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C:\Users\inoue211027\Desktop\"/>
    </mc:Choice>
  </mc:AlternateContent>
  <xr:revisionPtr revIDLastSave="0" documentId="13_ncr:1_{759C2069-A506-4A44-958C-2EB4032DB157}" xr6:coauthVersionLast="47" xr6:coauthVersionMax="47" xr10:uidLastSave="{00000000-0000-0000-0000-000000000000}"/>
  <bookViews>
    <workbookView xWindow="540" yWindow="240" windowWidth="19515" windowHeight="10605"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66"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8" i="181" l="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R113" i="229"/>
  <c r="W109" i="229"/>
  <c r="H109" i="229"/>
  <c r="W108" i="229"/>
  <c r="H108" i="229"/>
  <c r="U104" i="229"/>
  <c r="H104" i="229"/>
  <c r="N95" i="229"/>
  <c r="I94" i="229"/>
  <c r="I92" i="229"/>
  <c r="I88" i="229"/>
  <c r="H76" i="229"/>
  <c r="H74" i="229"/>
  <c r="W66" i="229"/>
  <c r="P66" i="229"/>
  <c r="I66" i="229"/>
  <c r="R64" i="229"/>
  <c r="R63" i="229"/>
  <c r="R62" i="229"/>
  <c r="U61" i="229"/>
  <c r="P61" i="229"/>
  <c r="K61" i="229"/>
  <c r="F61" i="229"/>
  <c r="G60" i="229"/>
  <c r="R59" i="229"/>
  <c r="G59" i="229"/>
  <c r="N58" i="229"/>
  <c r="G58" i="229"/>
  <c r="G55" i="229"/>
  <c r="Q47" i="229"/>
  <c r="O47" i="229"/>
  <c r="M47" i="229"/>
  <c r="K47" i="229"/>
  <c r="Q46" i="229"/>
  <c r="O46" i="229"/>
  <c r="M46" i="229"/>
  <c r="K46" i="229"/>
  <c r="N33" i="229"/>
  <c r="L33" i="229"/>
  <c r="J33" i="229"/>
  <c r="H33" i="229"/>
  <c r="J32" i="229"/>
  <c r="E30" i="229"/>
  <c r="E29" i="229"/>
  <c r="E28" i="229"/>
  <c r="E27" i="229"/>
  <c r="E25" i="229"/>
  <c r="E23" i="229"/>
  <c r="E22" i="229"/>
  <c r="E21" i="229"/>
  <c r="E20" i="229"/>
  <c r="E18" i="229"/>
  <c r="E16" i="229"/>
  <c r="E15" i="229"/>
  <c r="E14" i="229"/>
  <c r="E12" i="229"/>
  <c r="B10" i="229"/>
  <c r="S8" i="229"/>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s="1"/>
  <c r="F23" i="3" a="1"/>
  <c r="F23" i="3"/>
  <c r="F22" i="3"/>
  <c r="F21" i="3"/>
  <c r="F20" i="3"/>
  <c r="F19" i="3"/>
  <c r="F49" i="3" s="1"/>
  <c r="F18" i="3"/>
  <c r="F17" i="3"/>
  <c r="F16" i="3"/>
  <c r="F15" i="3"/>
  <c r="F14" i="3"/>
  <c r="F13" i="3"/>
  <c r="F12" i="3"/>
  <c r="F11" i="3"/>
  <c r="F9" i="3"/>
  <c r="F7" i="3"/>
  <c r="D18" i="184"/>
  <c r="C18" i="184" s="1"/>
  <c r="B18" i="184" s="1"/>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30" i="3" l="1"/>
  <c r="F1406" i="3" s="1"/>
  <c r="F32" i="3"/>
  <c r="F1332" i="3"/>
  <c r="F1334" i="3"/>
  <c r="F1282" i="3"/>
  <c r="F31" i="3"/>
  <c r="F1333" i="3"/>
  <c r="F1380" i="3"/>
  <c r="F1317" i="3"/>
  <c r="F27" i="3"/>
  <c r="F1340" i="3" s="1"/>
  <c r="F1318" i="3"/>
  <c r="F28" i="3"/>
  <c r="F1367" i="3" s="1"/>
  <c r="F68" i="3"/>
  <c r="F1281" i="3"/>
  <c r="F1321" i="3"/>
  <c r="F1283" i="3"/>
  <c r="F1319" i="3"/>
  <c r="F1285" i="3"/>
  <c r="F1320" i="3"/>
  <c r="F53" i="3"/>
  <c r="C149" i="283" s="1"/>
  <c r="F29" i="3"/>
  <c r="F1275" i="3"/>
  <c r="F1331" i="3"/>
  <c r="G18" i="184"/>
  <c r="F18" i="184"/>
  <c r="E18" i="184"/>
  <c r="H18" i="184"/>
  <c r="E146" i="283"/>
  <c r="E152" i="284"/>
  <c r="B146" i="283"/>
  <c r="B152" i="284"/>
  <c r="I146" i="283"/>
  <c r="I152" i="284"/>
  <c r="L146" i="283"/>
  <c r="L152" i="284"/>
  <c r="F70" i="3"/>
  <c r="F71" i="3"/>
  <c r="F1278" i="3"/>
  <c r="F45" i="3"/>
  <c r="F1408" i="3" l="1"/>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<sst xmlns="http://schemas.openxmlformats.org/spreadsheetml/2006/main" count="18358" uniqueCount="6061">
  <si>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</si>
  <si>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</si>
  <si>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</si>
  <si>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</si>
  <si>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</si>
  <si>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</si>
  <si>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</si>
  <si>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</si>
  <si>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</si>
  <si>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</si>
  <si>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</si>
  <si>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</si>
  <si>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</si>
  <si>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</si>
  <si>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</si>
  <si>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</si>
  <si>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</si>
  <si>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</si>
  <si>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</si>
  <si>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</si>
  <si>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</si>
  <si>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</si>
  <si>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</si>
  <si>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</si>
  <si>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</si>
  <si>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</si>
  <si>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</si>
  <si>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</si>
  <si>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</si>
  <si>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</si>
  <si>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</si>
  <si>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</si>
  <si>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</si>
  <si>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</si>
  <si>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</si>
  <si>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</si>
  <si>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</si>
  <si>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</si>
  <si>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</si>
  <si>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</si>
  <si>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</si>
  <si>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</si>
  <si>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</si>
  <si>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</si>
  <si>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</si>
  <si>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</si>
  <si>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</si>
  <si>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</si>
  <si>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</si>
  <si>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</si>
  <si>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</si>
  <si>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</si>
  <si>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</si>
  <si>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</si>
  <si>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</si>
  <si>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</si>
  <si>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</si>
  <si>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</si>
  <si>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</si>
  <si>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</si>
  <si>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</si>
  <si>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</si>
  <si>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</si>
  <si>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</si>
  <si>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</si>
  <si>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</si>
  <si>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</si>
  <si>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</si>
  <si>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</si>
  <si>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</si>
  <si>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</si>
  <si>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</si>
  <si>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</si>
  <si>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</si>
  <si>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</si>
  <si>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</si>
  <si>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</si>
  <si>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</si>
  <si>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</si>
  <si>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</si>
  <si>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</si>
  <si>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</si>
  <si>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</si>
  <si>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</si>
  <si>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</si>
  <si>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</si>
  <si>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</si>
  <si>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</si>
  <si>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</si>
  <si>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</si>
  <si>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</si>
  <si>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</si>
  <si>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</si>
  <si>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</si>
  <si>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</si>
  <si>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</si>
  <si>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</si>
  <si>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</si>
  <si>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</si>
  <si>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</si>
  <si>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</si>
  <si>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</si>
  <si>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</si>
  <si>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</si>
  <si>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</si>
  <si>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</si>
  <si>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</si>
  <si>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</si>
  <si>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</si>
  <si>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</si>
  <si>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</si>
  <si>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</si>
  <si>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</si>
  <si>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</si>
  <si>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</si>
  <si>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</si>
  <si>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</si>
  <si>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</si>
  <si>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</si>
  <si>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</si>
  <si>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</si>
  <si>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</si>
  <si>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</si>
  <si>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</si>
  <si>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</si>
  <si>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</si>
  <si>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</si>
  <si>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</si>
  <si>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</si>
  <si>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</si>
  <si>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</si>
  <si>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</si>
  <si>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</si>
  <si>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</si>
  <si>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</si>
  <si>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</si>
  <si>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</si>
  <si>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</si>
  <si>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</si>
  <si>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</si>
  <si>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</si>
  <si>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</si>
  <si>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</si>
  <si>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</si>
  <si>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</si>
  <si>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</si>
  <si>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</si>
  <si>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</si>
  <si>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</si>
  <si>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</si>
  <si>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</si>
  <si>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</si>
  <si>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</si>
  <si>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</si>
  <si>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</si>
  <si>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</si>
  <si>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</si>
  <si>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</si>
  <si>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</si>
  <si>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</si>
  <si>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</si>
  <si>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</si>
  <si>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</si>
  <si>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</si>
  <si>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</si>
  <si>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</si>
  <si>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</si>
  <si>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</si>
  <si>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</si>
  <si>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</si>
  <si>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</si>
  <si>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</si>
  <si>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</si>
  <si>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</si>
  <si>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</si>
  <si>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</si>
  <si>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</si>
  <si>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</si>
  <si>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</si>
  <si>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</si>
  <si>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</si>
  <si>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</si>
  <si>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</si>
  <si>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</si>
  <si>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</si>
  <si>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</si>
  <si>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</si>
  <si>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</si>
  <si>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</si>
  <si>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</si>
  <si>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</si>
  <si>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</si>
  <si>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</si>
  <si>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</si>
  <si>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</si>
  <si>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</si>
  <si>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</si>
  <si>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</si>
  <si>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</si>
  <si>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</si>
  <si>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</si>
  <si>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</si>
  <si>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</si>
  <si>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</si>
  <si>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</si>
  <si>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</si>
  <si>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</si>
  <si>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</si>
  <si>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</si>
  <si>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</si>
  <si>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</si>
  <si>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</si>
  <si>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</si>
  <si>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</si>
  <si>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</si>
  <si>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</si>
  <si>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</si>
  <si>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</si>
  <si>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</si>
  <si>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</si>
  <si>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</si>
  <si>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</si>
  <si>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</si>
  <si>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</si>
  <si>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</si>
  <si>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</si>
  <si>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</si>
  <si>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</si>
  <si>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</si>
  <si>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</si>
  <si>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</si>
  <si>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</si>
  <si>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</si>
  <si>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</si>
  <si>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</si>
  <si>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</si>
  <si>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</si>
  <si>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</si>
  <si>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</si>
  <si>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</si>
  <si>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</si>
  <si>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</si>
  <si>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</si>
  <si>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</si>
  <si>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</si>
  <si>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</si>
  <si>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</si>
  <si>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</si>
  <si>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</si>
  <si>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</si>
  <si>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</si>
  <si>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</si>
  <si>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</si>
  <si>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</si>
  <si>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</si>
  <si>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</si>
  <si>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</si>
  <si>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</si>
  <si>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</si>
  <si>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</si>
  <si>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</si>
  <si>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</si>
  <si>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</si>
  <si>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</si>
  <si>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</si>
  <si>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</si>
  <si>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</si>
  <si>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</si>
  <si>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</si>
  <si>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</si>
  <si>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</si>
  <si>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</si>
  <si>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</si>
  <si>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</si>
  <si>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</si>
  <si>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</si>
  <si>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</si>
  <si>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</si>
  <si>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</si>
  <si>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</si>
  <si>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</si>
  <si>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</si>
  <si>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</si>
  <si>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</si>
  <si>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</si>
  <si>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</si>
  <si>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</si>
  <si>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</si>
  <si>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</si>
  <si>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</si>
  <si>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</si>
  <si>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</si>
  <si>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</si>
  <si>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</si>
  <si>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</si>
  <si>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</si>
  <si>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</si>
  <si>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</si>
  <si>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</si>
  <si>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</si>
  <si>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</si>
  <si>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</si>
  <si>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</si>
  <si>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</si>
  <si>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</si>
  <si>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</si>
  <si>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</si>
  <si>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</si>
  <si>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</si>
  <si>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</si>
  <si>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</si>
  <si>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</si>
  <si>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</si>
  <si>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</si>
  <si>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</si>
  <si>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</si>
  <si>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</si>
  <si>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</si>
  <si>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</si>
  <si>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</si>
  <si>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</si>
  <si>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</si>
  <si>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</si>
  <si>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</si>
  <si>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</si>
  <si>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</si>
  <si>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</si>
  <si>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</si>
  <si>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</si>
  <si>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</si>
  <si>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</si>
  <si>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</si>
  <si>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</si>
  <si>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</si>
  <si>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</si>
  <si>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</si>
  <si>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</si>
  <si>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</si>
  <si>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</si>
  <si>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</si>
  <si>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</si>
  <si>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</si>
  <si>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</si>
  <si>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</si>
  <si>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</si>
  <si>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</si>
  <si>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</si>
  <si>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</si>
  <si>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</si>
  <si>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</si>
  <si>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</si>
  <si>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</si>
  <si>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</si>
  <si>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</si>
  <si>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</si>
  <si>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</si>
  <si>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</si>
  <si>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</si>
  <si>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</si>
  <si>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</si>
  <si>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</si>
  <si>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</si>
  <si>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</si>
  <si>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</si>
  <si>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</si>
  <si>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</si>
  <si>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</si>
  <si>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</si>
  <si>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</si>
  <si>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</si>
  <si>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</si>
  <si>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</si>
  <si>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</si>
  <si>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</si>
  <si>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</si>
  <si>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</si>
  <si>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</si>
  <si>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</si>
  <si>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</si>
  <si>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</si>
  <si>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</si>
  <si>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</si>
  <si>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</si>
  <si>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</si>
  <si>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</si>
  <si>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</si>
  <si>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</si>
  <si>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</si>
  <si>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</si>
  <si>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</si>
  <si>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</si>
  <si>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</si>
  <si>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</si>
  <si>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</si>
  <si>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</si>
  <si>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</si>
  <si>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</si>
  <si>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</si>
  <si>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</si>
  <si>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</si>
  <si>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</si>
  <si>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</si>
  <si>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</si>
  <si>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</si>
  <si>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</si>
  <si>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</si>
  <si>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</si>
  <si>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</si>
  <si>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</si>
  <si>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</si>
  <si>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</si>
  <si>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</si>
  <si>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</si>
  <si>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</si>
  <si>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</si>
  <si>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</si>
  <si>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</si>
  <si>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</si>
  <si>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</si>
  <si>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</si>
  <si>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</si>
  <si>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</si>
  <si>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</si>
  <si>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</si>
  <si>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</si>
  <si>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</si>
  <si>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</si>
  <si>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</si>
  <si>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</si>
  <si>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</si>
  <si>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</si>
  <si>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</si>
  <si>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</si>
  <si>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</si>
  <si>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</si>
  <si>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</si>
  <si>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</si>
  <si>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</si>
  <si>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</si>
  <si>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</si>
  <si>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</si>
  <si>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</si>
  <si>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</si>
  <si>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</si>
  <si>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</si>
  <si>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</si>
  <si>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</si>
  <si>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</si>
  <si>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</si>
  <si>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</si>
  <si>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</si>
  <si>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</si>
  <si>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</si>
  <si>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</si>
  <si>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</si>
  <si>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</si>
  <si>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</si>
  <si>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</si>
  <si>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</si>
  <si>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</si>
  <si>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</si>
  <si>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</si>
  <si>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</si>
  <si>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</si>
  <si>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</si>
  <si>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</si>
  <si>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</si>
  <si>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</si>
  <si>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</si>
  <si>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</si>
  <si>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</si>
  <si>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</si>
  <si>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</si>
  <si>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</si>
  <si>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</si>
  <si>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</si>
  <si>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</si>
  <si>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</si>
  <si>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</si>
  <si>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</si>
  <si>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</si>
  <si>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</si>
  <si>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</si>
  <si>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</si>
  <si>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</si>
  <si>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</si>
  <si>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</si>
  <si>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</si>
  <si>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</si>
  <si>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</si>
  <si>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</si>
  <si>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</si>
  <si>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</si>
  <si>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</si>
  <si>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</si>
  <si>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</si>
  <si>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</si>
  <si>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</si>
  <si>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</si>
  <si>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</si>
  <si>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</si>
  <si>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</si>
  <si>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</si>
  <si>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</si>
  <si>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</si>
  <si>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</si>
  <si>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</si>
  <si>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</si>
  <si>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</si>
  <si>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</si>
  <si>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</si>
  <si>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</si>
  <si>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</si>
  <si>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</si>
  <si>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</si>
  <si>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</si>
  <si>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</si>
  <si>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</si>
  <si>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</si>
  <si>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</si>
  <si>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</si>
  <si>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</si>
  <si>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</si>
  <si>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</si>
  <si>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</si>
  <si>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</si>
  <si>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</si>
  <si>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</si>
  <si>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</si>
  <si>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</si>
  <si>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</si>
  <si>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</si>
  <si>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</si>
  <si>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</si>
  <si>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</si>
  <si>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</si>
  <si>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</si>
  <si>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</si>
  <si>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</si>
  <si>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</si>
  <si>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</si>
  <si>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</si>
  <si>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</si>
  <si>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</si>
  <si>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</si>
  <si>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</si>
  <si>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</si>
  <si>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</si>
  <si>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</si>
  <si>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</si>
  <si>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</si>
  <si>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</si>
  <si>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</si>
  <si>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</si>
  <si>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</si>
  <si>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</si>
  <si>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</si>
  <si>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</si>
  <si>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</si>
  <si>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</si>
  <si>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</si>
  <si>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</si>
  <si>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</si>
  <si>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</si>
  <si>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</si>
  <si>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</si>
  <si>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</si>
  <si>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</si>
  <si>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</si>
  <si>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</si>
  <si>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</si>
  <si>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</si>
  <si>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</si>
  <si>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</si>
  <si>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</si>
  <si>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</si>
  <si>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</si>
  <si>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</si>
  <si>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</si>
  <si>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</si>
  <si>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</si>
  <si>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</si>
  <si>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</si>
  <si>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</si>
  <si>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</si>
  <si>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</si>
  <si>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</si>
  <si>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</si>
  <si>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</si>
  <si>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</si>
  <si>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</si>
  <si>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</si>
  <si>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</si>
  <si>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</si>
  <si>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</si>
  <si>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</si>
  <si>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</si>
  <si>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</si>
  <si>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</si>
  <si>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</si>
  <si>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</si>
  <si>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</si>
  <si>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</si>
  <si>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</si>
  <si>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</si>
  <si>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</si>
  <si>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</si>
  <si>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</si>
  <si>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</si>
  <si>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</si>
  <si>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</si>
  <si>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</si>
  <si>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</si>
  <si>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</si>
  <si>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</si>
  <si>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</si>
  <si>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</si>
  <si>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</si>
  <si>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</si>
  <si>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</si>
  <si>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</si>
  <si>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</si>
  <si>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</si>
  <si>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</si>
  <si>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</si>
  <si>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</si>
  <si>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</si>
  <si>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</si>
  <si>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</si>
  <si>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</si>
  <si>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</si>
  <si>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</si>
  <si>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</si>
  <si>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</si>
  <si>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</si>
  <si>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</si>
  <si>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</si>
  <si>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</si>
  <si>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</si>
  <si>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</si>
  <si>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</si>
  <si>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</si>
  <si>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</si>
  <si>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</si>
  <si>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</si>
  <si>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</si>
  <si>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</si>
  <si>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</si>
  <si>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</si>
  <si>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</si>
  <si>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</si>
  <si>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</si>
  <si>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</si>
  <si>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</si>
  <si>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</si>
  <si>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</si>
  <si>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</si>
  <si>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</si>
  <si>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</si>
  <si>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</si>
  <si>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</si>
  <si>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</si>
  <si>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</si>
  <si>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</si>
  <si>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</si>
  <si>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</si>
  <si>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</si>
  <si>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</si>
  <si>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</si>
  <si>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</si>
  <si>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</si>
  <si>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</si>
  <si>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</si>
  <si>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</si>
  <si>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</si>
  <si>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</si>
  <si>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</si>
  <si>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</si>
  <si>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</si>
  <si>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</si>
  <si>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</si>
  <si>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</si>
  <si>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</si>
  <si>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</si>
  <si>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</si>
  <si>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</si>
  <si>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</si>
  <si>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</si>
  <si>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</si>
  <si>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</si>
  <si>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</si>
  <si>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</si>
  <si>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</si>
  <si>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</si>
  <si>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</si>
  <si>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</si>
  <si>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</si>
  <si>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</si>
  <si>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</si>
  <si>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</si>
  <si>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</si>
  <si>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</si>
  <si>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</si>
  <si>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</si>
  <si>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</si>
  <si>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</si>
  <si>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</si>
  <si>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</si>
  <si>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</si>
  <si>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</si>
  <si>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</si>
  <si>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</si>
  <si>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</si>
  <si>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</si>
  <si>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</si>
  <si>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</si>
  <si>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</si>
  <si>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</si>
  <si>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</si>
  <si>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</si>
  <si>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</si>
  <si>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</si>
  <si>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</si>
  <si>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</si>
  <si>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</si>
  <si>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</si>
  <si>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</si>
  <si>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</si>
  <si>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</si>
  <si>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</si>
  <si>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</si>
  <si>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</si>
  <si>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</si>
  <si>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</si>
  <si>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</si>
  <si>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</si>
  <si>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</si>
  <si>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</si>
  <si>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</si>
  <si>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</si>
  <si>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</si>
  <si>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</si>
  <si>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</si>
  <si>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</si>
  <si>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</si>
  <si>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</si>
  <si>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</si>
  <si>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</si>
  <si>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</si>
  <si>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</si>
  <si>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</si>
  <si>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</si>
  <si>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</si>
  <si>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</si>
  <si>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</si>
  <si>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</si>
  <si>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</si>
  <si>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</si>
  <si>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</si>
  <si>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</si>
  <si>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</si>
  <si>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</si>
  <si>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</si>
  <si>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</si>
  <si>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</si>
  <si>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</si>
  <si>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</si>
  <si>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</si>
  <si>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</si>
  <si>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</si>
  <si>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</si>
  <si>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</si>
  <si>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</si>
  <si>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</si>
  <si>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</si>
  <si>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</si>
  <si>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</si>
  <si>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</si>
  <si>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</si>
  <si>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</si>
  <si>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</si>
  <si>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</si>
  <si>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</si>
  <si>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</si>
  <si>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</si>
  <si>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</si>
  <si>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</si>
  <si>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</si>
  <si>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</si>
  <si>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</si>
  <si>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</si>
  <si>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</si>
  <si>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</si>
  <si>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</si>
  <si>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</si>
  <si>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</si>
  <si>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</si>
  <si>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</si>
  <si>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</si>
  <si>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</si>
  <si>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</si>
  <si>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</si>
  <si>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</si>
  <si>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</si>
  <si>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</si>
  <si>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</si>
  <si>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</si>
  <si>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</si>
  <si>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</si>
  <si>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</si>
  <si>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</si>
  <si>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</si>
  <si>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</si>
  <si>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</si>
  <si>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</si>
  <si>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</si>
  <si>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</si>
  <si>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</si>
  <si>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</si>
  <si>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</si>
  <si>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</si>
  <si>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</si>
  <si>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</si>
  <si>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</si>
  <si>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</si>
  <si>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</si>
  <si>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</si>
  <si>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</si>
  <si>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</si>
  <si>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</si>
  <si>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</si>
  <si>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</si>
  <si>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</si>
  <si>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</si>
  <si>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</si>
  <si>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</si>
  <si>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</si>
  <si>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</si>
  <si>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</si>
  <si>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</si>
  <si>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</si>
  <si>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</si>
  <si>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</si>
  <si>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</si>
  <si>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</si>
  <si>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</si>
  <si>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</si>
  <si>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</si>
  <si>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</si>
  <si>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</si>
  <si>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</si>
  <si>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</si>
  <si>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</si>
  <si>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</si>
  <si>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</si>
  <si>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</si>
  <si>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</si>
  <si>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</si>
  <si>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</si>
  <si>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</si>
  <si>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</si>
  <si>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</si>
  <si>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</si>
  <si>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</si>
  <si>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</si>
  <si>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</si>
  <si>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</si>
  <si>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</si>
  <si>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</si>
  <si>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</si>
  <si>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</si>
  <si>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</si>
  <si>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</si>
  <si>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</si>
  <si>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</si>
  <si>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</si>
  <si>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</si>
  <si>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</si>
  <si>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</si>
  <si>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</si>
  <si>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</si>
  <si>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</si>
  <si>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</si>
  <si>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</si>
  <si>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</si>
  <si>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</si>
  <si>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</si>
  <si>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</si>
  <si>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</si>
  <si>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</si>
  <si>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</si>
  <si>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</si>
  <si>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</si>
  <si>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</si>
  <si>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</si>
  <si>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</si>
  <si>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</si>
  <si>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</si>
  <si>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</si>
  <si>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</si>
  <si>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</si>
  <si>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</si>
  <si>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</si>
  <si>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</si>
  <si>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</si>
  <si>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</si>
  <si>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</si>
  <si>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</si>
  <si>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</si>
  <si>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</si>
  <si>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</si>
  <si>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</si>
  <si>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</si>
  <si>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</si>
  <si>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</si>
  <si>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</si>
  <si>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</si>
  <si>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</si>
  <si>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</si>
  <si>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</si>
  <si>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</si>
  <si>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</si>
  <si>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</si>
  <si>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</si>
  <si>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</si>
  <si>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</si>
  <si>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</si>
  <si>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</si>
  <si>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</si>
  <si>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</si>
  <si>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</si>
  <si>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</si>
  <si>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</si>
  <si>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</si>
  <si>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</si>
  <si>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</si>
  <si>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</si>
  <si>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</si>
  <si>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</si>
  <si>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</si>
  <si>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</si>
  <si>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</si>
  <si>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</si>
  <si>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</si>
  <si>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</si>
  <si>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</si>
  <si>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</si>
  <si>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</si>
  <si>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</si>
  <si>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</si>
  <si>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</si>
  <si>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</si>
  <si>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</si>
  <si>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</si>
  <si>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</si>
  <si>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</si>
  <si>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</si>
  <si>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</si>
  <si>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</si>
  <si>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</si>
  <si>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</si>
  <si>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</si>
  <si>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</si>
  <si>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</si>
  <si>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</si>
  <si>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</si>
  <si>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</si>
  <si>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</si>
  <si>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</si>
  <si>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</si>
  <si>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</si>
  <si>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</si>
  <si>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</si>
  <si>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</si>
  <si>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</si>
  <si>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</si>
  <si>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</si>
  <si>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</si>
  <si>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</si>
  <si>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</si>
  <si>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</si>
  <si>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</si>
  <si>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</si>
  <si>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</si>
  <si>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</si>
  <si>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</si>
  <si>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</si>
  <si>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</si>
  <si>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</si>
  <si>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</si>
  <si>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</si>
  <si>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</si>
  <si>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</si>
  <si>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</si>
  <si>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</si>
  <si>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</si>
  <si>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</si>
  <si>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</si>
  <si>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</si>
  <si>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</si>
  <si>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</si>
  <si>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</si>
  <si>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</si>
  <si>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</si>
  <si>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</si>
  <si>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</si>
  <si>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</si>
  <si>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</si>
  <si>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</si>
  <si>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</si>
  <si>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</si>
  <si>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</si>
  <si>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</si>
  <si>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</si>
  <si>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</si>
  <si>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</si>
  <si>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</si>
  <si>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</si>
  <si>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</si>
  <si>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</si>
  <si>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</si>
  <si>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</si>
  <si>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</si>
  <si>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</si>
  <si>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</si>
  <si>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</si>
  <si>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</si>
  <si>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</si>
  <si>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</si>
  <si>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</si>
  <si>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</si>
  <si>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</si>
  <si>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</si>
  <si>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</si>
  <si>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</si>
  <si>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</si>
  <si>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</si>
  <si>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</si>
  <si>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</si>
  <si>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</si>
  <si>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</si>
  <si>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</si>
  <si>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</si>
  <si>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</si>
  <si>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</si>
  <si>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</si>
  <si>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</si>
  <si>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</si>
  <si>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</si>
  <si>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</si>
  <si>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</si>
  <si>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</si>
  <si>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</si>
  <si>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</si>
  <si>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</si>
  <si>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</si>
  <si>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</si>
  <si>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</si>
  <si>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</si>
  <si>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</si>
  <si>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</si>
  <si>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</si>
  <si>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</si>
  <si>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</si>
  <si>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</si>
  <si>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</si>
  <si>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</si>
  <si>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</si>
  <si>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</si>
  <si>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</si>
  <si>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</si>
  <si>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</si>
  <si>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</si>
  <si>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</si>
  <si>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</si>
  <si>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</si>
  <si>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</si>
  <si>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</si>
  <si>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</si>
  <si>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</si>
  <si>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</si>
  <si>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</si>
  <si>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</si>
  <si>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</si>
  <si>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</si>
  <si>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</si>
  <si>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</si>
  <si>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</si>
  <si>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</si>
  <si>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</si>
  <si>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</si>
  <si>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</si>
  <si>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</si>
  <si>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</si>
  <si>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</si>
  <si>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</si>
  <si>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</si>
  <si>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</si>
  <si>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</si>
  <si>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</si>
  <si>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</si>
  <si>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</si>
  <si>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</si>
  <si>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</si>
  <si>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</si>
  <si>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</si>
  <si>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</si>
  <si>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</si>
  <si>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</si>
  <si>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</si>
  <si>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</si>
  <si>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</si>
  <si>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</si>
  <si>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</si>
  <si>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</si>
  <si>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</si>
  <si>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</si>
  <si>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</si>
  <si>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</si>
  <si>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</si>
  <si>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</si>
  <si>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</si>
  <si>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</si>
  <si>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</si>
  <si>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</si>
  <si>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</si>
  <si>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</si>
  <si>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</si>
  <si>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</si>
  <si>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</si>
  <si>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</si>
  <si>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</si>
  <si>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</si>
  <si>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</si>
  <si>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</si>
  <si>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</si>
  <si>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</si>
  <si>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</si>
  <si>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</si>
  <si>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</si>
  <si>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</si>
  <si>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</si>
  <si>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</si>
  <si>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</si>
  <si>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</si>
  <si>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</si>
  <si>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</si>
  <si>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</si>
  <si>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</si>
  <si>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</si>
  <si>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</si>
  <si>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</si>
  <si>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</si>
  <si>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</si>
  <si>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</si>
  <si>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</si>
  <si>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</si>
  <si>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</si>
  <si>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</si>
  <si>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</si>
  <si>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</si>
  <si>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</si>
  <si>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</si>
  <si>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</si>
  <si>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</si>
  <si>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</si>
  <si>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</si>
  <si>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</si>
  <si>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</si>
  <si>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</si>
  <si>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</si>
  <si>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</si>
  <si>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</si>
  <si>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</si>
  <si>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</si>
  <si>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</si>
  <si>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</si>
  <si>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</si>
  <si>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</si>
  <si>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</si>
  <si>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</si>
  <si>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</si>
  <si>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</si>
  <si>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</si>
  <si>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</si>
  <si>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</si>
  <si>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</si>
  <si>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</si>
  <si>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</si>
  <si>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</si>
  <si>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</si>
  <si>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</si>
  <si>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</si>
  <si>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</si>
  <si>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</si>
  <si>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</si>
  <si>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</si>
  <si>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</si>
  <si>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</si>
  <si>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</si>
  <si>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</si>
  <si>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</si>
  <si>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</si>
  <si>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</si>
  <si>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</si>
  <si>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</si>
  <si>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</si>
  <si>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</si>
  <si>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</si>
  <si>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</si>
  <si>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</si>
  <si>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</si>
  <si>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</si>
  <si>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</si>
  <si>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</si>
  <si>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</si>
  <si>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</si>
  <si>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</si>
  <si>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</si>
  <si>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</si>
  <si>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</si>
  <si>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</si>
  <si>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</si>
  <si>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</si>
  <si>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</si>
  <si>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</si>
  <si>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</si>
  <si>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</si>
  <si>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</si>
  <si>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</si>
  <si>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</si>
  <si>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</si>
  <si>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</si>
  <si>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</si>
  <si>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</si>
  <si>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</si>
  <si>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</si>
  <si>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</si>
  <si>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</si>
  <si>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</si>
  <si>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</si>
  <si>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</si>
  <si>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</si>
  <si>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</si>
  <si>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</si>
  <si>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</si>
  <si>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</si>
  <si>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</si>
  <si>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</si>
  <si>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</si>
  <si>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</si>
  <si>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</si>
  <si>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</si>
  <si>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</si>
  <si>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</si>
  <si>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</si>
  <si>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</si>
  <si>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</si>
  <si>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</si>
  <si>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</si>
  <si>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</si>
  <si>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</si>
  <si>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</si>
  <si>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</si>
  <si>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</si>
  <si>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</si>
  <si>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</si>
  <si>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</si>
  <si>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</si>
  <si>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</si>
  <si>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</si>
  <si>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</si>
  <si>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</si>
  <si>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</si>
  <si>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</si>
  <si>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</si>
  <si>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</si>
  <si>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</si>
  <si>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</si>
  <si>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</si>
  <si>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</si>
  <si>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</si>
  <si>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</si>
  <si>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</si>
  <si>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</si>
  <si>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</si>
  <si>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</si>
  <si>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</si>
  <si>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</si>
  <si>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</si>
  <si>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</si>
  <si>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</si>
  <si>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</si>
  <si>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</si>
  <si>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</si>
  <si>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</si>
  <si>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</si>
  <si>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</si>
  <si>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</si>
  <si>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</si>
  <si>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</si>
  <si>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</si>
  <si>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</si>
  <si>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</si>
  <si>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</si>
  <si>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</si>
  <si>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</si>
  <si>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</si>
  <si>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</si>
  <si>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</si>
  <si>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</si>
  <si>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</si>
  <si>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</si>
  <si>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</si>
  <si>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</si>
  <si>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</si>
  <si>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</si>
  <si>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</si>
  <si>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</si>
  <si>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</si>
  <si>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</si>
  <si>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</si>
  <si>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</si>
  <si>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</si>
  <si>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</si>
  <si>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</si>
  <si>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</si>
  <si>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</si>
  <si>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</si>
  <si>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</si>
  <si>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</si>
  <si>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</si>
  <si>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</si>
  <si>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</si>
  <si>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</si>
  <si>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</si>
  <si>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</si>
  <si>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</si>
  <si>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</si>
  <si>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</si>
  <si>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</si>
  <si>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</si>
  <si>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</si>
  <si>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</si>
  <si>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</si>
  <si>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</si>
  <si>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</si>
  <si>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</si>
  <si>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</si>
  <si>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</si>
  <si>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</si>
  <si>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</si>
  <si>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</si>
  <si>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</si>
  <si>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</si>
  <si>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</si>
  <si>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</si>
  <si>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</si>
  <si>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</si>
  <si>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</si>
  <si>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</si>
  <si>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</si>
  <si>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</si>
  <si>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</si>
  <si>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</si>
  <si>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</si>
  <si>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</si>
  <si>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</si>
  <si>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</si>
  <si>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</si>
  <si>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</si>
  <si>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</si>
  <si>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</si>
  <si>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</si>
  <si>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</si>
  <si>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</si>
  <si>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</si>
  <si>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</si>
  <si>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</si>
  <si>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</si>
  <si>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</si>
  <si>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</si>
  <si>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</si>
  <si>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</si>
  <si>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</si>
  <si>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</si>
  <si>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</si>
  <si>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</si>
  <si>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</si>
  <si>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</si>
  <si>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</si>
  <si>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</si>
  <si>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</si>
  <si>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</si>
  <si>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</si>
  <si>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</si>
  <si>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</si>
  <si>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</si>
  <si>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</si>
  <si>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</si>
  <si>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</si>
  <si>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</si>
  <si>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</si>
  <si>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</si>
  <si>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</si>
  <si>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</si>
  <si>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</si>
  <si>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</si>
  <si>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</si>
  <si>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</si>
  <si>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</si>
  <si>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</si>
  <si>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</si>
  <si>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</si>
  <si>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</si>
  <si>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</si>
  <si>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</si>
  <si>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</si>
  <si>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</si>
  <si>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</si>
  <si>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</si>
  <si>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</si>
  <si>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</si>
  <si>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</si>
  <si>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</si>
  <si>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</si>
  <si>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</si>
  <si>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</si>
  <si>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</si>
  <si>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</si>
  <si>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</si>
  <si>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</si>
  <si>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</si>
  <si>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</si>
  <si>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</si>
  <si>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</si>
  <si>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</si>
  <si>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</si>
  <si>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</si>
  <si>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</si>
  <si>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</si>
  <si>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</si>
  <si>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</si>
  <si>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</si>
  <si>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</si>
  <si>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</si>
  <si>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</si>
  <si>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</si>
  <si>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</si>
  <si>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</si>
  <si>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</si>
  <si>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</si>
  <si>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</si>
  <si>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</si>
  <si>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</si>
  <si>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</si>
  <si>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</si>
  <si>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</si>
  <si>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</si>
  <si>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</si>
  <si>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</si>
  <si>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</si>
  <si>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</si>
  <si>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</si>
  <si>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</si>
  <si>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</si>
  <si>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</si>
  <si>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</si>
  <si>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</si>
  <si>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</si>
  <si>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</si>
  <si>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</si>
  <si>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</si>
  <si>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</si>
  <si>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</si>
  <si>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</si>
  <si>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</si>
  <si>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</si>
  <si>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</si>
  <si>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</si>
  <si>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</si>
  <si>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</si>
  <si>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</si>
  <si>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</si>
  <si>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</si>
  <si>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</si>
  <si>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</si>
  <si>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</si>
  <si>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</si>
  <si>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</si>
  <si>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</si>
  <si>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</si>
  <si>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</si>
  <si>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</si>
  <si>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</si>
  <si>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</si>
  <si>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</si>
  <si>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</si>
  <si>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</si>
  <si>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</si>
  <si>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</si>
  <si>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</si>
  <si>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</si>
  <si>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</si>
  <si>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</si>
  <si>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</si>
  <si>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</si>
  <si>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</si>
  <si>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</si>
  <si>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</si>
  <si>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</si>
  <si>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</si>
  <si>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</si>
  <si>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</si>
  <si>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</si>
  <si>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</si>
  <si>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</si>
  <si>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</si>
  <si>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</si>
  <si>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</si>
  <si>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</si>
  <si>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</si>
  <si>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</si>
  <si>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</si>
  <si>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</si>
  <si>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</si>
  <si>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</si>
  <si>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</si>
  <si>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</si>
  <si>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</si>
  <si>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</si>
  <si>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</si>
  <si>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</si>
  <si>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</si>
  <si>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</si>
  <si>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</si>
  <si>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</si>
  <si>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</si>
  <si>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</si>
  <si>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</si>
  <si>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</si>
  <si>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</si>
  <si>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</si>
  <si>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</si>
  <si>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</si>
  <si>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</si>
  <si>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</si>
  <si>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</si>
  <si>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</si>
  <si>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</si>
  <si>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</si>
  <si>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</si>
  <si>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</si>
  <si>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</si>
  <si>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</si>
  <si>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</si>
  <si>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</si>
  <si>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</si>
  <si>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</si>
  <si>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</si>
  <si>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</si>
  <si>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</si>
  <si>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</si>
  <si>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</si>
  <si>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</si>
  <si>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</si>
  <si>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</si>
  <si>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</si>
  <si>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</si>
  <si>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</si>
  <si>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</si>
  <si>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</si>
  <si>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</si>
  <si>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</si>
  <si>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</si>
  <si>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</si>
  <si>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</si>
  <si>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</si>
  <si>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</si>
  <si>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</si>
  <si>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</si>
  <si>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</si>
  <si>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</si>
  <si>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</si>
  <si>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</si>
  <si>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</si>
  <si>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</si>
  <si>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</si>
  <si>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</si>
  <si>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</si>
  <si>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</si>
  <si>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</si>
  <si>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</si>
  <si>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</si>
  <si>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</si>
  <si>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</si>
  <si>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</si>
  <si>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</si>
  <si>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</si>
  <si>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</si>
  <si>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</si>
  <si>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</si>
  <si>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</si>
  <si>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</si>
  <si>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</si>
  <si>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</si>
  <si>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</si>
  <si>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</si>
  <si>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</si>
  <si>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</si>
  <si>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</si>
  <si>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</si>
  <si>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</si>
  <si>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</si>
  <si>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</si>
  <si>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</si>
  <si>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</si>
  <si>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</si>
  <si>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</si>
  <si>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</si>
  <si>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</si>
  <si>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</si>
  <si>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</si>
  <si>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</si>
  <si>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</si>
  <si>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</si>
  <si>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</si>
  <si>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</si>
  <si>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</si>
  <si>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</si>
  <si>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</si>
  <si>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</si>
  <si>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</si>
  <si>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</si>
  <si>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</si>
  <si>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</si>
  <si>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</si>
  <si>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</si>
  <si>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</si>
  <si>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</si>
  <si>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</si>
  <si>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</si>
  <si>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</si>
  <si>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</si>
  <si>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</si>
  <si>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</si>
  <si>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</si>
  <si>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</si>
  <si>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</si>
  <si>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</si>
  <si>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</si>
  <si>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</si>
  <si>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</si>
  <si>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</si>
  <si>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</si>
  <si>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</si>
  <si>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</si>
  <si>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</si>
  <si>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</si>
  <si>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</si>
  <si>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</si>
  <si>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</si>
  <si>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</si>
  <si>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</si>
  <si>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</si>
  <si>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</si>
  <si>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</si>
  <si>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</si>
  <si>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</si>
  <si>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</si>
  <si>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</si>
  <si>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</si>
  <si>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</si>
  <si>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</si>
  <si>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</si>
  <si>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</si>
  <si>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</si>
  <si>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</si>
  <si>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</si>
  <si>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</si>
  <si>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</si>
  <si>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</si>
  <si>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</si>
  <si>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</si>
  <si>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</si>
  <si>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</si>
  <si>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</si>
  <si>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</si>
  <si>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</si>
  <si>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</si>
  <si>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</si>
  <si>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</si>
  <si>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</si>
  <si>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</si>
  <si>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</si>
  <si>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</si>
  <si>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</si>
  <si>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</si>
  <si>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</si>
  <si>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</si>
  <si>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</si>
  <si>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</si>
  <si>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</si>
  <si>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</si>
  <si>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</si>
  <si>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</si>
  <si>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</si>
  <si>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</si>
  <si>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</si>
  <si>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</si>
  <si>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</si>
  <si>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</si>
  <si>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</si>
  <si>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</si>
  <si>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</si>
  <si>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</si>
  <si>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</si>
  <si>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</si>
  <si>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</si>
  <si>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</si>
  <si>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</si>
  <si>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</si>
  <si>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</si>
  <si>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</si>
  <si>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</si>
  <si>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</si>
  <si>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</si>
  <si>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</si>
  <si>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</si>
  <si>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</si>
  <si>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</si>
  <si>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</si>
  <si>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</si>
  <si>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</si>
  <si>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</si>
  <si>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</si>
  <si>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</si>
  <si>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</si>
  <si>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</si>
  <si>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</si>
  <si>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</si>
  <si>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</si>
  <si>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</si>
  <si>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</si>
  <si>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</si>
  <si>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</si>
  <si>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</si>
  <si>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</si>
  <si>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</si>
  <si>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</si>
  <si>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</si>
  <si>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</si>
  <si>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</si>
  <si>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</si>
  <si>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</si>
  <si>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</si>
  <si>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</si>
  <si>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</si>
  <si>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</si>
  <si>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</si>
  <si>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</si>
  <si>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</si>
  <si>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</si>
  <si>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</si>
  <si>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</si>
  <si>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</si>
  <si>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</si>
  <si>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</si>
  <si>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</si>
  <si>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</si>
  <si>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</si>
  <si>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</si>
  <si>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</si>
  <si>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</si>
  <si>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</si>
  <si>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</si>
  <si>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</si>
  <si>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</si>
  <si>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</si>
  <si>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</si>
  <si>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</si>
  <si>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</si>
  <si>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</si>
  <si>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</si>
  <si>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</si>
  <si>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</si>
  <si>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</si>
  <si>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</si>
  <si>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</si>
  <si>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</si>
  <si>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</si>
  <si>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</si>
  <si>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</si>
  <si>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</si>
  <si>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</si>
  <si>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</si>
  <si>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</si>
  <si>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</si>
  <si>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</si>
  <si>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</si>
  <si>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</si>
  <si>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</si>
  <si>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</si>
  <si>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</si>
  <si>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</si>
  <si>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</si>
  <si>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</si>
  <si>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</si>
  <si>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</si>
  <si>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</si>
  <si>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</si>
  <si>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</si>
  <si>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</si>
  <si>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</si>
  <si>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</si>
  <si>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</si>
  <si>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</si>
  <si>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</si>
  <si>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</si>
  <si>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</si>
  <si>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</si>
  <si>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</si>
  <si>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</si>
  <si>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</si>
  <si>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</si>
  <si>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</si>
  <si>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</si>
  <si>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</si>
  <si>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</si>
  <si>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</si>
  <si>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</si>
  <si>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</si>
  <si>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</si>
  <si>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</si>
  <si>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</si>
  <si>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</si>
  <si>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</si>
  <si>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</si>
  <si>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</si>
  <si>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</si>
  <si>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</si>
  <si>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</si>
  <si>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</si>
  <si>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</si>
  <si>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</si>
  <si>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</si>
  <si>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</si>
  <si>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</si>
  <si>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</si>
  <si>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</si>
  <si>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</si>
  <si>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</si>
  <si>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</si>
  <si>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</si>
  <si>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</si>
  <si>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</si>
  <si>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</si>
  <si>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</si>
  <si>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</si>
  <si>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</si>
  <si>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</si>
  <si>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</si>
  <si>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</si>
  <si>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</si>
  <si>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</si>
  <si>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</si>
  <si>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</si>
  <si>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</si>
  <si>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</si>
  <si>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</si>
  <si>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</si>
  <si>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</si>
  <si>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</si>
  <si>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</si>
  <si>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</si>
  <si>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</si>
  <si>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</si>
  <si>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</si>
  <si>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</si>
  <si>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</si>
  <si>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</si>
  <si>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</si>
  <si>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</si>
  <si>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</si>
  <si>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</si>
  <si>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</si>
  <si>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</si>
  <si>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</si>
  <si>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</si>
  <si>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</si>
  <si>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</si>
  <si>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</si>
  <si>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</si>
  <si>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</si>
  <si>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</si>
  <si>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</si>
  <si>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</si>
  <si>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</si>
  <si>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</si>
  <si>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</si>
  <si>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</si>
  <si>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</si>
  <si>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</si>
  <si>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</si>
  <si>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</si>
  <si>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</si>
  <si>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</si>
  <si>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</si>
  <si>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</si>
  <si>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</si>
  <si>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</si>
  <si>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</si>
  <si>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</si>
  <si>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</si>
  <si>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</si>
  <si>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</si>
  <si>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</si>
  <si>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</si>
  <si>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</si>
  <si>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</si>
  <si>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</si>
  <si>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</si>
  <si>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</si>
  <si>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</si>
  <si>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</si>
  <si>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</si>
  <si>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</si>
  <si>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</si>
  <si>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</si>
  <si>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</si>
  <si>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</si>
  <si>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</si>
  <si>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</si>
  <si>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</si>
  <si>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</si>
  <si>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</si>
  <si>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</si>
  <si>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</si>
  <si>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</si>
  <si>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</si>
  <si>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</si>
  <si>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</si>
  <si>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</si>
  <si>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</si>
  <si>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</si>
  <si>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</si>
  <si>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</si>
  <si>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</si>
  <si>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</si>
  <si>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</si>
  <si>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</si>
  <si>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</si>
  <si>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</si>
  <si>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</si>
  <si>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</si>
  <si>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</si>
  <si>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</si>
  <si>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</si>
  <si>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</si>
  <si>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</si>
  <si>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</si>
  <si>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</si>
  <si>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</si>
  <si>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</si>
  <si>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</si>
  <si>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</si>
  <si>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</si>
  <si>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</si>
  <si>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</si>
  <si>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</si>
  <si>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</si>
  <si>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</si>
  <si>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</si>
  <si>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</si>
  <si>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</si>
  <si>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</si>
  <si>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</si>
  <si>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</si>
  <si>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</si>
  <si>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</si>
  <si>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</si>
  <si>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</si>
  <si>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</si>
  <si>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</si>
  <si>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</si>
  <si>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</si>
  <si>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</si>
  <si>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</si>
  <si>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</si>
  <si>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</si>
  <si>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</si>
  <si>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</si>
  <si>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</si>
  <si>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</si>
  <si>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</si>
  <si>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</si>
  <si>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</si>
  <si>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</si>
  <si>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</si>
  <si>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</si>
  <si>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</si>
  <si>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</si>
  <si>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</si>
  <si>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</si>
  <si>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</si>
  <si>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</si>
  <si>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</si>
  <si>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</si>
  <si>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</si>
  <si>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</si>
  <si>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</si>
  <si>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</si>
  <si>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</si>
  <si>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</si>
  <si>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</si>
  <si>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</si>
  <si>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</si>
  <si>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</si>
  <si>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</si>
  <si>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</si>
  <si>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</si>
  <si>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</si>
  <si>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</si>
  <si>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</si>
  <si>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</si>
  <si>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</si>
  <si>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</si>
  <si>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</si>
  <si>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</si>
  <si>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</si>
  <si>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</si>
  <si>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</si>
  <si>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</si>
  <si>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</si>
  <si>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</si>
  <si>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</si>
  <si>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</si>
  <si>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</si>
  <si>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</si>
  <si>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</si>
  <si>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</si>
  <si>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</si>
  <si>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</si>
  <si>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</si>
  <si>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</si>
  <si>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</si>
  <si>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</si>
  <si>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</si>
  <si>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</si>
  <si>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</si>
  <si>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</si>
  <si>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</si>
  <si>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</si>
  <si>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</si>
  <si>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</si>
  <si>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</si>
  <si>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</si>
  <si>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</si>
  <si>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</si>
  <si>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</si>
  <si>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</si>
  <si>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</si>
  <si>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</si>
  <si>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</si>
  <si>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</si>
  <si>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</si>
  <si>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</si>
  <si>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</si>
  <si>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</si>
  <si>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</si>
  <si>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</si>
  <si>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</si>
  <si>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</si>
  <si>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</si>
  <si>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</si>
  <si>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</si>
  <si>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</si>
  <si>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</si>
  <si>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</si>
  <si>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</si>
  <si>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</si>
  <si>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</si>
  <si>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</si>
  <si>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</si>
  <si>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</si>
  <si>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</si>
  <si>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</si>
  <si>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</si>
  <si>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</si>
  <si>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</si>
  <si>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</si>
  <si>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</si>
  <si>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</si>
  <si>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</si>
  <si>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</si>
  <si>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</si>
  <si>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</si>
  <si>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</si>
  <si>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</si>
  <si>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</si>
  <si>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</si>
  <si>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</si>
  <si>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</si>
  <si>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</si>
  <si>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</si>
  <si>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</si>
  <si>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</si>
  <si>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</si>
  <si>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</si>
  <si>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</si>
  <si>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</si>
  <si>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</si>
  <si>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</si>
  <si>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</si>
  <si>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</si>
  <si>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</si>
  <si>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</si>
  <si>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</si>
  <si>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</si>
  <si>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</si>
  <si>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</si>
  <si>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</si>
  <si>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</si>
  <si>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</si>
  <si>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</si>
  <si>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</si>
  <si>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</si>
  <si>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</si>
  <si>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</si>
  <si>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</si>
  <si>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</si>
  <si>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</si>
  <si>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</si>
  <si>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</si>
  <si>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</si>
  <si>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</si>
  <si>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</si>
  <si>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</si>
  <si>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</si>
  <si>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</si>
  <si>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</si>
  <si>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</si>
  <si>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</si>
  <si>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</si>
  <si>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</si>
  <si>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</si>
  <si>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</si>
  <si>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</si>
  <si>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</si>
  <si>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</si>
  <si>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</si>
  <si>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</si>
  <si>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</si>
  <si>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</si>
  <si>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</si>
  <si>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</si>
  <si>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</si>
  <si>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</si>
  <si>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</si>
  <si>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</si>
  <si>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</si>
  <si>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</si>
  <si>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</si>
  <si>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</si>
  <si>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</si>
  <si>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</si>
  <si>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</si>
  <si>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</si>
  <si>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</si>
  <si>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</si>
  <si>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</si>
  <si>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</si>
  <si>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</si>
  <si>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</si>
  <si>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</si>
  <si>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</si>
  <si>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</si>
  <si>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</si>
  <si>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</si>
  <si>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</si>
  <si>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</si>
  <si>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</si>
  <si>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</si>
  <si>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</si>
  <si>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</si>
  <si>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</si>
  <si>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</si>
  <si>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</si>
  <si>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</si>
  <si>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</si>
  <si>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</si>
  <si>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</si>
  <si>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</si>
  <si>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</si>
  <si>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</si>
  <si>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</si>
  <si>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</si>
  <si>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</si>
  <si>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</si>
  <si>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</si>
  <si>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</si>
  <si>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</si>
  <si>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</si>
  <si>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</si>
  <si>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</si>
  <si>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</si>
  <si>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</si>
  <si>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</si>
  <si>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</si>
  <si>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</si>
  <si>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</si>
  <si>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</si>
  <si>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</si>
  <si>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</si>
  <si>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</si>
  <si>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</si>
  <si>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</si>
  <si>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</si>
  <si>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</si>
  <si>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</si>
  <si>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</si>
  <si>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</si>
  <si>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</si>
  <si>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</si>
  <si>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</si>
  <si>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</si>
  <si>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</si>
  <si>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</si>
  <si>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</si>
  <si>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</si>
  <si>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</si>
  <si>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</si>
  <si>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</si>
  <si>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</si>
  <si>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</si>
  <si>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</si>
  <si>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</si>
  <si>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</si>
  <si>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</si>
  <si>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</si>
  <si>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</si>
  <si>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</si>
  <si>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</si>
  <si>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</si>
  <si>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</si>
  <si>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</si>
  <si>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</si>
  <si>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</si>
  <si>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</si>
  <si>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</si>
  <si>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</si>
  <si>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</si>
  <si>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</si>
  <si>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</si>
  <si>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</si>
  <si>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</si>
  <si>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</si>
  <si>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</si>
  <si>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</si>
  <si>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</si>
  <si>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</si>
  <si>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</si>
  <si>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</si>
  <si>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</si>
  <si>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</si>
  <si>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</si>
  <si>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</si>
  <si>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</si>
  <si>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</si>
  <si>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</si>
  <si>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</si>
  <si>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</si>
  <si>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</si>
  <si>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</si>
  <si>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</si>
  <si>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</si>
  <si>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</si>
  <si>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</si>
  <si>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</si>
  <si>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</si>
  <si>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</si>
  <si>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</si>
  <si>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</si>
  <si>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</si>
  <si>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</si>
  <si>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</si>
  <si>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</si>
  <si>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</si>
  <si>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</si>
  <si>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</si>
  <si>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</si>
  <si>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</si>
  <si>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</si>
  <si>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</si>
  <si>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</si>
  <si>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</si>
  <si>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</si>
  <si>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</si>
  <si>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</si>
  <si>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</si>
  <si>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</si>
  <si>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</si>
  <si>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</si>
  <si>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</si>
  <si>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</si>
  <si>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</si>
  <si>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</si>
  <si>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</si>
  <si>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</si>
  <si>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</si>
  <si>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</si>
  <si>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</si>
  <si>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</si>
  <si>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</si>
  <si>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</si>
  <si>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</si>
  <si>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</si>
  <si>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</si>
  <si>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</si>
  <si>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</si>
  <si>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</si>
  <si>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</si>
  <si>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</si>
  <si>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</si>
  <si>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</si>
  <si>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</si>
  <si>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</si>
  <si>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</si>
  <si>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</si>
  <si>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</si>
  <si>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</si>
  <si>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</si>
  <si>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</si>
  <si>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</si>
  <si>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</si>
  <si>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</si>
  <si>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</si>
  <si>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</si>
  <si>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</si>
  <si>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</si>
  <si>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</si>
  <si>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</si>
  <si>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</si>
  <si>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</si>
  <si>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</si>
  <si>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</si>
  <si>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</si>
  <si>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</si>
  <si>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</si>
  <si>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</si>
  <si>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</si>
  <si>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</si>
  <si>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</si>
  <si>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</si>
  <si>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</si>
  <si>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</si>
  <si>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</si>
  <si>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</si>
  <si>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</si>
  <si>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</si>
  <si>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</si>
  <si>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</si>
  <si>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</si>
  <si>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</si>
  <si>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</si>
  <si>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</si>
  <si>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</si>
  <si>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</si>
  <si>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</si>
  <si>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</si>
  <si>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</si>
  <si>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</si>
  <si>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</si>
  <si>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</si>
  <si>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</si>
  <si>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</si>
  <si>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</si>
  <si>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</si>
  <si>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</si>
  <si>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</si>
  <si>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</si>
  <si>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</si>
  <si>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</si>
  <si>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</si>
  <si>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</si>
  <si>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</si>
  <si>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</si>
  <si>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</si>
  <si>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</si>
  <si>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</si>
  <si>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</si>
  <si>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</si>
  <si>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</si>
  <si>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</si>
  <si>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</si>
  <si>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</si>
  <si>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</si>
  <si>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</si>
  <si>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</si>
  <si>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</si>
  <si>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</si>
  <si>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</si>
  <si>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</si>
  <si>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</si>
  <si>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</si>
  <si>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</si>
  <si>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</si>
  <si>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</si>
  <si>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</si>
  <si>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</si>
  <si>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</si>
  <si>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</si>
  <si>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</si>
  <si>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</si>
  <si>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</si>
  <si>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</si>
  <si>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</si>
  <si>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</si>
  <si>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</si>
  <si>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</si>
  <si>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</si>
  <si>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</si>
  <si>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</si>
  <si>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</si>
  <si>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</si>
  <si>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</si>
  <si>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</si>
  <si>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</si>
  <si>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</si>
  <si>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</si>
  <si>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</si>
  <si>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</si>
  <si>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</si>
  <si>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</si>
  <si>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</si>
  <si>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</si>
  <si>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</si>
  <si>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</si>
  <si>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</si>
  <si>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</si>
  <si>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</si>
  <si>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</si>
  <si>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</si>
  <si>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</si>
  <si>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</si>
  <si>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</si>
  <si>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</si>
  <si>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</si>
  <si>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</si>
  <si>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</si>
  <si>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</si>
  <si>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</si>
  <si>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</si>
  <si>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</si>
  <si>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</si>
  <si>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</si>
  <si>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</si>
  <si>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</si>
  <si>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</si>
  <si>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</si>
  <si>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</si>
  <si>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</si>
  <si>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</si>
  <si>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</si>
  <si>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</si>
  <si>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</si>
  <si>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</si>
  <si>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</si>
  <si>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</si>
  <si>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</si>
  <si>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</si>
  <si>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</si>
  <si>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</si>
  <si>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</si>
  <si>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</si>
  <si>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</si>
  <si>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</si>
  <si>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</si>
  <si>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</si>
  <si>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</si>
  <si>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</si>
  <si>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</si>
  <si>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</si>
  <si>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</si>
  <si>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</si>
  <si>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</si>
  <si>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</si>
  <si>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</si>
  <si>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</si>
  <si>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</si>
  <si>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</si>
  <si>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</si>
  <si>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</si>
  <si>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</si>
  <si>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</si>
  <si>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</si>
  <si>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</si>
  <si>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</si>
  <si>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</si>
  <si>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</si>
  <si>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</si>
  <si>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</si>
  <si>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</si>
  <si>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</si>
  <si>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</si>
  <si>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</si>
  <si>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</si>
  <si>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</si>
  <si>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</si>
  <si>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</si>
  <si>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</si>
  <si>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</si>
  <si>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</si>
  <si>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</si>
  <si>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</si>
  <si>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</si>
  <si>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</si>
  <si>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</si>
  <si>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</si>
  <si>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</si>
  <si>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</si>
  <si>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</si>
  <si>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</si>
  <si>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</si>
  <si>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</si>
  <si>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</si>
  <si>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</si>
  <si>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</si>
  <si>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</si>
  <si>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</si>
  <si>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</si>
  <si>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</si>
  <si>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</si>
  <si>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</si>
  <si>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</si>
  <si>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</si>
  <si>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</si>
  <si>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</si>
  <si>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</si>
  <si>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</si>
  <si>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</si>
  <si>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</si>
  <si>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</si>
  <si>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</si>
  <si>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</si>
  <si>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</si>
  <si>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</si>
  <si>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</si>
  <si>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</si>
  <si>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</si>
  <si>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</si>
  <si>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</si>
  <si>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</si>
  <si>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</si>
  <si>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</si>
  <si>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</si>
  <si>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</si>
  <si>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</si>
  <si>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</si>
  <si>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</si>
  <si>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</si>
  <si>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</si>
  <si>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</si>
  <si>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</si>
  <si>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</si>
  <si>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</si>
  <si>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</si>
  <si>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</si>
  <si>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</si>
  <si>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</si>
  <si>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</si>
  <si>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</si>
  <si>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</si>
  <si>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</si>
  <si>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</si>
  <si>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</si>
  <si>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</si>
  <si>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</si>
  <si>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</si>
  <si>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</si>
  <si>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</si>
  <si>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</si>
  <si>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</si>
  <si>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</si>
  <si>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</si>
  <si>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</si>
  <si>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</si>
  <si>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</si>
  <si>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</si>
  <si>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</si>
  <si>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</si>
  <si>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</si>
  <si>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</si>
  <si>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</si>
  <si>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</si>
  <si>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</si>
  <si>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</si>
  <si>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</si>
  <si>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</si>
  <si>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</si>
  <si>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</si>
  <si>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</si>
  <si>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</si>
  <si>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</si>
  <si>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</si>
  <si>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</si>
  <si>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</si>
  <si>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</si>
  <si>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</si>
  <si>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</si>
  <si>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</si>
  <si>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</si>
  <si>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</si>
  <si>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</si>
  <si>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</si>
  <si>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</si>
  <si>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</si>
  <si>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</si>
  <si>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</si>
  <si>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</si>
  <si>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</si>
  <si>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</si>
  <si>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</si>
  <si>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</si>
  <si>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</si>
  <si>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</si>
  <si>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</si>
  <si>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</si>
  <si>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</si>
  <si>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</si>
  <si>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</si>
  <si>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</si>
  <si>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</si>
  <si>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</si>
  <si>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</si>
  <si>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</si>
  <si>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</si>
  <si>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</si>
  <si>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</si>
  <si>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</si>
  <si>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</si>
  <si>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</si>
  <si>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</si>
  <si>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</si>
  <si>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</si>
  <si>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</si>
  <si>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</si>
  <si>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</si>
  <si>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</si>
  <si>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</si>
  <si>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</si>
  <si>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</si>
  <si>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</si>
  <si>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</si>
  <si>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</si>
  <si>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</si>
  <si>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</si>
  <si>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</si>
  <si>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</si>
  <si>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</si>
  <si>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</si>
  <si>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</si>
  <si>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</si>
  <si>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</si>
  <si>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</si>
  <si>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</si>
  <si>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</si>
  <si>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</si>
  <si>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</si>
  <si>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</si>
  <si>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</si>
  <si>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</si>
  <si>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</si>
  <si>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</si>
  <si>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</si>
  <si>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</si>
  <si>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</si>
  <si>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</si>
  <si>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</si>
  <si>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</si>
  <si>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</si>
  <si>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</si>
  <si>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</si>
  <si>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</si>
  <si>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</si>
  <si>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</si>
  <si>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</si>
  <si>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</si>
  <si>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</si>
  <si>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</si>
  <si>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</si>
  <si>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</si>
  <si>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</si>
  <si>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</si>
  <si>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</si>
  <si>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</si>
  <si>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</si>
  <si>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</si>
  <si>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</si>
  <si>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</si>
  <si>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</si>
  <si>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</si>
  <si>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</si>
  <si>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</si>
  <si>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</si>
  <si>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</si>
  <si>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</si>
  <si>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</si>
  <si>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</si>
  <si>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</si>
  <si>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</si>
  <si>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</si>
  <si>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</si>
  <si>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</si>
  <si>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</si>
  <si>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</si>
  <si>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</si>
  <si>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</si>
  <si>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</si>
  <si>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</si>
  <si>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</si>
  <si>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</si>
  <si>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</si>
  <si>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</si>
  <si>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</si>
  <si>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</si>
  <si>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</si>
  <si>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</si>
  <si>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</si>
  <si>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</si>
  <si>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</si>
  <si>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</si>
  <si>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</si>
  <si>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</si>
  <si>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</si>
  <si>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</si>
  <si>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</si>
  <si>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</si>
  <si>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</si>
  <si>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</si>
  <si>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</si>
  <si>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</si>
  <si>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</si>
  <si>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</si>
  <si>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</si>
  <si>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</si>
  <si>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</si>
  <si>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</si>
  <si>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</si>
  <si>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</si>
  <si>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</si>
  <si>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</si>
  <si>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</si>
  <si>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</si>
  <si>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</si>
  <si>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</si>
  <si>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</si>
  <si>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</si>
  <si>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</si>
  <si>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</si>
  <si>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</si>
  <si>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</si>
  <si>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</si>
  <si>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</si>
  <si>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</si>
  <si>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</si>
  <si>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</si>
  <si>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</si>
  <si>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</si>
  <si>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</si>
  <si>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</si>
  <si>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</si>
  <si>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</si>
  <si>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</si>
  <si>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</si>
  <si>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</si>
  <si>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</si>
  <si>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</si>
  <si>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</si>
  <si>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</si>
  <si>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</si>
  <si>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</si>
  <si>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</si>
  <si>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</si>
  <si>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</si>
  <si>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</si>
  <si>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</si>
  <si>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</si>
  <si>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</si>
  <si>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</si>
  <si>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</si>
  <si>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</si>
  <si>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</si>
  <si>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</si>
  <si>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</si>
  <si>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</si>
  <si>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</si>
  <si>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</si>
  <si>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</si>
  <si>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</si>
  <si>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</si>
  <si>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</si>
  <si>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</si>
  <si>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</si>
  <si>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</si>
  <si>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</si>
  <si>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</si>
  <si>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</si>
  <si>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</si>
  <si>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</si>
  <si>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</si>
  <si>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</si>
  <si>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</si>
  <si>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</si>
  <si>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</si>
  <si>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</si>
  <si>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</si>
  <si>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</si>
  <si>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</si>
  <si>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</si>
  <si>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</si>
  <si>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</si>
  <si>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</si>
  <si>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</si>
  <si>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</si>
  <si>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</si>
  <si>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</si>
  <si>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</si>
  <si>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</si>
  <si>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</si>
  <si>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</si>
  <si>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</si>
  <si>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</si>
  <si>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</si>
  <si>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</si>
  <si>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</si>
  <si>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</si>
  <si>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</si>
  <si>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</si>
  <si>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</si>
  <si>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</si>
  <si>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</si>
  <si>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</si>
  <si>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</si>
  <si>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</si>
  <si>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</si>
  <si>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</si>
  <si>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</si>
  <si>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</si>
  <si>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</si>
  <si>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</si>
  <si>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</si>
  <si>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</si>
  <si>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</si>
  <si>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</si>
  <si>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</si>
  <si>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</si>
  <si>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</si>
  <si>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</si>
  <si>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</si>
  <si>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</si>
  <si>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</si>
  <si>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</si>
  <si>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</si>
  <si>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</si>
  <si>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</si>
  <si>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</si>
  <si>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</si>
  <si>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</si>
  <si>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</si>
  <si>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</si>
  <si>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</si>
  <si>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</si>
  <si>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</si>
  <si>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</si>
  <si>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</si>
  <si>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</si>
  <si>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</si>
  <si>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</si>
  <si>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</si>
  <si>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</si>
  <si>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</si>
  <si>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</si>
  <si>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</si>
  <si>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</si>
  <si>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</si>
  <si>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</si>
  <si>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</si>
  <si>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</si>
  <si>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</si>
  <si>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</si>
  <si>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</si>
  <si>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</si>
  <si>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</si>
  <si>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</si>
  <si>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</si>
  <si>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</si>
  <si>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</si>
  <si>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</si>
  <si>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</si>
  <si>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</si>
  <si>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</si>
  <si>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</si>
  <si>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</si>
  <si>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</si>
  <si>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地区計画の名称:</t>
  </si>
  <si>
    <t>容積率・建ぺい率</t>
  </si>
  <si>
    <t>指定容積率</t>
  </si>
  <si>
    <t>指定建ぺい率</t>
  </si>
  <si>
    <t>２以上にわたる場合</t>
  </si>
  <si>
    <t>（容</t>
  </si>
  <si>
    <t>）（容</t>
  </si>
  <si>
    <t>都市計画法許可の有無
(法29条・43条等）</t>
  </si>
  <si>
    <t>許可有　法第</t>
  </si>
  <si>
    <t>条許可（許可ＮＯ</t>
  </si>
  <si>
    <t>許可不要</t>
  </si>
  <si>
    <t>都計法許可担当課と協議済）</t>
  </si>
  <si>
    <t>都市計画法に適合していることを証する書面</t>
  </si>
  <si>
    <t>適合証明書(都計法省令第60条）証明済ＮＯ</t>
  </si>
  <si>
    <t>都市計画法に適合していることを証する書面（</t>
  </si>
  <si>
    <t>都市計画道路、公園、
その他都市施設</t>
  </si>
  <si>
    <t>都市計画道路</t>
  </si>
  <si>
    <t>(　計画決定・事業決定　）</t>
  </si>
  <si>
    <t>都市計画公園　</t>
  </si>
  <si>
    <t>都市計画法53条許可</t>
  </si>
  <si>
    <t>許可済（許可番号</t>
  </si>
  <si>
    <t>S/H/R</t>
  </si>
  <si>
    <t>公共下水道</t>
  </si>
  <si>
    <t>下水道法確認関係課</t>
  </si>
  <si>
    <t>浄化槽</t>
  </si>
  <si>
    <t>排水先</t>
  </si>
  <si>
    <t>汲み取り）</t>
  </si>
  <si>
    <t>道路種別等
※全ての道路を記入　　　　　　　　　　　　</t>
  </si>
  <si>
    <t>42条第</t>
  </si>
  <si>
    <t>項</t>
  </si>
  <si>
    <t>（幅員</t>
  </si>
  <si>
    <t>ｍ）</t>
  </si>
  <si>
    <t>道路法等確認関係課</t>
  </si>
  <si>
    <t>42条第1項4号</t>
  </si>
  <si>
    <t>指定番号</t>
  </si>
  <si>
    <t>日）</t>
  </si>
  <si>
    <t>42条第1項5号</t>
  </si>
  <si>
    <t>42条第2項</t>
  </si>
  <si>
    <r>
      <t>ｍ</t>
    </r>
    <r>
      <rPr>
        <sz val="10"/>
        <color theme="1"/>
        <rFont val="HG丸ｺﾞｼｯｸM-PRO"/>
        <family val="3"/>
        <charset val="128"/>
      </rPr>
      <t>）</t>
    </r>
  </si>
  <si>
    <t>その他(河川・水路等）</t>
  </si>
  <si>
    <t>建築基準法確認関係課</t>
  </si>
  <si>
    <t>建築基準法第43条第２項第２号</t>
  </si>
  <si>
    <t>(許可番号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</si>
  <si>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</si>
  <si>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</si>
  <si>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</si>
  <si>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</si>
  <si>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</si>
  <si>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</si>
  <si>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</si>
  <si>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</si>
  <si>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</si>
  <si>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</si>
  <si>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</si>
  <si>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</si>
  <si>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</si>
  <si>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</si>
  <si>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 xml:space="preserve">   申請物件の該当法・区域について□欄にチェックをお願いします。</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</si>
  <si>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</si>
  <si>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</si>
  <si>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</si>
  <si>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</si>
  <si>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</si>
  <si>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</si>
  <si>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</si>
  <si>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</si>
  <si>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</si>
  <si>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 xml:space="preserve">特定都市河川浸水被害対策法
（埼玉県内該当なし）     </t>
  </si>
  <si>
    <t xml:space="preserve">特定空港周辺航空機騒音対策特別措置法
（埼玉県内該当なし） </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</si>
  <si>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</si>
  <si>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</si>
  <si>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</si>
  <si>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</si>
  <si>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</si>
  <si>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</si>
  <si>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</si>
  <si>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</si>
  <si>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</si>
  <si>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</si>
  <si>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</si>
  <si>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</si>
  <si>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</si>
  <si>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</si>
  <si>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</si>
  <si>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</si>
  <si>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</si>
  <si>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</si>
  <si>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</si>
  <si>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</si>
  <si>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</si>
  <si>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</si>
  <si>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</si>
  <si>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</si>
  <si>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</si>
  <si>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</si>
  <si>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</si>
  <si>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</si>
  <si>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</si>
  <si>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</si>
  <si>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</si>
  <si>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</si>
  <si>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</si>
  <si>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</si>
  <si>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</si>
  <si>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</si>
  <si>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</si>
  <si>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</si>
  <si>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</si>
  <si>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</si>
  <si>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</si>
  <si>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</si>
  <si>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</si>
  <si>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</si>
  <si>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</si>
  <si>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</si>
  <si>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</si>
  <si>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</si>
  <si>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</si>
  <si>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</si>
  <si>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</si>
  <si>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</si>
  <si>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</si>
  <si>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</si>
  <si>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</si>
  <si>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</si>
  <si>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</si>
  <si>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</si>
  <si>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</si>
  <si>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</si>
  <si>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</si>
  <si>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</si>
  <si>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</si>
  <si>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</si>
  <si>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</si>
  <si>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</si>
  <si>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</si>
  <si>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</si>
  <si>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</si>
  <si>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</si>
  <si>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</si>
  <si>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</si>
  <si>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</si>
  <si>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</si>
  <si>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</si>
  <si>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</si>
  <si>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</si>
  <si>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</si>
  <si>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</si>
  <si>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</si>
  <si>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</si>
  <si>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</si>
  <si>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</si>
  <si>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</si>
  <si>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</si>
  <si>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</si>
  <si>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</si>
  <si>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</si>
  <si>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</si>
  <si>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</si>
  <si>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</si>
  <si>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</si>
  <si>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</si>
  <si>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</si>
  <si>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</si>
  <si>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</si>
  <si>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</si>
  <si>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</si>
  <si>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</si>
  <si>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</si>
  <si>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</si>
  <si>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</si>
  <si>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</si>
  <si>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</si>
  <si>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</si>
  <si>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</si>
  <si>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</si>
  <si>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</si>
  <si>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</si>
  <si>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</si>
  <si>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</si>
  <si>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</si>
  <si>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</si>
  <si>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</si>
  <si>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</si>
  <si>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</si>
  <si>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</si>
  <si>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</si>
  <si>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</si>
  <si>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</si>
  <si>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</si>
  <si>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</si>
  <si>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</si>
  <si>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</si>
  <si>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</si>
  <si>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</si>
  <si>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</si>
  <si>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</si>
  <si>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</si>
  <si>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</si>
  <si>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</si>
  <si>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</si>
  <si>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</si>
  <si>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</si>
  <si>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</si>
  <si>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</si>
  <si>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</si>
  <si>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</si>
  <si>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</si>
  <si>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</si>
  <si>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</si>
  <si>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</si>
  <si>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</si>
  <si>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</si>
  <si>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</si>
  <si>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</si>
  <si>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</si>
  <si>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</si>
  <si>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</si>
  <si>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</si>
  <si>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</si>
  <si>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</si>
  <si>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</si>
  <si>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</si>
  <si>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</si>
  <si>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</si>
  <si>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</si>
  <si>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</si>
  <si>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</si>
  <si>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</si>
  <si>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</si>
  <si>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</si>
  <si>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</si>
  <si>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</si>
  <si>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</si>
  <si>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</si>
  <si>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</si>
  <si>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</si>
  <si>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</si>
  <si>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</si>
  <si>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</si>
  <si>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</si>
  <si>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</si>
  <si>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</si>
  <si>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</si>
  <si>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</si>
  <si>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</si>
  <si>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</si>
  <si>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</si>
  <si>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</si>
  <si>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</si>
  <si>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</si>
  <si>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</si>
  <si>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</si>
  <si>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</si>
  <si>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</si>
  <si>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</si>
  <si>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</si>
  <si>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</si>
  <si>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</si>
  <si>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</si>
  <si>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</si>
  <si>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</si>
  <si>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</si>
  <si>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</si>
  <si>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</si>
  <si>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</si>
  <si>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</si>
  <si>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</si>
  <si>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</si>
  <si>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</si>
  <si>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</si>
  <si>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</si>
  <si>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</si>
  <si>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</si>
  <si>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</si>
  <si>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</si>
  <si>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</si>
  <si>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</si>
  <si>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</si>
  <si>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</si>
  <si>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</si>
  <si>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</si>
  <si>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</si>
  <si>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</si>
  <si>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</si>
  <si>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</si>
  <si>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</si>
  <si>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</si>
  <si>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</si>
  <si>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</si>
  <si>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</si>
  <si>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</si>
  <si>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</si>
  <si>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</si>
  <si>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</si>
  <si>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</si>
  <si>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</si>
  <si>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</si>
  <si>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</si>
  <si>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</si>
  <si>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</si>
  <si>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</si>
  <si>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</si>
  <si>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</si>
  <si>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</si>
  <si>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</si>
  <si>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</si>
  <si>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</si>
  <si>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</si>
  <si>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</si>
  <si>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</si>
  <si>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</si>
  <si>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</si>
  <si>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</si>
  <si>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</si>
  <si>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</si>
  <si>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</si>
  <si>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</si>
  <si>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</si>
  <si>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</si>
  <si>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</si>
  <si>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</si>
  <si>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</si>
  <si>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</si>
  <si>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</si>
  <si>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</si>
  <si>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</si>
  <si>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</si>
  <si>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</si>
  <si>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</si>
  <si>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</si>
  <si>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</si>
  <si>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</si>
  <si>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</si>
  <si>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</si>
  <si>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</si>
  <si>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</si>
  <si>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</si>
  <si>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</si>
  <si>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</si>
  <si>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</si>
  <si>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</si>
  <si>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</si>
  <si>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</si>
  <si>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</si>
  <si>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</si>
  <si>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</si>
  <si>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</si>
  <si>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</si>
  <si>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</si>
  <si>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</si>
  <si>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</si>
  <si>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</si>
  <si>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</si>
  <si>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</si>
  <si>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</si>
  <si>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</si>
  <si>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</si>
  <si>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</si>
  <si>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</si>
  <si>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</si>
  <si>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</si>
  <si>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</si>
  <si>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</si>
  <si>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</si>
  <si>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</si>
  <si>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</si>
  <si>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</si>
  <si>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</si>
  <si>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</si>
  <si>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</si>
  <si>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</si>
  <si>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</si>
  <si>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</si>
  <si>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</si>
  <si>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</si>
  <si>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</si>
  <si>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</si>
  <si>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</si>
  <si>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</si>
  <si>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</si>
  <si>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</si>
  <si>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</si>
  <si>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</si>
  <si>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</si>
  <si>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</si>
  <si>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</si>
  <si>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</si>
  <si>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</si>
  <si>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</si>
  <si>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</si>
  <si>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</si>
  <si>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</si>
  <si>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</si>
  <si>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</si>
  <si>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</si>
  <si>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</si>
  <si>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</si>
  <si>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</si>
  <si>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</si>
  <si>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</si>
  <si>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</si>
  <si>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</si>
  <si>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</si>
  <si>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</si>
  <si>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</si>
  <si>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</si>
  <si>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</si>
  <si>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</si>
  <si>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</si>
  <si>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</si>
  <si>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</si>
  <si>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</si>
  <si>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</si>
  <si>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</si>
  <si>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</si>
  <si>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</si>
  <si>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</si>
  <si>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</si>
  <si>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</si>
  <si>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</si>
  <si>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</si>
  <si>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</si>
  <si>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</si>
  <si>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</si>
  <si>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</si>
  <si>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</si>
  <si>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</si>
  <si>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</si>
  <si>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</si>
  <si>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</si>
  <si>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</si>
  <si>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</si>
  <si>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</si>
  <si>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</si>
  <si>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</si>
  <si>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</si>
  <si>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</si>
  <si>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</si>
  <si>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</si>
  <si>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</si>
  <si>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</si>
  <si>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</si>
  <si>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</si>
  <si>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</si>
  <si>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</si>
  <si>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</si>
  <si>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</si>
  <si>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</si>
  <si>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</si>
  <si>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</si>
  <si>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</si>
  <si>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</si>
  <si>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</si>
  <si>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</si>
  <si>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</si>
  <si>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</si>
  <si>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</si>
  <si>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</si>
  <si>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</si>
  <si>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</si>
  <si>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</si>
  <si>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</si>
  <si>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</si>
  <si>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</si>
  <si>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</si>
  <si>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</si>
  <si>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</si>
  <si>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</si>
  <si>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</si>
  <si>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</si>
  <si>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</si>
  <si>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</si>
  <si>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</si>
  <si>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</si>
  <si>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</si>
  <si>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</si>
  <si>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</si>
  <si>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</si>
  <si>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</si>
  <si>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</si>
  <si>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</si>
  <si>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</si>
  <si>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</si>
  <si>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</si>
  <si>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</si>
  <si>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</si>
  <si>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</si>
  <si>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</si>
  <si>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</si>
  <si>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</si>
  <si>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</si>
  <si>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</si>
  <si>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</si>
  <si>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</si>
  <si>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</si>
  <si>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</si>
  <si>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</si>
  <si>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</si>
  <si>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</si>
  <si>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</si>
  <si>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</si>
  <si>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</si>
  <si>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</si>
  <si>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</si>
  <si>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</si>
  <si>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</si>
  <si>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</si>
  <si>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</si>
  <si>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</si>
  <si>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</si>
  <si>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</si>
  <si>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</si>
  <si>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</si>
  <si>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</si>
  <si>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</si>
  <si>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</si>
  <si>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</si>
  <si>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</si>
  <si>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</si>
  <si>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</si>
  <si>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</si>
  <si>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</si>
  <si>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</si>
  <si>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</si>
  <si>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</si>
  <si>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</si>
  <si>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</si>
  <si>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</si>
  <si>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</si>
  <si>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</si>
  <si>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</si>
  <si>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</si>
  <si>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</si>
  <si>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</si>
  <si>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</si>
  <si>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</si>
  <si>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</si>
  <si>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</si>
  <si>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</si>
  <si>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</si>
  <si>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</si>
  <si>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</si>
  <si>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</si>
  <si>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</si>
  <si>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</si>
  <si>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</si>
  <si>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</si>
  <si>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</si>
  <si>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</si>
  <si>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</si>
  <si>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</si>
  <si>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</si>
  <si>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</si>
  <si>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</si>
  <si>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</si>
  <si>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</si>
  <si>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</si>
  <si>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</si>
  <si>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</si>
  <si>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</si>
  <si>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</si>
  <si>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</si>
  <si>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</si>
  <si>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</si>
  <si>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</si>
  <si>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</si>
  <si>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</si>
  <si>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</si>
  <si>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</si>
  <si>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</si>
  <si>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</si>
  <si>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</si>
  <si>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</si>
  <si>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</si>
  <si>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</si>
  <si>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</si>
  <si>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</si>
  <si>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</si>
  <si>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</si>
  <si>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</si>
  <si>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</si>
  <si>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</si>
  <si>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</si>
  <si>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</si>
  <si>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</si>
  <si>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</si>
  <si>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</si>
  <si>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</si>
  <si>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</si>
  <si>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</si>
  <si>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</si>
  <si>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</si>
  <si>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</si>
  <si>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</si>
  <si>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</si>
  <si>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</si>
  <si>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</si>
  <si>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</si>
  <si>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</si>
  <si>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</si>
  <si>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</si>
  <si>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</si>
  <si>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</si>
  <si>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</si>
  <si>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</si>
  <si>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</si>
  <si>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</si>
  <si>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</si>
  <si>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</si>
  <si>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</si>
  <si>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</si>
  <si>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</si>
  <si>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</si>
  <si>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</si>
  <si>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</si>
  <si>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</si>
  <si>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</si>
  <si>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</si>
  <si>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</si>
  <si>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</si>
  <si>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</si>
  <si>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</si>
  <si>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</si>
  <si>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</si>
  <si>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</si>
  <si>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</si>
  <si>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</si>
  <si>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</si>
  <si>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</si>
  <si>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</si>
  <si>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</si>
  <si>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</si>
  <si>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</si>
  <si>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</si>
  <si>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</si>
  <si>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</si>
  <si>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</si>
  <si>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</si>
  <si>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</si>
  <si>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</si>
  <si>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</si>
  <si>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</si>
  <si>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</si>
  <si>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</si>
  <si>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</si>
  <si>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</si>
  <si>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</si>
  <si>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</si>
  <si>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</si>
  <si>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</si>
  <si>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</si>
  <si>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</si>
  <si>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</si>
  <si>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</si>
  <si>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</si>
  <si>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</si>
  <si>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</si>
  <si>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</si>
  <si>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</si>
  <si>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</si>
  <si>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</si>
  <si>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</si>
  <si>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</si>
  <si>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</si>
  <si>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</si>
  <si>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</si>
  <si>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</si>
  <si>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</si>
  <si>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</si>
  <si>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</si>
  <si>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</si>
  <si>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</si>
  <si>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</si>
  <si>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</si>
  <si>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</si>
  <si>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</si>
  <si>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</si>
  <si>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</si>
  <si>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</si>
  <si>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</si>
  <si>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</si>
  <si>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</si>
  <si>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</si>
  <si>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</si>
  <si>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</si>
  <si>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</si>
  <si>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</si>
  <si>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</si>
  <si>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</si>
  <si>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</si>
  <si>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</si>
  <si>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</si>
  <si>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</si>
  <si>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</si>
  <si>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</si>
  <si>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</si>
  <si>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</si>
  <si>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</si>
  <si>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</si>
  <si>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</si>
  <si>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</si>
  <si>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</si>
  <si>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</si>
  <si>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</si>
  <si>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</si>
  <si>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</si>
  <si>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</si>
  <si>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</si>
  <si>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</si>
  <si>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</si>
  <si>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</si>
  <si>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</si>
  <si>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</si>
  <si>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</si>
  <si>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</si>
  <si>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</si>
  <si>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</si>
  <si>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</si>
  <si>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</si>
  <si>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</si>
  <si>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</si>
  <si>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</si>
  <si>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</si>
  <si>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</si>
  <si>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</si>
  <si>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</si>
  <si>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</si>
  <si>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</si>
  <si>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</si>
  <si>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</si>
  <si>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</si>
  <si>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</si>
  <si>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</si>
  <si>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</si>
  <si>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</si>
  <si>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</si>
  <si>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</si>
  <si>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</si>
  <si>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</si>
  <si>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</si>
  <si>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</si>
  <si>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</si>
  <si>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</si>
  <si>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</si>
  <si>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</si>
  <si>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</si>
  <si>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</si>
  <si>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</si>
  <si>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</si>
  <si>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</si>
  <si>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</si>
  <si>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</si>
  <si>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</si>
  <si>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</si>
  <si>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</si>
  <si>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</si>
  <si>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</si>
  <si>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</si>
  <si>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</si>
  <si>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</si>
  <si>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</si>
  <si>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</si>
  <si>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</si>
  <si>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</si>
  <si>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</si>
  <si>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</si>
  <si>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</si>
  <si>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</si>
  <si>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</si>
  <si>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</si>
  <si>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</si>
  <si>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</si>
  <si>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</si>
  <si>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</si>
  <si>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</si>
  <si>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</si>
  <si>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</si>
  <si>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</si>
  <si>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</si>
  <si>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</si>
  <si>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</si>
  <si>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</si>
  <si>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</si>
  <si>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</si>
  <si>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</si>
  <si>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</si>
  <si>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</si>
  <si>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</si>
  <si>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</si>
  <si>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</si>
  <si>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</si>
  <si>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</si>
  <si>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</si>
  <si>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</si>
  <si>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</si>
  <si>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</si>
  <si>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</si>
  <si>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</si>
  <si>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</si>
  <si>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</si>
  <si>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</si>
  <si>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</si>
  <si>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</si>
  <si>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</si>
  <si>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</si>
  <si>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</si>
  <si>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</si>
  <si>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</si>
  <si>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</si>
  <si>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</si>
  <si>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</si>
  <si>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</si>
  <si>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</si>
  <si>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</si>
  <si>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</si>
  <si>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</si>
  <si>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</si>
  <si>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</si>
  <si>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</si>
  <si>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</si>
  <si>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</si>
  <si>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</si>
  <si>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</si>
  <si>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</si>
  <si>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</si>
  <si>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</si>
  <si>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</si>
  <si>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</si>
  <si>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</si>
  <si>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</si>
  <si>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</si>
  <si>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</si>
  <si>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</si>
  <si>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</si>
  <si>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</si>
  <si>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</si>
  <si>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</si>
  <si>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</si>
  <si>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</si>
  <si>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</si>
  <si>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</si>
  <si>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</si>
  <si>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</si>
  <si>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</si>
  <si>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</si>
  <si>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</si>
  <si>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</si>
  <si>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</si>
  <si>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</si>
  <si>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</si>
  <si>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</si>
  <si>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</si>
  <si>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</si>
  <si>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</si>
  <si>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</si>
  <si>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</si>
  <si>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</si>
  <si>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</si>
  <si>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</si>
  <si>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</si>
  <si>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</si>
  <si>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</si>
  <si>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</si>
  <si>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</si>
  <si>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</si>
  <si>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</si>
  <si>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</si>
  <si>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</si>
  <si>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</si>
  <si>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</si>
  <si>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</si>
  <si>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</si>
  <si>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</si>
  <si>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</si>
  <si>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</si>
  <si>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</si>
  <si>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</si>
  <si>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</si>
  <si>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</si>
  <si>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</si>
  <si>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</si>
  <si>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</si>
  <si>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</si>
  <si>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</si>
  <si>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</si>
  <si>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</si>
  <si>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</si>
  <si>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</si>
  <si>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</si>
  <si>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</si>
  <si>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</si>
  <si>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</si>
  <si>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</si>
  <si>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</si>
  <si>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</si>
  <si>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</si>
  <si>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</si>
  <si>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</si>
  <si>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</si>
  <si>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</si>
  <si>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</si>
  <si>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</si>
  <si>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</si>
  <si>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</si>
  <si>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</si>
  <si>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</si>
  <si>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</si>
  <si>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</si>
  <si>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</si>
  <si>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</si>
  <si>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</si>
  <si>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</si>
  <si>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</si>
  <si>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</si>
  <si>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</si>
  <si>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</si>
  <si>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</si>
  <si>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</si>
  <si>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</si>
  <si>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</si>
  <si>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</si>
  <si>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</si>
  <si>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</si>
  <si>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</si>
  <si>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</si>
  <si>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</si>
  <si>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</si>
  <si>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</si>
  <si>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</si>
  <si>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</si>
  <si>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</si>
  <si>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</si>
  <si>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</si>
  <si>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</si>
  <si>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</si>
  <si>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</si>
  <si>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</si>
  <si>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</si>
  <si>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</si>
  <si>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</si>
  <si>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</si>
  <si>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</si>
  <si>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</si>
  <si>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</si>
  <si>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</si>
  <si>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</si>
  <si>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</si>
  <si>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</si>
  <si>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</si>
  <si>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</si>
  <si>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</si>
  <si>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</si>
  <si>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</si>
  <si>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</si>
  <si>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</si>
  <si>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</si>
  <si>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</si>
  <si>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</si>
  <si>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</si>
  <si>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</si>
  <si>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</si>
  <si>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</si>
  <si>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</si>
  <si>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</si>
  <si>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</si>
  <si>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</si>
  <si>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</si>
  <si>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</si>
  <si>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</si>
  <si>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</si>
  <si>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</si>
  <si>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</si>
  <si>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</si>
  <si>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</si>
  <si>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</si>
  <si>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</si>
  <si>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</si>
  <si>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</si>
  <si>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</si>
  <si>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</si>
  <si>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</si>
  <si>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</si>
  <si>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</si>
  <si>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</si>
  <si>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</si>
  <si>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</si>
  <si>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</si>
  <si>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</si>
  <si>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</si>
  <si>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</si>
  <si>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</si>
  <si>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</si>
  <si>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</si>
  <si>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</si>
  <si>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</si>
  <si>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</si>
  <si>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</si>
  <si>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</si>
  <si>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</si>
  <si>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</si>
  <si>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</si>
  <si>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</si>
  <si>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</si>
  <si>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</si>
  <si>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</si>
  <si>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</si>
  <si>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</si>
  <si>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</si>
  <si>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</si>
  <si>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</si>
  <si>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</si>
  <si>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</si>
  <si>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</si>
  <si>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</si>
  <si>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</si>
  <si>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</si>
  <si>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</si>
  <si>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</si>
  <si>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</si>
  <si>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</si>
  <si>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</si>
  <si>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</si>
  <si>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</si>
  <si>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</si>
  <si>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</si>
  <si>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</si>
  <si>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</si>
  <si>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</si>
  <si>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</si>
  <si>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</si>
  <si>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</si>
  <si>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</si>
  <si>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</si>
  <si>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</si>
  <si>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</si>
  <si>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</si>
  <si>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</si>
  <si>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</si>
  <si>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</si>
  <si>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</si>
  <si>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</si>
  <si>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</si>
  <si>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</si>
  <si>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</si>
  <si>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</si>
  <si>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</si>
  <si>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</si>
  <si>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</si>
  <si>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</si>
  <si>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</si>
  <si>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</si>
  <si>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</si>
  <si>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</si>
  <si>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</si>
  <si>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</si>
  <si>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</si>
  <si>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</si>
  <si>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</si>
  <si>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</si>
  <si>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</si>
  <si>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</si>
  <si>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</si>
  <si>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</si>
  <si>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</si>
  <si>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</si>
  <si>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</si>
  <si>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</si>
  <si>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</si>
  <si>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</si>
  <si>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</si>
  <si>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</si>
  <si>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</si>
  <si>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</si>
  <si>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</si>
  <si>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</si>
  <si>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</si>
  <si>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</si>
  <si>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</si>
  <si>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</si>
  <si>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</si>
  <si>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</si>
  <si>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</si>
  <si>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</si>
  <si>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</si>
  <si>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</si>
  <si>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</si>
  <si>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</si>
  <si>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</si>
  <si>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</si>
  <si>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</si>
  <si>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</si>
  <si>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</si>
  <si>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</si>
  <si>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</si>
  <si>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</si>
  <si>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</si>
  <si>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</si>
  <si>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</si>
  <si>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</si>
  <si>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</si>
  <si>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</si>
  <si>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</si>
  <si>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</si>
  <si>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</si>
  <si>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</si>
  <si>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</si>
  <si>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</si>
  <si>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</si>
  <si>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</si>
  <si>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</si>
  <si>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</si>
  <si>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</si>
  <si>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</si>
  <si>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</si>
  <si>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</si>
  <si>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</si>
  <si>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</si>
  <si>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</si>
  <si>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</si>
  <si>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</si>
  <si>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</si>
  <si>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</si>
  <si>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</si>
  <si>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</si>
  <si>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</si>
  <si>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</si>
  <si>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</si>
  <si>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</si>
  <si>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</si>
  <si>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</si>
  <si>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</si>
  <si>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</si>
  <si>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</si>
  <si>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</si>
  <si>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</si>
  <si>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</si>
  <si>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</si>
  <si>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</si>
  <si>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</si>
  <si>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</si>
  <si>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</si>
  <si>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</si>
  <si>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</si>
  <si>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</si>
  <si>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</si>
  <si>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</si>
  <si>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</si>
  <si>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</si>
  <si>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</si>
  <si>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</si>
  <si>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</si>
  <si>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</si>
  <si>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</si>
  <si>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</si>
  <si>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</si>
  <si>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</si>
  <si>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</si>
  <si>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</si>
  <si>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</si>
  <si>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</si>
  <si>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</si>
  <si>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</si>
  <si>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</si>
  <si>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</si>
  <si>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</si>
  <si>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</si>
  <si>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</si>
  <si>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</si>
  <si>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</si>
  <si>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</si>
  <si>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</si>
  <si>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</si>
  <si>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</si>
  <si>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</si>
  <si>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</si>
  <si>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</si>
  <si>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</si>
  <si>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</si>
  <si>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</si>
  <si>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</si>
  <si>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</si>
  <si>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</si>
  <si>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</si>
  <si>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</si>
  <si>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</si>
  <si>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</si>
  <si>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</si>
  <si>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</si>
  <si>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</si>
  <si>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</si>
  <si>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</si>
  <si>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</si>
  <si>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</si>
  <si>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</si>
  <si>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</si>
  <si>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</si>
  <si>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</si>
  <si>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</si>
  <si>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</si>
  <si>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</si>
  <si>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</si>
  <si>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</si>
  <si>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</si>
  <si>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</si>
  <si>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</si>
  <si>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</si>
  <si>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</si>
  <si>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</si>
  <si>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</si>
  <si>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</si>
  <si>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</si>
  <si>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</si>
  <si>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</si>
  <si>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</si>
  <si>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</si>
  <si>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</si>
  <si>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</si>
  <si>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</si>
  <si>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</si>
  <si>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</si>
  <si>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</si>
  <si>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</si>
  <si>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</si>
  <si>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</si>
  <si>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</si>
  <si>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</si>
  <si>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</si>
  <si>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</si>
  <si>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</si>
  <si>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</si>
  <si>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</si>
  <si>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</si>
  <si>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</si>
  <si>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</si>
  <si>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</si>
  <si>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</si>
  <si>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</si>
  <si>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</si>
  <si>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</si>
  <si>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</si>
  <si>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</si>
  <si>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</si>
  <si>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</si>
  <si>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</si>
  <si>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</si>
  <si>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</si>
  <si>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</si>
  <si>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</si>
  <si>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</si>
  <si>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</si>
  <si>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</si>
  <si>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</si>
  <si>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</si>
  <si>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</si>
  <si>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</si>
  <si>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</si>
  <si>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</si>
  <si>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</si>
  <si>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</si>
  <si>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</si>
  <si>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</si>
  <si>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</si>
  <si>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</si>
  <si>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</si>
  <si>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</si>
  <si>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</si>
  <si>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</si>
  <si>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</si>
  <si>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</si>
  <si>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</si>
  <si>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</si>
  <si>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</si>
  <si>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</si>
  <si>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</si>
  <si>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</si>
  <si>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</si>
  <si>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</si>
  <si>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</si>
  <si>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</si>
  <si>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</si>
  <si>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</si>
  <si>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</si>
  <si>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</si>
  <si>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</si>
  <si>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</si>
  <si>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</si>
  <si>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</si>
  <si>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</si>
  <si>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</si>
  <si>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</si>
  <si>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</si>
  <si>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</si>
  <si>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</si>
  <si>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</si>
  <si>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</si>
  <si>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</si>
  <si>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</si>
  <si>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</si>
  <si>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</si>
  <si>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</si>
  <si>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</si>
  <si>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</si>
  <si>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</si>
  <si>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</si>
  <si>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</si>
  <si>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</si>
  <si>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</si>
  <si>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</si>
  <si>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</si>
  <si>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</si>
  <si>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</si>
  <si>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</si>
  <si>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</si>
  <si>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</si>
  <si>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</si>
  <si>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</si>
  <si>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</si>
  <si>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</si>
  <si>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</si>
  <si>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</si>
  <si>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</si>
  <si>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</si>
  <si>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</si>
  <si>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</si>
  <si>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</si>
  <si>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</si>
  <si>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</si>
  <si>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</si>
  <si>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</si>
  <si>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</si>
  <si>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</si>
  <si>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</si>
  <si>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</si>
  <si>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</si>
  <si>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</si>
  <si>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</si>
  <si>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</si>
  <si>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</si>
  <si>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</si>
  <si>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</si>
  <si>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</si>
  <si>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</si>
  <si>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</si>
  <si>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</si>
  <si>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</si>
  <si>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</si>
  <si>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</si>
  <si>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</si>
  <si>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</si>
  <si>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</si>
  <si>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</si>
  <si>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</si>
  <si>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</si>
  <si>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</si>
  <si>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</si>
  <si>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</si>
  <si>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</si>
  <si>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</si>
  <si>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</si>
  <si>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</si>
  <si>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</si>
  <si>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</si>
  <si>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</si>
  <si>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</si>
  <si>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</si>
  <si>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</si>
  <si>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</si>
  <si>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</si>
  <si>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</si>
  <si>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</si>
  <si>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</si>
  <si>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</si>
  <si>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</si>
  <si>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</si>
  <si>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</si>
  <si>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</si>
  <si>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</si>
  <si>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</si>
  <si>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</si>
  <si>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</si>
  <si>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</si>
  <si>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</si>
  <si>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</si>
  <si>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</si>
  <si>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</si>
  <si>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</si>
  <si>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</si>
  <si>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</si>
  <si>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</si>
  <si>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</si>
  <si>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</si>
  <si>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</si>
  <si>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</si>
  <si>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</si>
  <si>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</si>
  <si>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</si>
  <si>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</si>
  <si>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</si>
  <si>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</si>
  <si>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</si>
  <si>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</si>
  <si>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</si>
  <si>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</si>
  <si>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</si>
  <si>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</si>
  <si>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</si>
  <si>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</si>
  <si>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</si>
  <si>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</si>
  <si>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</si>
  <si>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</si>
  <si>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</si>
  <si>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</si>
  <si>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</si>
  <si>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</si>
  <si>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</si>
  <si>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</si>
  <si>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</si>
  <si>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</si>
  <si>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</si>
  <si>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</si>
  <si>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</si>
  <si>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</si>
  <si>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</si>
  <si>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</si>
  <si>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</si>
  <si>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</si>
  <si>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</si>
  <si>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</si>
  <si>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</si>
  <si>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</si>
  <si>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</si>
  <si>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</si>
  <si>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</si>
  <si>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</si>
  <si>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</si>
  <si>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</si>
  <si>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</si>
  <si>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</si>
  <si>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</si>
  <si>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</si>
  <si>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</si>
  <si>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</si>
  <si>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</si>
  <si>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</si>
  <si>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</si>
  <si>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</si>
  <si>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</si>
  <si>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</si>
  <si>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</si>
  <si>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</si>
  <si>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</si>
  <si>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</si>
  <si>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</si>
  <si>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</si>
  <si>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</si>
  <si>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</si>
  <si>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</si>
  <si>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</si>
  <si>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</si>
  <si>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</si>
  <si>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</si>
  <si>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</si>
  <si>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</si>
  <si>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</si>
  <si>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</si>
  <si>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</si>
  <si>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</si>
  <si>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</si>
  <si>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</si>
  <si>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</si>
  <si>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</si>
  <si>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</si>
  <si>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</si>
  <si>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</si>
  <si>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</si>
  <si>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</si>
  <si>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</si>
  <si>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</si>
  <si>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</si>
  <si>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</si>
  <si>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</si>
  <si>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</si>
  <si>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</si>
  <si>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</si>
  <si>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</si>
  <si>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</si>
  <si>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</si>
  <si>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</si>
  <si>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</si>
  <si>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</si>
  <si>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</si>
  <si>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</si>
  <si>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</si>
  <si>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</si>
  <si>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</si>
  <si>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</si>
  <si>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</si>
  <si>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</si>
  <si>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</si>
  <si>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</si>
  <si>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</si>
  <si>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</si>
  <si>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</si>
  <si>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</si>
  <si>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</si>
  <si>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</si>
  <si>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</si>
  <si>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</si>
  <si>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</si>
  <si>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</si>
  <si>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</si>
  <si>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</si>
  <si>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</si>
  <si>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</si>
  <si>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</si>
  <si>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</si>
  <si>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</si>
  <si>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</si>
  <si>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</si>
  <si>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</si>
  <si>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</si>
  <si>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</si>
  <si>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</si>
  <si>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</si>
  <si>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</si>
  <si>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</si>
  <si>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</si>
  <si>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</si>
  <si>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</si>
  <si>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</si>
  <si>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</si>
  <si>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</si>
  <si>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</si>
  <si>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</si>
  <si>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</si>
  <si>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</si>
  <si>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</si>
  <si>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</si>
  <si>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</si>
  <si>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</si>
  <si>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</si>
  <si>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</si>
  <si>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</si>
  <si>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</si>
  <si>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</si>
  <si>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</si>
  <si>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</si>
  <si>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</si>
  <si>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</si>
  <si>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</si>
  <si>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</si>
  <si>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</si>
  <si>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</si>
  <si>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</si>
  <si>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</si>
  <si>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</si>
  <si>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</si>
  <si>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</si>
  <si>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</si>
  <si>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</si>
  <si>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</si>
  <si>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</si>
  <si>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</si>
  <si>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</si>
  <si>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</si>
  <si>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</si>
  <si>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</si>
  <si>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</si>
  <si>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</si>
  <si>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</si>
  <si>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</si>
  <si>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</si>
  <si>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</si>
  <si>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</si>
  <si>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</si>
  <si>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</si>
  <si>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</si>
  <si>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</si>
  <si>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</si>
  <si>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</si>
  <si>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</si>
  <si>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</si>
  <si>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</si>
  <si>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</si>
  <si>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</si>
  <si>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</si>
  <si>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</si>
  <si>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</si>
  <si>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</si>
  <si>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</si>
  <si>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</si>
  <si>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</si>
  <si>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</si>
  <si>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</si>
  <si>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</si>
  <si>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</si>
  <si>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</si>
  <si>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</si>
  <si>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</si>
  <si>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</si>
  <si>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</si>
  <si>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</si>
  <si>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</si>
  <si>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</si>
  <si>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</si>
  <si>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</si>
  <si>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</si>
  <si>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</si>
  <si>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</si>
  <si>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</si>
  <si>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</si>
  <si>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</si>
  <si>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</si>
  <si>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</si>
  <si>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</si>
  <si>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</si>
  <si>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</si>
  <si>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</si>
  <si>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</si>
  <si>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</si>
  <si>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</si>
  <si>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</si>
  <si>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</si>
  <si>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</si>
  <si>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</si>
  <si>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</si>
  <si>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</si>
  <si>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</si>
  <si>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</si>
  <si>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</si>
  <si>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</si>
  <si>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</si>
  <si>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</si>
  <si>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</si>
  <si>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</si>
  <si>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</si>
  <si>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</si>
  <si>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</si>
  <si>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</si>
  <si>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</si>
  <si>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</si>
  <si>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</si>
  <si>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</si>
  <si>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</si>
  <si>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</si>
  <si>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</si>
  <si>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</si>
  <si>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</si>
  <si>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</si>
  <si>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</si>
  <si>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</si>
  <si>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</si>
  <si>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</si>
  <si>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</si>
  <si>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</si>
  <si>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</si>
  <si>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</si>
  <si>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</si>
  <si>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</si>
  <si>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</si>
  <si>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</si>
  <si>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</si>
  <si>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</si>
  <si>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</si>
  <si>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</si>
  <si>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</si>
  <si>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</si>
  <si>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</si>
  <si>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</si>
  <si>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</si>
  <si>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</si>
  <si>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</si>
  <si>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</si>
  <si>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</si>
  <si>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</si>
  <si>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</si>
  <si>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</si>
  <si>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</si>
  <si>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</si>
  <si>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</si>
  <si>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</si>
  <si>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</si>
  <si>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</si>
  <si>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</si>
  <si>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</si>
  <si>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</si>
  <si>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</si>
  <si>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</si>
  <si>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</si>
  <si>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</si>
  <si>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</si>
  <si>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</si>
  <si>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</si>
  <si>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</si>
  <si>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</si>
  <si>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</si>
  <si>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</si>
  <si>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</si>
  <si>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</si>
  <si>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</si>
  <si>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</si>
  <si>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</si>
  <si>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</si>
  <si>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</si>
  <si>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</si>
  <si>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</si>
  <si>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</si>
  <si>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</si>
  <si>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</si>
  <si>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</si>
  <si>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</si>
  <si>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</si>
  <si>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</si>
  <si>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</si>
  <si>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</si>
  <si>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</si>
  <si>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</si>
  <si>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</si>
  <si>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</si>
  <si>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</si>
  <si>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</si>
  <si>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</si>
  <si>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</si>
  <si>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</si>
  <si>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</si>
  <si>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</si>
  <si>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</si>
  <si>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</si>
  <si>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</si>
  <si>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</si>
  <si>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</si>
  <si>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</si>
  <si>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</si>
  <si>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</si>
  <si>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</si>
  <si>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</si>
  <si>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</si>
  <si>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</si>
  <si>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</si>
  <si>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</si>
  <si>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</si>
  <si>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</si>
  <si>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</si>
  <si>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</si>
  <si>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</si>
  <si>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</si>
  <si>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</si>
  <si>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</si>
  <si>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</si>
  <si>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</si>
  <si>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</si>
  <si>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</si>
  <si>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</si>
  <si>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</si>
  <si>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</si>
  <si>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</si>
  <si>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</si>
  <si>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</si>
  <si>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</si>
  <si>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</si>
  <si>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</si>
  <si>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</si>
  <si>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</si>
  <si>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</si>
  <si>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</si>
  <si>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</si>
  <si>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</si>
  <si>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</si>
  <si>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</si>
  <si>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</si>
  <si>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</si>
  <si>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</si>
  <si>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</si>
  <si>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</si>
  <si>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</si>
  <si>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</si>
  <si>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</si>
  <si>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</si>
  <si>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</si>
  <si>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</si>
  <si>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</si>
  <si>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</si>
  <si>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</si>
  <si>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</si>
  <si>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</si>
  <si>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</si>
  <si>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</si>
  <si>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</si>
  <si>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</si>
  <si>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</si>
  <si>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</si>
  <si>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</si>
  <si>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</si>
  <si>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</si>
  <si>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</si>
  <si>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</si>
  <si>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</si>
  <si>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</si>
  <si>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</si>
  <si>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</si>
  <si>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</si>
  <si>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</si>
  <si>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</si>
  <si>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</si>
  <si>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</si>
  <si>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</si>
  <si>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</si>
  <si>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</si>
  <si>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</si>
  <si>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</si>
  <si>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</si>
  <si>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</si>
  <si>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</si>
  <si>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</si>
  <si>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</si>
  <si>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</si>
  <si>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</si>
  <si>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</si>
  <si>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</si>
  <si>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</si>
  <si>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</si>
  <si>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</si>
  <si>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</si>
  <si>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</si>
  <si>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</si>
  <si>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</si>
  <si>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</si>
  <si>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</si>
  <si>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</si>
  <si>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</si>
  <si>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</si>
  <si>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</si>
  <si>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</si>
  <si>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</si>
  <si>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</si>
  <si>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</si>
  <si>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</si>
  <si>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</si>
  <si>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</si>
  <si>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</si>
  <si>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</si>
  <si>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</si>
  <si>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</si>
  <si>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</si>
  <si>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</si>
  <si>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</si>
  <si>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</si>
  <si>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</si>
  <si>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</si>
  <si>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</si>
  <si>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</si>
  <si>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</si>
  <si>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</si>
  <si>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</si>
  <si>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</si>
  <si>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</si>
  <si>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</si>
  <si>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</si>
  <si>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</si>
  <si>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</si>
  <si>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</si>
  <si>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</si>
  <si>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</si>
  <si>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</si>
  <si>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</si>
  <si>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</si>
  <si>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</si>
  <si>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</si>
  <si>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</si>
  <si>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</si>
  <si>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</si>
  <si>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</si>
  <si>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</si>
  <si>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</si>
  <si>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</si>
  <si>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</si>
  <si>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</si>
  <si>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</si>
  <si>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</si>
  <si>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</si>
  <si>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</si>
  <si>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</si>
  <si>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</si>
  <si>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</si>
  <si>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</si>
  <si>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</si>
  <si>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</si>
  <si>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</si>
  <si>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</si>
  <si>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</si>
  <si>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</si>
  <si>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</si>
  <si>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</si>
  <si>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</si>
  <si>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</si>
  <si>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</si>
  <si>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</si>
  <si>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</si>
  <si>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</si>
  <si>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</si>
  <si>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</si>
  <si>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</si>
  <si>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</si>
  <si>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</si>
  <si>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</si>
  <si>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</si>
  <si>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</si>
  <si>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</si>
  <si>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</si>
  <si>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</si>
  <si>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</si>
  <si>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</si>
  <si>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</si>
  <si>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</si>
  <si>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</si>
  <si>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</si>
  <si>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</si>
  <si>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</si>
  <si>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</si>
  <si>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</si>
  <si>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</si>
  <si>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</si>
  <si>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</si>
  <si>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</si>
  <si>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</si>
  <si>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</si>
  <si>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</si>
  <si>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</si>
  <si>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</si>
  <si>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</si>
  <si>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</si>
  <si>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</si>
  <si>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</si>
  <si>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</si>
  <si>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</si>
  <si>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</si>
  <si>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</si>
  <si>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</si>
  <si>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</si>
  <si>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</si>
  <si>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</si>
  <si>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</si>
  <si>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</si>
  <si>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</si>
  <si>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</si>
  <si>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</si>
  <si>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</si>
  <si>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</si>
  <si>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</si>
  <si>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</si>
  <si>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</si>
  <si>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</si>
  <si>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</si>
  <si>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</si>
  <si>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</si>
  <si>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</si>
  <si>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</si>
  <si>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</si>
  <si>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</si>
  <si>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</si>
  <si>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</si>
  <si>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</si>
  <si>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</si>
  <si>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</si>
  <si>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</si>
  <si>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</si>
  <si>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</si>
  <si>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</si>
  <si>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</si>
  <si>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</si>
  <si>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</si>
  <si>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</si>
  <si>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</si>
  <si>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</si>
  <si>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</si>
  <si>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</si>
  <si>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</si>
  <si>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</si>
  <si>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</si>
  <si>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</si>
  <si>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</si>
  <si>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</si>
  <si>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</si>
  <si>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</si>
  <si>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</si>
  <si>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</si>
  <si>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</si>
  <si>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</si>
  <si>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</si>
  <si>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</si>
  <si>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</si>
  <si>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</si>
  <si>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</si>
  <si>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</si>
  <si>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</si>
  <si>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</si>
  <si>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</si>
  <si>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</si>
  <si>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</si>
  <si>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</si>
  <si>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</si>
  <si>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</si>
  <si>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</si>
  <si>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</si>
  <si>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</si>
  <si>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</si>
  <si>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</si>
  <si>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</si>
  <si>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</si>
  <si>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</si>
  <si>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</si>
  <si>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</si>
  <si>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</si>
  <si>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</si>
  <si>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</si>
  <si>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</si>
  <si>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</si>
  <si>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</si>
  <si>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</si>
  <si>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</si>
  <si>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</si>
  <si>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</si>
  <si>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</si>
  <si>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</si>
  <si>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</si>
  <si>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</si>
  <si>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</si>
  <si>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</si>
  <si>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</si>
  <si>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</si>
  <si>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</si>
  <si>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</si>
  <si>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</si>
  <si>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</si>
  <si>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</si>
  <si>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</si>
  <si>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</si>
  <si>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</si>
  <si>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</si>
  <si>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</si>
  <si>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</si>
  <si>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</si>
  <si>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</si>
  <si>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</si>
  <si>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</si>
  <si>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</si>
  <si>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</si>
  <si>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</si>
  <si>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</si>
  <si>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</si>
  <si>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</si>
  <si>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</si>
  <si>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</si>
  <si>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</si>
  <si>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</si>
  <si>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</si>
  <si>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</si>
  <si>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</si>
  <si>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</si>
  <si>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</si>
  <si>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</si>
  <si>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</si>
  <si>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</si>
  <si>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</si>
  <si>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</si>
  <si>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</si>
  <si>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</si>
  <si>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</si>
  <si>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</si>
  <si>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</si>
  <si>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</si>
  <si>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</si>
  <si>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</si>
  <si>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</si>
  <si>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</si>
  <si>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</si>
  <si>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</si>
  <si>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</si>
  <si>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</si>
  <si>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</si>
  <si>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</si>
  <si>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</si>
  <si>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</si>
  <si>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</si>
  <si>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</si>
  <si>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</si>
  <si>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</si>
  <si>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</si>
  <si>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</si>
  <si>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</si>
  <si>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</si>
  <si>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</si>
  <si>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</si>
  <si>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</si>
  <si>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</si>
  <si>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</si>
  <si>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</si>
  <si>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</si>
  <si>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</si>
  <si>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</si>
  <si>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</si>
  <si>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</si>
  <si>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</si>
  <si>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</si>
  <si>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</si>
  <si>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</si>
  <si>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</si>
  <si>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</si>
  <si>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</si>
  <si>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</si>
  <si>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</si>
  <si>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</si>
  <si>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</si>
  <si>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</si>
  <si>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</si>
  <si>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</si>
  <si>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</si>
  <si>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</si>
  <si>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</si>
  <si>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</si>
  <si>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</si>
  <si>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</si>
  <si>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</si>
  <si>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</si>
  <si>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</si>
  <si>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</si>
  <si>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</si>
  <si>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</si>
  <si>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</si>
  <si>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</si>
  <si>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</si>
  <si>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</si>
  <si>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</si>
  <si>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</si>
  <si>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</si>
  <si>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</si>
  <si>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</si>
  <si>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</si>
  <si>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</si>
  <si>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</si>
  <si>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</si>
  <si>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</si>
  <si>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</si>
  <si>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</si>
  <si>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</si>
  <si>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</si>
  <si>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</si>
  <si>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</si>
  <si>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</si>
  <si>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</si>
  <si>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</si>
  <si>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</si>
  <si>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</si>
  <si>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</si>
  <si>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</si>
  <si>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</si>
  <si>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</si>
  <si>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</si>
  <si>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</si>
  <si>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</si>
  <si>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</si>
  <si>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</si>
  <si>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</si>
  <si>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</si>
  <si>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</si>
  <si>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</si>
  <si>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</si>
  <si>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</si>
  <si>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</si>
  <si>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</si>
  <si>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</si>
  <si>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</si>
  <si>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</si>
  <si>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</si>
  <si>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</si>
  <si>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</si>
  <si>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</si>
  <si>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</si>
  <si>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</si>
  <si>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</si>
  <si>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</si>
  <si>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</si>
  <si>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</si>
  <si>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</si>
  <si>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</si>
  <si>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</si>
  <si>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</si>
  <si>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</si>
  <si>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</si>
  <si>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</si>
  <si>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</si>
  <si>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</si>
  <si>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</si>
  <si>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</si>
  <si>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</si>
  <si>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</si>
  <si>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</si>
  <si>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</si>
  <si>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</si>
  <si>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</si>
  <si>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</si>
  <si>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</si>
  <si>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</si>
  <si>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</si>
  <si>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</si>
  <si>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</si>
  <si>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</si>
  <si>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</si>
  <si>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</si>
  <si>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</si>
  <si>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</si>
  <si>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</si>
  <si>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</si>
  <si>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</si>
  <si>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</si>
  <si>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</si>
  <si>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</si>
  <si>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</si>
  <si>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</si>
  <si>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</si>
  <si>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</si>
  <si>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</si>
  <si>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</si>
  <si>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</si>
  <si>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</si>
  <si>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</si>
  <si>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</si>
  <si>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</si>
  <si>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</si>
  <si>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</si>
  <si>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</si>
  <si>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</si>
  <si>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</si>
  <si>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</si>
  <si>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</si>
  <si>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</si>
  <si>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</si>
  <si>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</si>
  <si>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</si>
  <si>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</si>
  <si>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</si>
  <si>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</si>
  <si>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</si>
  <si>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</si>
  <si>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</si>
  <si>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</si>
  <si>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</si>
  <si>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</si>
  <si>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</si>
  <si>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</si>
  <si>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</si>
  <si>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</si>
  <si>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</si>
  <si>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</si>
  <si>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</si>
  <si>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</si>
  <si>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</si>
  <si>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</si>
  <si>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</si>
  <si>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</si>
  <si>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</si>
  <si>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</si>
  <si>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</si>
  <si>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</si>
  <si>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</si>
  <si>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</si>
  <si>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</si>
  <si>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</si>
  <si>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</si>
  <si>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</si>
  <si>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</si>
  <si>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</si>
  <si>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</si>
  <si>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</si>
  <si>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</si>
  <si>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</si>
  <si>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</si>
  <si>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</si>
  <si>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</si>
  <si>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</si>
  <si>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</si>
  <si>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</si>
  <si>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</si>
  <si>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</si>
  <si>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</si>
  <si>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</si>
  <si>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</si>
  <si>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</si>
  <si>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</si>
  <si>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</si>
  <si>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</si>
  <si>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</si>
  <si>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</si>
  <si>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</si>
  <si>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</si>
  <si>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</si>
  <si>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</si>
  <si>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</si>
  <si>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</si>
  <si>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</si>
  <si>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</si>
  <si>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</si>
  <si>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</si>
  <si>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</si>
  <si>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</si>
  <si>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</si>
  <si>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</si>
  <si>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</si>
  <si>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</si>
  <si>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</si>
  <si>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</si>
  <si>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</si>
  <si>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</si>
  <si>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</si>
  <si>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</si>
  <si>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</si>
  <si>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</si>
  <si>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</si>
  <si>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</si>
  <si>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</si>
  <si>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</si>
  <si>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</si>
  <si>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</si>
  <si>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</si>
  <si>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</si>
  <si>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</si>
  <si>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</si>
  <si>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</si>
  <si>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</si>
  <si>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</si>
  <si>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</si>
  <si>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</si>
  <si>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</si>
  <si>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</si>
  <si>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</si>
  <si>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</si>
  <si>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</si>
  <si>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</si>
  <si>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</si>
  <si>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</si>
  <si>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</si>
  <si>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</si>
  <si>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</si>
  <si>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</si>
  <si>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</si>
  <si>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</si>
  <si>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</si>
  <si>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</si>
  <si>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</si>
  <si>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</si>
  <si>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</si>
  <si>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</si>
  <si>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</si>
  <si>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</si>
  <si>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</si>
  <si>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</si>
  <si>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</si>
  <si>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</si>
  <si>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</si>
  <si>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</si>
  <si>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</si>
  <si>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</si>
  <si>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</si>
  <si>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</si>
  <si>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</si>
  <si>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</si>
  <si>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</si>
  <si>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</si>
  <si>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</si>
  <si>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</si>
  <si>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</si>
  <si>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</si>
  <si>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</si>
  <si>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</si>
  <si>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</si>
  <si>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</si>
  <si>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</si>
  <si>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</si>
  <si>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</si>
  <si>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</si>
  <si>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</si>
  <si>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</si>
  <si>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</si>
  <si>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</si>
  <si>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</si>
  <si>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</si>
  <si>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</si>
  <si>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</si>
  <si>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</si>
  <si>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</si>
  <si>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</si>
  <si>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</si>
  <si>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</si>
  <si>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</si>
  <si>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</si>
  <si>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</si>
  <si>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</si>
  <si>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</si>
  <si>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</si>
  <si>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</si>
  <si>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</si>
  <si>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</si>
  <si>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</si>
  <si>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</si>
  <si>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</si>
  <si>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</si>
  <si>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</si>
  <si>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</si>
  <si>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</si>
  <si>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</si>
  <si>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</si>
  <si>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</si>
  <si>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</si>
  <si>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</si>
  <si>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</si>
  <si>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</si>
  <si>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</si>
  <si>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</si>
  <si>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</si>
  <si>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</si>
  <si>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</si>
  <si>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</si>
  <si>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</si>
  <si>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</si>
  <si>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</si>
  <si>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</si>
  <si>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</si>
  <si>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</si>
  <si>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</si>
  <si>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</si>
  <si>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</si>
  <si>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</si>
  <si>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</si>
  <si>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</si>
  <si>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</si>
  <si>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</si>
  <si>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</si>
  <si>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</si>
  <si>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</si>
  <si>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</si>
  <si>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</si>
  <si>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</si>
  <si>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</si>
  <si>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</si>
  <si>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</si>
  <si>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</si>
  <si>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</si>
  <si>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</si>
  <si>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</si>
  <si>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</si>
  <si>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</si>
  <si>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</si>
  <si>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</si>
  <si>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</si>
  <si>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</si>
  <si>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</si>
  <si>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</si>
  <si>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</si>
  <si>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</si>
  <si>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</si>
  <si>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</si>
  <si>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</si>
  <si>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</si>
  <si>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</si>
  <si>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</si>
  <si>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</si>
  <si>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</si>
  <si>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</si>
  <si>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</si>
  <si>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</si>
  <si>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</si>
  <si>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</si>
  <si>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</si>
  <si>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</si>
  <si>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</si>
  <si>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</si>
  <si>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</si>
  <si>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</si>
  <si>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</si>
  <si>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</si>
  <si>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</si>
  <si>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</si>
  <si>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</si>
  <si>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</si>
  <si>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</si>
  <si>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</si>
  <si>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</si>
  <si>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</si>
  <si>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</si>
  <si>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</si>
  <si>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</si>
  <si>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</si>
  <si>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</si>
  <si>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</si>
  <si>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</si>
  <si>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</si>
  <si>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</si>
  <si>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</si>
  <si>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</si>
  <si>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</si>
  <si>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</si>
  <si>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</si>
  <si>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</si>
  <si>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</si>
  <si>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</si>
  <si>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</si>
  <si>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</si>
  <si>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</si>
  <si>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</si>
  <si>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</si>
  <si>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</si>
  <si>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</si>
  <si>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</si>
  <si>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</si>
  <si>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</si>
  <si>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</si>
  <si>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</si>
  <si>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</si>
  <si>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</si>
  <si>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</si>
  <si>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</si>
  <si>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</si>
  <si>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</si>
  <si>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</si>
  <si>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</si>
  <si>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</si>
  <si>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</si>
  <si>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</si>
  <si>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</si>
  <si>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</si>
  <si>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</si>
  <si>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</si>
  <si>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</si>
  <si>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</si>
  <si>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</si>
  <si>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</si>
  <si>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</si>
  <si>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</si>
  <si>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</si>
  <si>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</si>
  <si>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</si>
  <si>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</si>
  <si>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</si>
  <si>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</si>
  <si>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</si>
  <si>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</si>
  <si>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</si>
  <si>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</si>
  <si>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</si>
  <si>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</si>
  <si>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</si>
  <si>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</si>
  <si>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</si>
  <si>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</si>
  <si>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</si>
  <si>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</si>
  <si>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</si>
  <si>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</si>
  <si>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</si>
  <si>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</si>
  <si>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</si>
  <si>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</si>
  <si>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</si>
  <si>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</si>
  <si>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</si>
  <si>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</si>
  <si>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</si>
  <si>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</si>
  <si>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</si>
  <si>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</si>
  <si>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</si>
  <si>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</si>
  <si>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</si>
  <si>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</si>
  <si>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</si>
  <si>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</si>
  <si>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</si>
  <si>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</si>
  <si>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</si>
  <si>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</si>
  <si>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</si>
  <si>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</si>
  <si>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</si>
  <si>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</si>
  <si>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</si>
  <si>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</si>
  <si>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</si>
  <si>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</si>
  <si>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</si>
  <si>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</si>
  <si>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</si>
  <si>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</si>
  <si>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</si>
  <si>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</si>
  <si>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</si>
  <si>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</si>
  <si>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</si>
  <si>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</si>
  <si>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</si>
  <si>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</si>
  <si>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</si>
  <si>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</si>
  <si>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</si>
  <si>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</si>
  <si>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</si>
  <si>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</si>
  <si>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</si>
  <si>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</si>
  <si>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</si>
  <si>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</si>
  <si>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</si>
  <si>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</si>
  <si>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</si>
  <si>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</si>
  <si>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</si>
  <si>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</si>
  <si>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</si>
  <si>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</si>
  <si>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</si>
  <si>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</si>
  <si>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</si>
  <si>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</si>
  <si>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</si>
  <si>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</si>
  <si>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</si>
  <si>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</si>
  <si>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</si>
  <si>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</si>
  <si>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</si>
  <si>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</si>
  <si>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</si>
  <si>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</si>
  <si>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</si>
  <si>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</si>
  <si>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</si>
  <si>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</si>
  <si>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</si>
  <si>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</si>
  <si>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</si>
  <si>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</si>
  <si>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</si>
  <si>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</si>
  <si>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</si>
  <si>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</si>
  <si>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</si>
  <si>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</si>
  <si>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</si>
  <si>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</si>
  <si>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</si>
  <si>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</si>
  <si>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</si>
  <si>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</si>
  <si>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</si>
  <si>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</si>
  <si>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</si>
  <si>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</si>
  <si>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</si>
  <si>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</si>
  <si>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</si>
  <si>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</si>
  <si>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</si>
  <si>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</si>
  <si>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</si>
  <si>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</si>
  <si>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</si>
  <si>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</si>
  <si>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</si>
  <si>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</si>
  <si>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</si>
  <si>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</si>
  <si>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</si>
  <si>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</si>
  <si>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</si>
  <si>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</si>
  <si>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</si>
  <si>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</si>
  <si>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</si>
  <si>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</si>
  <si>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</si>
  <si>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</si>
  <si>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</si>
  <si>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</si>
  <si>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</si>
  <si>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</si>
  <si>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</si>
  <si>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</si>
  <si>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</si>
  <si>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</si>
  <si>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</si>
  <si>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</si>
  <si>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</si>
  <si>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</si>
  <si>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</si>
  <si>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</si>
  <si>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</si>
  <si>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</si>
  <si>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</si>
  <si>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</si>
  <si>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</si>
  <si>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</si>
  <si>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</si>
  <si>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</si>
  <si>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</si>
  <si>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</si>
  <si>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</si>
  <si>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</si>
  <si>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</si>
  <si>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</si>
  <si>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</si>
  <si>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</si>
  <si>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</si>
  <si>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</si>
  <si>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</si>
  <si>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</si>
  <si>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</si>
  <si>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</si>
  <si>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</si>
  <si>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</si>
  <si>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</si>
  <si>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</si>
  <si>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</si>
  <si>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</si>
  <si>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</si>
  <si>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</si>
  <si>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</si>
  <si>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</si>
  <si>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</si>
  <si>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</si>
  <si>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</si>
  <si>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</si>
  <si>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</si>
  <si>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</si>
  <si>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</si>
  <si>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</si>
  <si>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</si>
  <si>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</si>
  <si>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</si>
  <si>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</si>
  <si>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</si>
  <si>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</si>
  <si>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</si>
  <si>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</si>
  <si>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</si>
  <si>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</si>
  <si>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</si>
  <si>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</si>
  <si>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</si>
  <si>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</si>
  <si>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</si>
  <si>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</si>
  <si>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</si>
  <si>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</si>
  <si>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</si>
  <si>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</si>
  <si>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</si>
  <si>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</si>
  <si>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</si>
  <si>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</si>
  <si>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</si>
  <si>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</si>
  <si>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</si>
  <si>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</si>
  <si>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</si>
  <si>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</si>
  <si>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</si>
  <si>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</si>
  <si>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</si>
  <si>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</si>
  <si>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</si>
  <si>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</si>
  <si>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</si>
  <si>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</si>
  <si>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</si>
  <si>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</si>
  <si>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</si>
  <si>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</si>
  <si>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</si>
  <si>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</si>
  <si>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</si>
  <si>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</si>
  <si>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</si>
  <si>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</si>
  <si>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</si>
  <si>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</si>
  <si>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</si>
  <si>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</si>
  <si>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</si>
  <si>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</si>
  <si>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</si>
  <si>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</si>
  <si>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</si>
  <si>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</si>
  <si>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</si>
  <si>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</si>
  <si>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</si>
  <si>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</si>
  <si>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</si>
  <si>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</si>
  <si>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</si>
  <si>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</si>
  <si>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</si>
  <si>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</si>
  <si>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</si>
  <si>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</si>
  <si>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</si>
  <si>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</si>
  <si>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</si>
  <si>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</si>
  <si>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</si>
  <si>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</si>
  <si>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</si>
  <si>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</si>
  <si>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</si>
  <si>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</si>
  <si>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</si>
  <si>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</si>
  <si>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</si>
  <si>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</si>
  <si>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</si>
  <si>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</si>
  <si>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</si>
  <si>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</si>
  <si>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</si>
  <si>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</si>
  <si>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</si>
  <si>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</si>
  <si>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</si>
  <si>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</si>
  <si>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</si>
  <si>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</si>
  <si>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</si>
  <si>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</si>
  <si>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</si>
  <si>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</si>
  <si>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</si>
  <si>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</si>
  <si>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</si>
  <si>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</si>
  <si>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</si>
  <si>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</si>
  <si>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</si>
  <si>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</si>
  <si>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</si>
  <si>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</si>
  <si>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</si>
  <si>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</si>
  <si>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</si>
  <si>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</si>
  <si>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</si>
  <si>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</si>
  <si>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</si>
  <si>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</si>
  <si>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</si>
  <si>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</si>
  <si>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</si>
  <si>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</si>
  <si>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</si>
  <si>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</si>
  <si>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</si>
  <si>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</si>
  <si>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</si>
  <si>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</si>
  <si>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</si>
  <si>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</si>
  <si>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</si>
  <si>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</si>
  <si>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</si>
  <si>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</si>
  <si>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</si>
  <si>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</si>
  <si>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</si>
  <si>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</si>
  <si>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</si>
  <si>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</si>
  <si>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</si>
  <si>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</si>
  <si>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</si>
  <si>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</si>
  <si>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</si>
  <si>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</si>
  <si>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</si>
  <si>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</si>
  <si>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</si>
  <si>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</si>
  <si>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</si>
  <si>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</si>
  <si>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</si>
  <si>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</si>
  <si>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</si>
  <si>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</si>
  <si>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</si>
  <si>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</si>
  <si>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</si>
  <si>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</si>
  <si>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</si>
  <si>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</si>
  <si>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</si>
  <si>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</si>
  <si>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</si>
  <si>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</si>
  <si>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</si>
  <si>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</si>
  <si>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</si>
  <si>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</si>
  <si>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</si>
  <si>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</si>
  <si>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</si>
  <si>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</si>
  <si>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</si>
  <si>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</si>
  <si>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</si>
  <si>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</si>
  <si>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</si>
  <si>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</si>
  <si>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</si>
  <si>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</si>
  <si>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</si>
  <si>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</si>
  <si>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</si>
  <si>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</si>
  <si>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</si>
  <si>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</si>
  <si>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</si>
  <si>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</si>
  <si>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</si>
  <si>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</si>
  <si>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</si>
  <si>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</si>
  <si>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</si>
  <si>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</si>
  <si>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</si>
  <si>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</si>
  <si>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</si>
  <si>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</si>
  <si>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</si>
  <si>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</si>
  <si>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</si>
  <si>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</si>
  <si>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</si>
  <si>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</si>
  <si>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</si>
  <si>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</si>
  <si>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</si>
  <si>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</si>
  <si>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</si>
  <si>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</si>
  <si>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</si>
  <si>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</si>
  <si>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</si>
  <si>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</si>
  <si>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</si>
  <si>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</si>
  <si>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</si>
  <si>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</si>
  <si>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</si>
  <si>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</si>
  <si>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</si>
  <si>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</si>
  <si>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</si>
  <si>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</si>
  <si>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</si>
  <si>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</si>
  <si>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</si>
  <si>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</si>
  <si>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</si>
  <si>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</si>
  <si>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</si>
  <si>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</si>
  <si>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</si>
  <si>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</si>
  <si>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</si>
  <si>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</si>
  <si>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</si>
  <si>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</si>
  <si>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</si>
  <si>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</si>
  <si>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</si>
  <si>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</si>
  <si>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</si>
  <si>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</si>
  <si>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</si>
  <si>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</si>
  <si>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</si>
  <si>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</si>
  <si>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</si>
  <si>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</si>
  <si>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</si>
  <si>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</si>
  <si>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</si>
  <si>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</si>
  <si>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</si>
  <si>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</si>
  <si>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</si>
  <si>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</si>
  <si>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</si>
  <si>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</si>
  <si>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</si>
  <si>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</si>
  <si>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</si>
  <si>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</si>
  <si>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</si>
  <si>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</si>
  <si>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</si>
  <si>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</si>
  <si>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</si>
  <si>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</si>
  <si>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</si>
  <si>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</si>
  <si>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</si>
  <si>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</si>
  <si>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</si>
  <si>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</si>
  <si>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</si>
  <si>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</si>
  <si>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</si>
  <si>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</si>
  <si>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</si>
  <si>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</si>
  <si>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</si>
  <si>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</si>
  <si>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</si>
  <si>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</si>
  <si>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</si>
  <si>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</si>
  <si>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</si>
  <si>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</si>
  <si>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</si>
  <si>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</si>
  <si>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</si>
  <si>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</si>
  <si>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</si>
  <si>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</si>
  <si>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</si>
  <si>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</si>
  <si>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</si>
  <si>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</si>
  <si>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</si>
  <si>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</si>
  <si>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</si>
  <si>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</si>
  <si>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</si>
  <si>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</si>
  <si>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</si>
  <si>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</si>
  <si>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</si>
  <si>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</si>
  <si>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</si>
  <si>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</si>
  <si>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</si>
  <si>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</si>
  <si>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</si>
  <si>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</si>
  <si>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</si>
  <si>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</si>
  <si>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</si>
  <si>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</si>
  <si>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</si>
  <si>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</si>
  <si>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</si>
  <si>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</si>
  <si>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</si>
  <si>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</si>
  <si>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</si>
  <si>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</si>
  <si>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</si>
  <si>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</si>
  <si>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</si>
  <si>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</si>
  <si>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</si>
  <si>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</si>
  <si>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</si>
  <si>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</si>
  <si>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</si>
  <si>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</si>
  <si>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</si>
  <si>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</si>
  <si>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</si>
  <si>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</si>
  <si>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</si>
  <si>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</si>
  <si>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</si>
  <si>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</si>
  <si>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</si>
  <si>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</si>
  <si>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</si>
  <si>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</si>
  <si>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</si>
  <si>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</si>
  <si>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</si>
  <si>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</si>
  <si>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</si>
  <si>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</si>
  <si>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</si>
  <si>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</si>
  <si>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</si>
  <si>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</si>
  <si>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</si>
  <si>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</si>
  <si>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</si>
  <si>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</si>
  <si>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</si>
  <si>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</si>
  <si>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</si>
  <si>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</si>
  <si>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</si>
  <si>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</si>
  <si>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</si>
  <si>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</si>
  <si>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</si>
  <si>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</si>
  <si>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</si>
  <si>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</si>
  <si>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</si>
  <si>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</si>
  <si>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</si>
  <si>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</si>
  <si>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</si>
  <si>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</si>
  <si>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</si>
  <si>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</si>
  <si>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</si>
  <si>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</si>
  <si>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</si>
  <si>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</si>
  <si>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</si>
  <si>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</si>
  <si>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</si>
  <si>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</si>
  <si>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</si>
  <si>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</si>
  <si>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</si>
  <si>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</si>
  <si>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</si>
  <si>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</si>
  <si>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</si>
  <si>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</si>
  <si>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</si>
  <si>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</si>
  <si>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</si>
  <si>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</si>
  <si>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</si>
  <si>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</si>
  <si>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</si>
  <si>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</si>
  <si>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</si>
  <si>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宅地造成及び特定盛土等規制法
（埼玉県内該当なし）</t>
    <rPh sb="4" eb="5">
      <t>オヨ</t>
    </rPh>
    <rPh sb="6" eb="8">
      <t>トクテイ</t>
    </rPh>
    <rPh sb="8" eb="10">
      <t>モリド</t>
    </rPh>
    <rPh sb="10" eb="11">
      <t>トウ</t>
    </rPh>
    <phoneticPr fontId="136"/>
  </si>
  <si>
    <t>都市計画法第11条・第12条区域</t>
    <rPh sb="0" eb="2">
      <t>トシ</t>
    </rPh>
    <rPh sb="2" eb="5">
      <t>ケイカクホウ</t>
    </rPh>
    <rPh sb="5" eb="6">
      <t>ダイ</t>
    </rPh>
    <rPh sb="8" eb="9">
      <t>ジョウ</t>
    </rPh>
    <rPh sb="10" eb="11">
      <t>ダイ</t>
    </rPh>
    <rPh sb="13" eb="14">
      <t>ジョウ</t>
    </rPh>
    <rPh sb="14" eb="16">
      <t>クイキ</t>
    </rPh>
    <phoneticPr fontId="136"/>
  </si>
  <si>
    <t>（</t>
    <phoneticPr fontId="136"/>
  </si>
  <si>
    <t>第</t>
    <rPh sb="0" eb="1">
      <t>ダイ</t>
    </rPh>
    <phoneticPr fontId="136"/>
  </si>
  <si>
    <t>条</t>
    <rPh sb="0" eb="1">
      <t>ジョウ</t>
    </rPh>
    <phoneticPr fontId="136"/>
  </si>
  <si>
    <t>）</t>
    <phoneticPr fontId="136"/>
  </si>
  <si>
    <t>内</t>
    <rPh sb="0" eb="1">
      <t>ナイ</t>
    </rPh>
    <phoneticPr fontId="136"/>
  </si>
  <si>
    <t>外</t>
    <rPh sb="0" eb="1">
      <t>ガイ</t>
    </rPh>
    <phoneticPr fontId="136"/>
  </si>
  <si>
    <t>□</t>
    <phoneticPr fontId="1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</si>
</sst>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37">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b/>
      <sz val="20"/>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5"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5"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5"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5" fillId="0" borderId="0" applyFont="0" applyAlignment="0" applyProtection="0"/>
    <xf numFmtId="0" fontId="54" fillId="7" borderId="4" applyNumberFormat="0" applyAlignment="0" applyProtection="0">
      <alignment vertical="center"/>
    </xf>
    <xf numFmtId="0" fontId="30" fillId="0" borderId="0"/>
    <xf numFmtId="0" fontId="135" fillId="0" borderId="0">
      <alignment vertical="center"/>
    </xf>
    <xf numFmtId="0" fontId="135" fillId="0" borderId="0"/>
    <xf numFmtId="0" fontId="135" fillId="0" borderId="0"/>
    <xf numFmtId="0" fontId="135" fillId="0" borderId="0">
      <alignment vertical="center"/>
    </xf>
    <xf numFmtId="0" fontId="55" fillId="4" borderId="0" applyNumberFormat="0" applyAlignment="0" applyProtection="0">
      <alignment vertical="center"/>
    </xf>
    <xf numFmtId="0" fontId="38" fillId="0" borderId="0">
      <alignment vertical="center"/>
    </xf>
    <xf numFmtId="0" fontId="135" fillId="0" borderId="0">
      <alignment vertical="center"/>
    </xf>
    <xf numFmtId="0" fontId="30" fillId="0" borderId="0"/>
    <xf numFmtId="0" fontId="135" fillId="0" borderId="0"/>
    <xf numFmtId="9" fontId="135" fillId="0" borderId="0" applyFont="0" applyAlignment="0" applyProtection="0"/>
    <xf numFmtId="9" fontId="135"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5" fillId="0" borderId="0" applyFont="0" applyAlignment="0" applyProtection="0"/>
    <xf numFmtId="6" fontId="2" fillId="0" borderId="0" applyFont="0" applyAlignment="0" applyProtection="0">
      <alignment vertical="center"/>
    </xf>
    <xf numFmtId="6" fontId="135" fillId="0" borderId="0" applyFont="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30"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 fillId="0" borderId="0">
      <alignment vertical="center"/>
    </xf>
    <xf numFmtId="0" fontId="1"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alignment vertical="center"/>
    </xf>
    <xf numFmtId="0" fontId="30" fillId="0" borderId="0"/>
    <xf numFmtId="0" fontId="135" fillId="0" borderId="0">
      <alignment vertical="center"/>
    </xf>
    <xf numFmtId="0" fontId="135" fillId="0" borderId="0">
      <alignment vertical="center"/>
    </xf>
    <xf numFmtId="0" fontId="135" fillId="0" borderId="0">
      <alignment vertical="center"/>
    </xf>
    <xf numFmtId="0" fontId="38" fillId="0" borderId="0">
      <alignment vertical="center"/>
    </xf>
    <xf numFmtId="0" fontId="30" fillId="0" borderId="0"/>
    <xf numFmtId="0" fontId="8" fillId="0" borderId="0">
      <alignment vertical="center"/>
    </xf>
    <xf numFmtId="0" fontId="135" fillId="0" borderId="0"/>
    <xf numFmtId="0" fontId="135" fillId="0" borderId="0"/>
    <xf numFmtId="9" fontId="57" fillId="0" borderId="0">
      <alignment vertical="center"/>
    </xf>
    <xf numFmtId="0" fontId="1" fillId="0" borderId="0">
      <alignment vertical="center"/>
    </xf>
    <xf numFmtId="0" fontId="1" fillId="0" borderId="0">
      <alignment vertical="center"/>
    </xf>
    <xf numFmtId="0" fontId="85" fillId="0" borderId="0">
      <alignment vertical="center"/>
    </xf>
    <xf numFmtId="0" fontId="1" fillId="0" borderId="0">
      <alignment vertical="center"/>
    </xf>
    <xf numFmtId="0" fontId="135" fillId="0" borderId="0">
      <alignment vertical="center"/>
    </xf>
    <xf numFmtId="0" fontId="135" fillId="0" borderId="0">
      <alignment vertical="center"/>
    </xf>
    <xf numFmtId="0" fontId="1" fillId="0" borderId="0">
      <alignment vertical="center"/>
    </xf>
    <xf numFmtId="0" fontId="135" fillId="0" borderId="0"/>
    <xf numFmtId="0" fontId="57" fillId="2" borderId="0">
      <alignment vertical="center"/>
    </xf>
    <xf numFmtId="0" fontId="135" fillId="0" borderId="0"/>
    <xf numFmtId="0" fontId="135" fillId="0" borderId="0"/>
    <xf numFmtId="0" fontId="135" fillId="0" borderId="0"/>
    <xf numFmtId="0" fontId="135" fillId="0" borderId="0"/>
    <xf numFmtId="0" fontId="135" fillId="0" borderId="0"/>
    <xf numFmtId="0" fontId="8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alignment vertical="center"/>
    </xf>
    <xf numFmtId="0" fontId="135" fillId="0" borderId="0"/>
    <xf numFmtId="0" fontId="1"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135" fillId="0" borderId="0">
      <alignment vertical="center"/>
    </xf>
    <xf numFmtId="0" fontId="135" fillId="0" borderId="0">
      <alignment vertical="center"/>
    </xf>
    <xf numFmtId="0" fontId="135" fillId="0" borderId="0"/>
    <xf numFmtId="0" fontId="135" fillId="0" borderId="0">
      <alignment vertical="center"/>
    </xf>
    <xf numFmtId="0" fontId="135" fillId="0" borderId="0">
      <alignment vertical="center"/>
    </xf>
  </cellStyleXfs>
  <cellXfs count="5696">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0" borderId="0" xfId="120" applyNumberFormat="1" applyFont="1" applyAlignment="1">
      <alignment horizontal="right" vertical="center"/>
    </xf>
    <xf numFmtId="0" fontId="58" fillId="33" borderId="0" xfId="120" applyNumberFormat="1" applyFont="1" applyFill="1">
      <alignment vertical="center"/>
    </xf>
    <xf numFmtId="0" fontId="58" fillId="35" borderId="12" xfId="120" applyNumberFormat="1" applyFont="1" applyFill="1" applyBorder="1" applyAlignment="1">
      <alignment horizontal="center" vertical="center"/>
    </xf>
    <xf numFmtId="0" fontId="62" fillId="0" borderId="55"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58" fillId="0" borderId="0" xfId="120" applyNumberFormat="1" applyFont="1" applyAlignment="1"/>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0" xfId="120" applyNumberFormat="1" applyFont="1">
      <alignment vertical="center"/>
    </xf>
    <xf numFmtId="0" fontId="61" fillId="0" borderId="0" xfId="120" applyNumberFormat="1" applyFont="1">
      <alignment vertical="center"/>
    </xf>
    <xf numFmtId="0" fontId="58" fillId="0" borderId="10" xfId="120" applyNumberFormat="1" applyFont="1" applyBorder="1">
      <alignment vertical="center"/>
    </xf>
    <xf numFmtId="0" fontId="59" fillId="35" borderId="50" xfId="120" applyNumberFormat="1" applyFont="1" applyFill="1" applyBorder="1" applyAlignment="1">
      <alignment horizontal="center" vertical="center"/>
    </xf>
    <xf numFmtId="0" fontId="59" fillId="35" borderId="0" xfId="120" applyNumberFormat="1" applyFont="1" applyFill="1" applyAlignment="1">
      <alignment horizontal="center" vertical="center"/>
    </xf>
    <xf numFmtId="0" fontId="59" fillId="35" borderId="55" xfId="120" applyNumberFormat="1" applyFont="1" applyFill="1" applyBorder="1" applyAlignment="1">
      <alignment horizontal="center" vertical="center"/>
    </xf>
    <xf numFmtId="0" fontId="59" fillId="0" borderId="55" xfId="120" applyNumberFormat="1" applyFont="1" applyBorder="1">
      <alignment vertical="center"/>
    </xf>
    <xf numFmtId="0" fontId="66" fillId="0" borderId="55" xfId="120" applyNumberFormat="1" applyFont="1" applyBorder="1">
      <alignment vertical="center"/>
    </xf>
    <xf numFmtId="0" fontId="66" fillId="0" borderId="55" xfId="120" applyNumberFormat="1" applyFont="1" applyBorder="1" applyAlignment="1">
      <alignment horizontal="right" vertical="center"/>
    </xf>
    <xf numFmtId="0" fontId="57" fillId="0" borderId="55" xfId="120" applyNumberFormat="1" applyBorder="1">
      <alignment vertical="center"/>
    </xf>
    <xf numFmtId="0" fontId="59" fillId="0" borderId="55" xfId="120" applyNumberFormat="1" applyFont="1" applyBorder="1" applyAlignment="1">
      <alignment horizontal="right" vertical="center"/>
    </xf>
    <xf numFmtId="0" fontId="67"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5" fillId="0" borderId="0" xfId="52"/>
    <xf numFmtId="0" fontId="69"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3"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4"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5"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5" fillId="0" borderId="13" xfId="0" applyFont="1" applyBorder="1">
      <alignment vertical="center"/>
    </xf>
    <xf numFmtId="0" fontId="34" fillId="0" borderId="22" xfId="0" applyFont="1" applyBorder="1" applyAlignment="1">
      <alignment horizontal="center" vertical="center"/>
    </xf>
    <xf numFmtId="0" fontId="76" fillId="0" borderId="12" xfId="0" applyFont="1" applyBorder="1" applyAlignment="1">
      <alignment horizontal="center" vertical="center"/>
    </xf>
    <xf numFmtId="0" fontId="76" fillId="0" borderId="0" xfId="0" applyFont="1" applyAlignment="1">
      <alignment horizontal="center" vertical="center"/>
    </xf>
    <xf numFmtId="0" fontId="77" fillId="0" borderId="0" xfId="0" applyFont="1" applyAlignment="1">
      <alignment horizontal="center" vertical="center"/>
    </xf>
    <xf numFmtId="0" fontId="77"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6" fillId="0" borderId="0" xfId="0" applyFont="1">
      <alignment vertical="center"/>
    </xf>
    <xf numFmtId="0" fontId="76"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9" fillId="0" borderId="55" xfId="0" applyFont="1" applyBorder="1">
      <alignment vertical="center"/>
    </xf>
    <xf numFmtId="0" fontId="79"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9" fillId="0" borderId="0" xfId="0" applyFont="1">
      <alignment vertical="center"/>
    </xf>
    <xf numFmtId="49" fontId="31" fillId="0" borderId="85" xfId="0" applyNumberFormat="1" applyFont="1" applyBorder="1">
      <alignment vertical="center"/>
    </xf>
    <xf numFmtId="0" fontId="79"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3" fillId="0" borderId="0" xfId="122" applyFont="1" applyAlignment="1">
      <alignment vertical="top"/>
    </xf>
    <xf numFmtId="0" fontId="83" fillId="0" borderId="0" xfId="122" applyFont="1" applyAlignment="1">
      <alignment horizontal="center" vertical="top"/>
    </xf>
    <xf numFmtId="0" fontId="84"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3" fillId="0" borderId="0" xfId="122" applyFont="1" applyAlignment="1">
      <alignment horizontal="left" vertical="top"/>
    </xf>
    <xf numFmtId="0" fontId="9" fillId="0" borderId="0" xfId="122" applyFont="1" applyAlignment="1">
      <alignment horizontal="left" vertical="top"/>
    </xf>
    <xf numFmtId="0" fontId="83" fillId="0" borderId="0" xfId="122" applyFont="1" applyAlignment="1">
      <alignment vertical="top" wrapText="1"/>
    </xf>
    <xf numFmtId="0" fontId="84"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6" fillId="0" borderId="0" xfId="123" applyFont="1" applyAlignment="1">
      <alignment vertical="top"/>
    </xf>
    <xf numFmtId="0" fontId="86" fillId="0" borderId="0" xfId="123" applyFont="1" applyAlignment="1">
      <alignment vertical="top" wrapText="1"/>
    </xf>
    <xf numFmtId="0" fontId="86" fillId="0" borderId="0" xfId="123" applyFont="1" applyAlignment="1">
      <alignment horizontal="center" vertical="top"/>
    </xf>
    <xf numFmtId="0" fontId="86" fillId="0" borderId="0" xfId="123" applyFont="1" applyAlignment="1">
      <alignment horizontal="left" vertical="top"/>
    </xf>
    <xf numFmtId="0" fontId="87" fillId="0" borderId="0" xfId="123" applyFont="1" applyAlignment="1">
      <alignment horizontal="left" vertical="top"/>
    </xf>
    <xf numFmtId="0" fontId="88" fillId="0" borderId="0" xfId="123" applyFont="1" applyAlignment="1">
      <alignment horizontal="center" vertical="top"/>
    </xf>
    <xf numFmtId="0" fontId="88" fillId="0" borderId="0" xfId="123" applyFont="1" applyAlignment="1">
      <alignment horizontal="right" vertical="top"/>
    </xf>
    <xf numFmtId="0" fontId="88" fillId="0" borderId="0" xfId="123" applyFont="1" applyAlignment="1">
      <alignment vertical="top"/>
    </xf>
    <xf numFmtId="0" fontId="89" fillId="0" borderId="0" xfId="123" applyFont="1" applyAlignment="1">
      <alignment vertical="top"/>
    </xf>
    <xf numFmtId="0" fontId="89" fillId="0" borderId="0" xfId="123" applyFont="1" applyAlignment="1">
      <alignment vertical="top" wrapText="1"/>
    </xf>
    <xf numFmtId="0" fontId="89" fillId="0" borderId="0" xfId="123" applyFont="1" applyAlignment="1">
      <alignment horizontal="center" vertical="top"/>
    </xf>
    <xf numFmtId="0" fontId="89" fillId="0" borderId="0" xfId="123" applyFont="1" applyAlignment="1">
      <alignment horizontal="left" vertical="top"/>
    </xf>
    <xf numFmtId="0" fontId="90" fillId="0" borderId="0" xfId="123" applyFont="1" applyAlignment="1">
      <alignment horizontal="left" vertical="top"/>
    </xf>
    <xf numFmtId="0" fontId="89" fillId="0" borderId="0" xfId="123" applyFont="1">
      <alignment vertical="center"/>
    </xf>
    <xf numFmtId="0" fontId="89" fillId="0" borderId="86" xfId="123" applyFont="1" applyBorder="1" applyAlignment="1">
      <alignment horizontal="center" vertical="center"/>
    </xf>
    <xf numFmtId="0" fontId="89" fillId="0" borderId="87" xfId="123" applyFont="1" applyBorder="1" applyAlignment="1">
      <alignment horizontal="center" vertical="center"/>
    </xf>
    <xf numFmtId="0" fontId="89" fillId="0" borderId="88" xfId="123" applyFont="1" applyBorder="1" applyAlignment="1">
      <alignment horizontal="center" vertical="center"/>
    </xf>
    <xf numFmtId="0" fontId="89" fillId="0" borderId="89" xfId="123" applyFont="1" applyBorder="1" applyAlignment="1">
      <alignment horizontal="center" vertical="top"/>
    </xf>
    <xf numFmtId="0" fontId="89" fillId="0" borderId="99" xfId="123" applyFont="1" applyBorder="1" applyAlignment="1">
      <alignment horizontal="center" vertical="top"/>
    </xf>
    <xf numFmtId="0" fontId="89" fillId="0" borderId="90" xfId="123" applyFont="1" applyBorder="1" applyAlignment="1">
      <alignment horizontal="center" vertical="top"/>
    </xf>
    <xf numFmtId="0" fontId="89" fillId="0" borderId="89" xfId="123" applyFont="1" applyBorder="1" applyAlignment="1">
      <alignment vertical="top"/>
    </xf>
    <xf numFmtId="0" fontId="89" fillId="0" borderId="91" xfId="123" applyFont="1" applyBorder="1" applyAlignment="1">
      <alignment horizontal="center" vertical="top"/>
    </xf>
    <xf numFmtId="0" fontId="89" fillId="0" borderId="12" xfId="123" applyFont="1" applyBorder="1" applyAlignment="1">
      <alignment horizontal="center" vertical="top"/>
    </xf>
    <xf numFmtId="0" fontId="89" fillId="0" borderId="15" xfId="123" applyFont="1" applyBorder="1" applyAlignment="1">
      <alignment horizontal="center" vertical="top"/>
    </xf>
    <xf numFmtId="0" fontId="89" fillId="0" borderId="94" xfId="123" applyFont="1" applyBorder="1" applyAlignment="1">
      <alignment horizontal="center" vertical="top"/>
    </xf>
    <xf numFmtId="0" fontId="89" fillId="0" borderId="12" xfId="123" applyFont="1" applyBorder="1" applyAlignment="1">
      <alignment vertical="top"/>
    </xf>
    <xf numFmtId="0" fontId="89" fillId="0" borderId="95" xfId="123" applyFont="1" applyBorder="1" applyAlignment="1">
      <alignment horizontal="center" vertical="top"/>
    </xf>
    <xf numFmtId="0" fontId="89" fillId="0" borderId="12" xfId="123" applyFont="1" applyBorder="1" applyAlignment="1">
      <alignment horizontal="center" vertical="top" wrapText="1"/>
    </xf>
    <xf numFmtId="0" fontId="89" fillId="0" borderId="12" xfId="123" applyFont="1" applyBorder="1" applyAlignment="1">
      <alignment vertical="top" wrapText="1"/>
    </xf>
    <xf numFmtId="0" fontId="89" fillId="0" borderId="94" xfId="123" applyFont="1" applyBorder="1" applyAlignment="1">
      <alignment horizontal="center" vertical="top" wrapText="1"/>
    </xf>
    <xf numFmtId="0" fontId="85" fillId="0" borderId="94" xfId="123" applyBorder="1" applyAlignment="1">
      <alignment vertical="top" wrapText="1"/>
    </xf>
    <xf numFmtId="0" fontId="85" fillId="0" borderId="94" xfId="123" applyBorder="1" applyAlignment="1">
      <alignment vertical="top"/>
    </xf>
    <xf numFmtId="0" fontId="89" fillId="0" borderId="13" xfId="123" applyFont="1" applyBorder="1" applyAlignment="1">
      <alignment horizontal="center" vertical="top"/>
    </xf>
    <xf numFmtId="0" fontId="89" fillId="0" borderId="22" xfId="123" applyFont="1" applyBorder="1" applyAlignment="1">
      <alignment horizontal="center" vertical="top"/>
    </xf>
    <xf numFmtId="0" fontId="89" fillId="0" borderId="84" xfId="123" applyFont="1" applyBorder="1" applyAlignment="1">
      <alignment horizontal="center" vertical="top"/>
    </xf>
    <xf numFmtId="0" fontId="89" fillId="0" borderId="13" xfId="123" applyFont="1" applyBorder="1" applyAlignment="1">
      <alignment vertical="top"/>
    </xf>
    <xf numFmtId="0" fontId="89" fillId="0" borderId="92" xfId="123" applyFont="1" applyBorder="1" applyAlignment="1">
      <alignment horizontal="center" vertical="top"/>
    </xf>
    <xf numFmtId="0" fontId="89" fillId="0" borderId="10" xfId="123" applyFont="1" applyBorder="1" applyAlignment="1">
      <alignment horizontal="center" vertical="top"/>
    </xf>
    <xf numFmtId="0" fontId="89" fillId="0" borderId="14" xfId="123" applyFont="1" applyBorder="1" applyAlignment="1">
      <alignment horizontal="center" vertical="top"/>
    </xf>
    <xf numFmtId="0" fontId="89" fillId="0" borderId="56" xfId="123" applyFont="1" applyBorder="1" applyAlignment="1">
      <alignment horizontal="center" vertical="top"/>
    </xf>
    <xf numFmtId="0" fontId="89" fillId="0" borderId="10" xfId="123" applyFont="1" applyBorder="1" applyAlignment="1">
      <alignment vertical="top"/>
    </xf>
    <xf numFmtId="0" fontId="89" fillId="0" borderId="93" xfId="123" applyFont="1" applyBorder="1" applyAlignment="1">
      <alignment horizontal="center" vertical="top"/>
    </xf>
    <xf numFmtId="0" fontId="85" fillId="0" borderId="84" xfId="123" applyBorder="1" applyAlignment="1">
      <alignment vertical="top" wrapText="1"/>
    </xf>
    <xf numFmtId="0" fontId="85" fillId="0" borderId="97" xfId="123" applyBorder="1" applyAlignment="1">
      <alignment vertical="top"/>
    </xf>
    <xf numFmtId="0" fontId="89" fillId="0" borderId="78" xfId="123" applyFont="1" applyBorder="1" applyAlignment="1">
      <alignment horizontal="center" vertical="top"/>
    </xf>
    <xf numFmtId="0" fontId="89" fillId="0" borderId="96" xfId="123" applyFont="1" applyBorder="1" applyAlignment="1">
      <alignment horizontal="center" vertical="top"/>
    </xf>
    <xf numFmtId="0" fontId="89" fillId="0" borderId="97" xfId="123" applyFont="1" applyBorder="1" applyAlignment="1">
      <alignment horizontal="center" vertical="top"/>
    </xf>
    <xf numFmtId="0" fontId="89" fillId="0" borderId="78" xfId="123" applyFont="1" applyBorder="1" applyAlignment="1">
      <alignment vertical="top"/>
    </xf>
    <xf numFmtId="0" fontId="89"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3" fillId="0" borderId="0" xfId="124" applyFont="1" applyAlignment="1">
      <alignment vertical="top"/>
    </xf>
    <xf numFmtId="0" fontId="83" fillId="0" borderId="0" xfId="124" applyFont="1" applyAlignment="1">
      <alignment horizontal="center" vertical="top"/>
    </xf>
    <xf numFmtId="0" fontId="83" fillId="0" borderId="0" xfId="124" applyFont="1" applyAlignment="1">
      <alignment horizontal="left" vertical="top"/>
    </xf>
    <xf numFmtId="0" fontId="84"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3" fillId="0" borderId="0" xfId="124" applyFont="1" applyAlignment="1">
      <alignment horizontal="center" vertical="top" wrapText="1"/>
    </xf>
    <xf numFmtId="0" fontId="83" fillId="0" borderId="0" xfId="124" applyFont="1" applyAlignment="1">
      <alignment horizontal="left" vertical="top" wrapText="1"/>
    </xf>
    <xf numFmtId="0" fontId="84"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1" fillId="0" borderId="0" xfId="127" applyFont="1">
      <alignment vertical="center"/>
    </xf>
    <xf numFmtId="0" fontId="1" fillId="0" borderId="0" xfId="127">
      <alignment vertical="center"/>
    </xf>
    <xf numFmtId="0" fontId="91"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3"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5" fillId="0" borderId="0" xfId="128"/>
    <xf numFmtId="0" fontId="92"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2"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5" fillId="0" borderId="0" xfId="129" applyFont="1" applyFill="1">
      <alignment vertical="center"/>
    </xf>
    <xf numFmtId="0" fontId="95" fillId="0" borderId="0" xfId="129" applyFont="1" applyFill="1" applyAlignment="1">
      <alignment horizontal="right" vertical="center"/>
    </xf>
    <xf numFmtId="0" fontId="95" fillId="25" borderId="0" xfId="129" applyFont="1" applyFill="1" applyAlignment="1" applyProtection="1">
      <alignment horizontal="center" vertical="center"/>
      <protection locked="0" hidden="1"/>
    </xf>
    <xf numFmtId="0" fontId="95" fillId="0" borderId="0" xfId="129" applyFont="1" applyFill="1" applyAlignment="1">
      <alignment vertical="top"/>
    </xf>
    <xf numFmtId="0" fontId="95" fillId="0" borderId="0" xfId="129" applyFont="1" applyFill="1" applyAlignment="1">
      <alignment wrapText="1"/>
    </xf>
    <xf numFmtId="0" fontId="95" fillId="0" borderId="0" xfId="129" applyFont="1" applyFill="1" applyAlignment="1">
      <alignment vertical="center" wrapText="1"/>
    </xf>
    <xf numFmtId="0" fontId="95" fillId="27" borderId="0" xfId="129" applyFont="1" applyFill="1" applyAlignment="1" applyProtection="1">
      <alignment horizontal="center" vertical="center"/>
      <protection locked="0" hidden="1"/>
    </xf>
    <xf numFmtId="0" fontId="95" fillId="26" borderId="0" xfId="129" applyFont="1" applyFill="1" applyAlignment="1" applyProtection="1">
      <alignment horizontal="center" vertical="center"/>
      <protection locked="0" hidden="1"/>
    </xf>
    <xf numFmtId="0" fontId="96" fillId="0" borderId="0" xfId="129" applyFont="1" applyFill="1" applyAlignment="1">
      <alignment horizontal="left" vertical="center" shrinkToFit="1"/>
    </xf>
    <xf numFmtId="0" fontId="95" fillId="0" borderId="0" xfId="129" applyFont="1" applyFill="1" applyAlignment="1">
      <alignment horizontal="center" vertical="center"/>
    </xf>
    <xf numFmtId="0" fontId="95" fillId="0" borderId="0" xfId="129" applyFont="1" applyFill="1" applyAlignment="1">
      <alignment horizontal="left" vertical="center"/>
    </xf>
    <xf numFmtId="0" fontId="98" fillId="0" borderId="0" xfId="129" applyFont="1" applyFill="1" applyAlignment="1">
      <alignment horizontal="center" vertical="center"/>
    </xf>
    <xf numFmtId="0" fontId="99" fillId="0" borderId="0" xfId="129" applyFont="1" applyFill="1">
      <alignment vertical="center"/>
    </xf>
    <xf numFmtId="0" fontId="96"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5" fillId="0" borderId="0" xfId="130" applyAlignment="1">
      <alignment vertical="center" shrinkToFit="1"/>
    </xf>
    <xf numFmtId="0" fontId="5" fillId="0" borderId="0" xfId="130" applyFont="1" applyAlignment="1">
      <alignment horizontal="left" vertical="center" shrinkToFit="1"/>
    </xf>
    <xf numFmtId="0" fontId="135" fillId="0" borderId="0" xfId="130" applyAlignment="1">
      <alignment horizontal="left" vertical="center"/>
    </xf>
    <xf numFmtId="0" fontId="135" fillId="0" borderId="0" xfId="130" applyAlignment="1">
      <alignment horizontal="left"/>
    </xf>
    <xf numFmtId="58" fontId="135"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100"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1" fillId="0" borderId="0" xfId="130" applyFont="1" applyAlignment="1">
      <alignment horizontal="center" vertical="center" shrinkToFit="1"/>
    </xf>
    <xf numFmtId="0" fontId="102" fillId="0" borderId="0" xfId="130" applyFont="1" applyAlignment="1">
      <alignment horizontal="center" vertical="center" wrapText="1"/>
    </xf>
    <xf numFmtId="0" fontId="102" fillId="0" borderId="0" xfId="130" applyFont="1" applyAlignment="1">
      <alignment horizontal="center" vertical="center" shrinkToFit="1"/>
    </xf>
    <xf numFmtId="0" fontId="101" fillId="0" borderId="47" xfId="130" applyFont="1" applyBorder="1" applyAlignment="1">
      <alignment horizontal="center" vertical="center" shrinkToFit="1"/>
    </xf>
    <xf numFmtId="0" fontId="102" fillId="0" borderId="47" xfId="130" applyFont="1" applyBorder="1" applyAlignment="1">
      <alignment horizontal="center" vertical="center" wrapText="1"/>
    </xf>
    <xf numFmtId="0" fontId="101" fillId="0" borderId="47" xfId="130" applyFont="1" applyBorder="1" applyAlignment="1">
      <alignment horizontal="center" vertical="center" wrapText="1" shrinkToFit="1"/>
    </xf>
    <xf numFmtId="0" fontId="39" fillId="0" borderId="0" xfId="130" applyFont="1" applyAlignment="1">
      <alignment vertical="center" wrapText="1"/>
    </xf>
    <xf numFmtId="0" fontId="100" fillId="0" borderId="0" xfId="130" applyFont="1" applyAlignment="1">
      <alignment vertical="center"/>
    </xf>
    <xf numFmtId="0" fontId="103" fillId="0" borderId="0" xfId="130" applyFont="1" applyAlignment="1">
      <alignment vertical="center"/>
    </xf>
    <xf numFmtId="0" fontId="103"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100"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5"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5"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5"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5" fillId="0" borderId="0" xfId="133" applyNumberFormat="1" applyAlignment="1" applyProtection="1">
      <alignment horizontal="center" vertical="center" shrinkToFit="1"/>
      <protection locked="0"/>
    </xf>
    <xf numFmtId="58" fontId="135"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100"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5"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6" fillId="0" borderId="0" xfId="135" applyFont="1" applyAlignment="1">
      <alignment vertical="top"/>
    </xf>
    <xf numFmtId="0" fontId="86" fillId="0" borderId="0" xfId="135" applyFont="1" applyAlignment="1">
      <alignment horizontal="center" vertical="top"/>
    </xf>
    <xf numFmtId="0" fontId="86" fillId="0" borderId="0" xfId="135" applyFont="1" applyAlignment="1">
      <alignment horizontal="left" vertical="top"/>
    </xf>
    <xf numFmtId="0" fontId="87" fillId="0" borderId="0" xfId="135" applyFont="1" applyAlignment="1">
      <alignment horizontal="left" vertical="top"/>
    </xf>
    <xf numFmtId="0" fontId="88" fillId="0" borderId="0" xfId="135" applyFont="1" applyAlignment="1">
      <alignment horizontal="center" vertical="top"/>
    </xf>
    <xf numFmtId="0" fontId="88" fillId="0" borderId="0" xfId="135" applyFont="1" applyAlignment="1">
      <alignment horizontal="right" vertical="top"/>
    </xf>
    <xf numFmtId="0" fontId="88" fillId="0" borderId="0" xfId="135" applyFont="1" applyAlignment="1">
      <alignment vertical="top"/>
    </xf>
    <xf numFmtId="0" fontId="89" fillId="0" borderId="0" xfId="135" applyFont="1">
      <alignment vertical="center"/>
    </xf>
    <xf numFmtId="0" fontId="89" fillId="0" borderId="86" xfId="135" applyFont="1" applyBorder="1" applyAlignment="1">
      <alignment horizontal="center" vertical="center"/>
    </xf>
    <xf numFmtId="0" fontId="89" fillId="0" borderId="87" xfId="135" applyFont="1" applyBorder="1" applyAlignment="1">
      <alignment horizontal="center" vertical="center"/>
    </xf>
    <xf numFmtId="0" fontId="89" fillId="0" borderId="88" xfId="135" applyFont="1" applyBorder="1" applyAlignment="1">
      <alignment horizontal="center" vertical="center"/>
    </xf>
    <xf numFmtId="0" fontId="89" fillId="0" borderId="89" xfId="135" applyFont="1" applyBorder="1" applyAlignment="1">
      <alignment horizontal="center" vertical="top"/>
    </xf>
    <xf numFmtId="0" fontId="89" fillId="0" borderId="99" xfId="135" applyFont="1" applyBorder="1" applyAlignment="1">
      <alignment vertical="top"/>
    </xf>
    <xf numFmtId="0" fontId="89" fillId="0" borderId="89" xfId="135" applyFont="1" applyBorder="1" applyAlignment="1">
      <alignment horizontal="center" vertical="top" wrapText="1"/>
    </xf>
    <xf numFmtId="0" fontId="89" fillId="0" borderId="90" xfId="135" applyFont="1" applyBorder="1" applyAlignment="1">
      <alignment horizontal="center" vertical="top"/>
    </xf>
    <xf numFmtId="0" fontId="89" fillId="0" borderId="91" xfId="135" applyFont="1" applyBorder="1" applyAlignment="1">
      <alignment horizontal="center" vertical="top"/>
    </xf>
    <xf numFmtId="0" fontId="89" fillId="0" borderId="12" xfId="135" applyFont="1" applyBorder="1" applyAlignment="1">
      <alignment horizontal="center" vertical="top"/>
    </xf>
    <xf numFmtId="0" fontId="89" fillId="0" borderId="15" xfId="135" applyFont="1" applyBorder="1" applyAlignment="1">
      <alignment vertical="top"/>
    </xf>
    <xf numFmtId="0" fontId="89" fillId="0" borderId="12" xfId="135" applyFont="1" applyBorder="1" applyAlignment="1">
      <alignment horizontal="center" vertical="top" wrapText="1"/>
    </xf>
    <xf numFmtId="0" fontId="89" fillId="0" borderId="94" xfId="135" applyFont="1" applyBorder="1" applyAlignment="1">
      <alignment horizontal="center" vertical="top"/>
    </xf>
    <xf numFmtId="0" fontId="90" fillId="0" borderId="51" xfId="135" applyFont="1" applyBorder="1" applyAlignment="1">
      <alignment vertical="top" wrapText="1"/>
    </xf>
    <xf numFmtId="0" fontId="89" fillId="0" borderId="95" xfId="135" applyFont="1" applyBorder="1" applyAlignment="1">
      <alignment horizontal="center" vertical="top"/>
    </xf>
    <xf numFmtId="0" fontId="85" fillId="0" borderId="94" xfId="135" applyBorder="1" applyAlignment="1">
      <alignment horizontal="distributed" vertical="top"/>
    </xf>
    <xf numFmtId="0" fontId="89" fillId="0" borderId="15" xfId="135" applyFont="1" applyBorder="1" applyAlignment="1">
      <alignment horizontal="left" vertical="top" wrapText="1"/>
    </xf>
    <xf numFmtId="0" fontId="90" fillId="0" borderId="51" xfId="135" applyFont="1" applyBorder="1" applyAlignment="1">
      <alignment horizontal="left" vertical="top" wrapText="1"/>
    </xf>
    <xf numFmtId="0" fontId="89" fillId="0" borderId="109" xfId="135" applyFont="1" applyBorder="1" applyAlignment="1">
      <alignment horizontal="center" vertical="top"/>
    </xf>
    <xf numFmtId="0" fontId="89" fillId="0" borderId="13" xfId="135" applyFont="1" applyBorder="1" applyAlignment="1">
      <alignment horizontal="center" vertical="top"/>
    </xf>
    <xf numFmtId="0" fontId="89" fillId="0" borderId="22" xfId="135" applyFont="1" applyBorder="1" applyAlignment="1">
      <alignment vertical="top"/>
    </xf>
    <xf numFmtId="0" fontId="89" fillId="0" borderId="84" xfId="135" applyFont="1" applyBorder="1" applyAlignment="1">
      <alignment horizontal="center" vertical="top"/>
    </xf>
    <xf numFmtId="0" fontId="89" fillId="0" borderId="92" xfId="135" applyFont="1" applyBorder="1" applyAlignment="1">
      <alignment horizontal="center" vertical="top"/>
    </xf>
    <xf numFmtId="0" fontId="106" fillId="0" borderId="56" xfId="135" applyFont="1" applyBorder="1" applyAlignment="1">
      <alignment horizontal="distributed" vertical="top"/>
    </xf>
    <xf numFmtId="0" fontId="89" fillId="0" borderId="10" xfId="135" applyFont="1" applyBorder="1" applyAlignment="1">
      <alignment horizontal="center" vertical="top"/>
    </xf>
    <xf numFmtId="0" fontId="89" fillId="0" borderId="14" xfId="135" applyFont="1" applyBorder="1" applyAlignment="1">
      <alignment horizontal="center" vertical="top"/>
    </xf>
    <xf numFmtId="0" fontId="89" fillId="0" borderId="56" xfId="135" applyFont="1" applyBorder="1" applyAlignment="1">
      <alignment horizontal="center" vertical="top"/>
    </xf>
    <xf numFmtId="0" fontId="90" fillId="0" borderId="48" xfId="135" applyFont="1" applyBorder="1" applyAlignment="1">
      <alignment horizontal="left" vertical="top" wrapText="1"/>
    </xf>
    <xf numFmtId="0" fontId="89" fillId="0" borderId="93" xfId="135" applyFont="1" applyBorder="1" applyAlignment="1">
      <alignment horizontal="center" vertical="top"/>
    </xf>
    <xf numFmtId="0" fontId="106" fillId="0" borderId="94" xfId="135" applyFont="1" applyBorder="1" applyAlignment="1">
      <alignment horizontal="distributed" vertical="top"/>
    </xf>
    <xf numFmtId="0" fontId="89" fillId="0" borderId="15" xfId="135" applyFont="1" applyBorder="1" applyAlignment="1">
      <alignment horizontal="center" vertical="top"/>
    </xf>
    <xf numFmtId="0" fontId="85" fillId="0" borderId="84" xfId="135" applyBorder="1" applyAlignment="1">
      <alignment horizontal="distributed" vertical="top"/>
    </xf>
    <xf numFmtId="0" fontId="89" fillId="0" borderId="22" xfId="135" applyFont="1" applyBorder="1" applyAlignment="1">
      <alignment horizontal="center" vertical="top"/>
    </xf>
    <xf numFmtId="0" fontId="90" fillId="0" borderId="64" xfId="135" applyFont="1" applyBorder="1" applyAlignment="1">
      <alignment vertical="top" wrapText="1"/>
    </xf>
    <xf numFmtId="0" fontId="89" fillId="0" borderId="110" xfId="135" applyFont="1" applyBorder="1" applyAlignment="1">
      <alignment horizontal="center" vertical="top"/>
    </xf>
    <xf numFmtId="0" fontId="89" fillId="0" borderId="13" xfId="135" applyFont="1" applyBorder="1" applyAlignment="1">
      <alignment horizontal="center" vertical="top" wrapText="1"/>
    </xf>
    <xf numFmtId="0" fontId="89" fillId="0" borderId="0" xfId="135" applyFont="1" applyAlignment="1">
      <alignment vertical="top"/>
    </xf>
    <xf numFmtId="0" fontId="89" fillId="0" borderId="78" xfId="135" applyFont="1" applyBorder="1" applyAlignment="1">
      <alignment horizontal="center" vertical="top"/>
    </xf>
    <xf numFmtId="0" fontId="89" fillId="0" borderId="96" xfId="135" applyFont="1" applyBorder="1" applyAlignment="1">
      <alignment horizontal="center" vertical="top"/>
    </xf>
    <xf numFmtId="0" fontId="89" fillId="0" borderId="97" xfId="135" applyFont="1" applyBorder="1" applyAlignment="1">
      <alignment horizontal="center" vertical="top"/>
    </xf>
    <xf numFmtId="0" fontId="89" fillId="0" borderId="98" xfId="135" applyFont="1" applyBorder="1" applyAlignment="1">
      <alignment horizontal="center" vertical="top"/>
    </xf>
    <xf numFmtId="0" fontId="89" fillId="0" borderId="0" xfId="135" applyFont="1" applyAlignment="1">
      <alignment horizontal="center" vertical="center"/>
    </xf>
    <xf numFmtId="0" fontId="89" fillId="0" borderId="0" xfId="135" applyFont="1" applyAlignment="1">
      <alignment horizontal="distributed" vertical="top" wrapText="1"/>
    </xf>
    <xf numFmtId="0" fontId="89" fillId="0" borderId="0" xfId="135" applyFont="1" applyAlignment="1">
      <alignment horizontal="distributed" vertical="top"/>
    </xf>
    <xf numFmtId="0" fontId="89" fillId="0" borderId="0" xfId="135" applyFont="1" applyAlignment="1">
      <alignment horizontal="center" vertical="top"/>
    </xf>
    <xf numFmtId="0" fontId="89" fillId="0" borderId="0" xfId="135" applyFont="1" applyAlignment="1">
      <alignment horizontal="left" vertical="top"/>
    </xf>
    <xf numFmtId="0" fontId="90" fillId="0" borderId="0" xfId="135" applyFont="1" applyAlignment="1">
      <alignment horizontal="left" vertical="top" wrapText="1"/>
    </xf>
    <xf numFmtId="0" fontId="90" fillId="0" borderId="0" xfId="135" applyFont="1" applyAlignment="1">
      <alignment horizontal="left" vertical="top"/>
    </xf>
    <xf numFmtId="0" fontId="89" fillId="0" borderId="99" xfId="135" applyFont="1" applyBorder="1" applyAlignment="1">
      <alignment horizontal="center" vertical="top"/>
    </xf>
    <xf numFmtId="0" fontId="86" fillId="0" borderId="0" xfId="135" applyFont="1" applyAlignment="1">
      <alignment horizontal="right" vertical="top"/>
    </xf>
    <xf numFmtId="0" fontId="89" fillId="0" borderId="12" xfId="135" applyFont="1" applyBorder="1" applyAlignment="1">
      <alignment horizontal="center" vertical="center"/>
    </xf>
    <xf numFmtId="0" fontId="89" fillId="0" borderId="15" xfId="135" applyFont="1" applyBorder="1" applyAlignment="1">
      <alignment horizontal="left" vertical="center"/>
    </xf>
    <xf numFmtId="0" fontId="89" fillId="0" borderId="94" xfId="135" applyFont="1" applyBorder="1" applyAlignment="1">
      <alignment horizontal="center" vertical="center"/>
    </xf>
    <xf numFmtId="0" fontId="90" fillId="0" borderId="48" xfId="135" applyFont="1" applyBorder="1" applyAlignment="1">
      <alignment vertical="center" wrapText="1"/>
    </xf>
    <xf numFmtId="0" fontId="89" fillId="0" borderId="15" xfId="135" applyFont="1" applyBorder="1" applyAlignment="1">
      <alignment horizontal="center" vertical="center"/>
    </xf>
    <xf numFmtId="0" fontId="89" fillId="0" borderId="109" xfId="135" applyFont="1" applyBorder="1" applyAlignment="1">
      <alignment horizontal="center" vertical="center"/>
    </xf>
    <xf numFmtId="0" fontId="89" fillId="0" borderId="84" xfId="135" applyFont="1" applyBorder="1" applyAlignment="1">
      <alignment horizontal="center" vertical="center"/>
    </xf>
    <xf numFmtId="0" fontId="89" fillId="0" borderId="13" xfId="135" applyFont="1" applyBorder="1" applyAlignment="1">
      <alignment horizontal="center" vertical="center"/>
    </xf>
    <xf numFmtId="0" fontId="89" fillId="0" borderId="22" xfId="135" applyFont="1" applyBorder="1" applyAlignment="1">
      <alignment horizontal="left" vertical="center"/>
    </xf>
    <xf numFmtId="0" fontId="89" fillId="0" borderId="22" xfId="135" applyFont="1" applyBorder="1" applyAlignment="1">
      <alignment horizontal="center" vertical="center"/>
    </xf>
    <xf numFmtId="0" fontId="89" fillId="0" borderId="110" xfId="135" applyFont="1" applyBorder="1" applyAlignment="1">
      <alignment horizontal="center" vertical="center"/>
    </xf>
    <xf numFmtId="0" fontId="83" fillId="0" borderId="0" xfId="136" applyFont="1" applyAlignment="1">
      <alignment vertical="top"/>
    </xf>
    <xf numFmtId="0" fontId="83" fillId="0" borderId="0" xfId="136" applyFont="1" applyAlignment="1">
      <alignment horizontal="center" vertical="top"/>
    </xf>
    <xf numFmtId="0" fontId="84"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8"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1"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5"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5"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2"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2"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5"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5"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9" fillId="0" borderId="55" xfId="138" applyFont="1" applyBorder="1">
      <alignment vertical="center"/>
    </xf>
    <xf numFmtId="0" fontId="31" fillId="0" borderId="0" xfId="138" applyFont="1">
      <alignment vertical="center"/>
    </xf>
    <xf numFmtId="0" fontId="79"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4" fillId="0" borderId="0" xfId="0" applyFont="1">
      <alignment vertical="center"/>
    </xf>
    <xf numFmtId="0" fontId="114"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5"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7"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7" fillId="0" borderId="16" xfId="138" applyFont="1" applyBorder="1">
      <alignment vertical="center"/>
    </xf>
    <xf numFmtId="0" fontId="117"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1" fillId="0" borderId="55" xfId="125" applyFont="1" applyBorder="1">
      <alignment vertical="center"/>
    </xf>
    <xf numFmtId="0" fontId="81" fillId="0" borderId="0" xfId="125" applyFont="1">
      <alignment vertical="center"/>
    </xf>
    <xf numFmtId="0" fontId="35" fillId="0" borderId="0" xfId="125" applyFont="1" applyAlignment="1">
      <alignment vertical="center" shrinkToFit="1"/>
    </xf>
    <xf numFmtId="0" fontId="135" fillId="0" borderId="0" xfId="125" applyAlignment="1">
      <alignment vertical="center" shrinkToFit="1"/>
    </xf>
    <xf numFmtId="0" fontId="35" fillId="0" borderId="50" xfId="125" applyFont="1" applyBorder="1" applyAlignment="1">
      <alignment vertical="center" shrinkToFit="1"/>
    </xf>
    <xf numFmtId="0" fontId="135" fillId="0" borderId="50" xfId="125" applyBorder="1" applyAlignment="1">
      <alignment vertical="center" shrinkToFit="1"/>
    </xf>
    <xf numFmtId="0" fontId="35" fillId="0" borderId="55" xfId="125" applyFont="1" applyBorder="1" applyAlignment="1">
      <alignment vertical="center" shrinkToFit="1"/>
    </xf>
    <xf numFmtId="0" fontId="135"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5"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5" fillId="0" borderId="46" xfId="143" applyBorder="1" applyAlignment="1">
      <alignment vertical="center" shrinkToFit="1"/>
    </xf>
    <xf numFmtId="0" fontId="135"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5" fillId="0" borderId="55" xfId="143" applyBorder="1" applyAlignment="1">
      <alignment vertical="center" shrinkToFit="1"/>
    </xf>
    <xf numFmtId="0" fontId="135"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5" fillId="0" borderId="50" xfId="143" applyBorder="1" applyAlignment="1">
      <alignment vertical="center" shrinkToFit="1"/>
    </xf>
    <xf numFmtId="0" fontId="135" fillId="0" borderId="48" xfId="143" applyBorder="1" applyAlignment="1">
      <alignment vertical="center" shrinkToFit="1"/>
    </xf>
    <xf numFmtId="0" fontId="13" fillId="0" borderId="31" xfId="143" applyFont="1" applyBorder="1" applyAlignment="1">
      <alignment horizontal="left" vertical="center"/>
    </xf>
    <xf numFmtId="0" fontId="135" fillId="0" borderId="31" xfId="143" applyBorder="1" applyAlignment="1">
      <alignment vertical="center" shrinkToFit="1"/>
    </xf>
    <xf numFmtId="0" fontId="135" fillId="0" borderId="49" xfId="143" applyBorder="1" applyAlignment="1">
      <alignment vertical="center" shrinkToFit="1"/>
    </xf>
    <xf numFmtId="0" fontId="13" fillId="0" borderId="85" xfId="143" applyFont="1" applyBorder="1" applyAlignment="1">
      <alignment horizontal="left" vertical="center"/>
    </xf>
    <xf numFmtId="0" fontId="135" fillId="0" borderId="85" xfId="143" applyBorder="1" applyAlignment="1">
      <alignment vertical="center" shrinkToFit="1"/>
    </xf>
    <xf numFmtId="0" fontId="135"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5"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5" fillId="0" borderId="77" xfId="143" applyBorder="1" applyAlignment="1">
      <alignment vertical="center" shrinkToFit="1"/>
    </xf>
    <xf numFmtId="0" fontId="135" fillId="0" borderId="76" xfId="143" applyBorder="1" applyAlignment="1">
      <alignment horizontal="left" vertical="center"/>
    </xf>
    <xf numFmtId="0" fontId="135" fillId="0" borderId="85" xfId="143" applyBorder="1" applyAlignment="1">
      <alignment horizontal="left" vertical="center"/>
    </xf>
    <xf numFmtId="0" fontId="13" fillId="0" borderId="0" xfId="143" applyFont="1" applyAlignment="1">
      <alignment horizontal="left" vertical="center"/>
    </xf>
    <xf numFmtId="0" fontId="135" fillId="0" borderId="0" xfId="143" applyAlignment="1">
      <alignment horizontal="left" vertical="center"/>
    </xf>
    <xf numFmtId="0" fontId="135" fillId="0" borderId="51" xfId="143" applyBorder="1" applyAlignment="1">
      <alignment vertical="center" shrinkToFit="1"/>
    </xf>
    <xf numFmtId="0" fontId="135" fillId="0" borderId="31" xfId="143" applyBorder="1" applyAlignment="1">
      <alignment horizontal="left" vertical="center"/>
    </xf>
    <xf numFmtId="0" fontId="135" fillId="0" borderId="0" xfId="143" applyAlignment="1">
      <alignment vertical="center" wrapText="1" shrinkToFit="1"/>
    </xf>
    <xf numFmtId="0" fontId="135"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5"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5"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5" fillId="0" borderId="13" xfId="143" applyBorder="1" applyAlignment="1">
      <alignment vertical="center" shrinkToFit="1"/>
    </xf>
    <xf numFmtId="0" fontId="135" fillId="0" borderId="22" xfId="143" applyBorder="1" applyAlignment="1">
      <alignment vertical="center" shrinkToFit="1"/>
    </xf>
    <xf numFmtId="0" fontId="135"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5" fillId="0" borderId="0" xfId="144" applyAlignment="1">
      <alignment vertical="center"/>
    </xf>
    <xf numFmtId="0" fontId="135" fillId="0" borderId="47" xfId="144" applyBorder="1" applyAlignment="1">
      <alignment vertical="center" shrinkToFit="1"/>
    </xf>
    <xf numFmtId="0" fontId="12" fillId="0" borderId="46" xfId="144" applyFont="1" applyBorder="1" applyAlignment="1">
      <alignment horizontal="left" vertical="center"/>
    </xf>
    <xf numFmtId="0" fontId="135"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5" fillId="0" borderId="83" xfId="144" applyBorder="1" applyAlignment="1">
      <alignment vertical="center" shrinkToFit="1"/>
    </xf>
    <xf numFmtId="0" fontId="135"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5" fillId="0" borderId="118" xfId="144" applyBorder="1" applyAlignment="1">
      <alignment vertical="center" shrinkToFit="1"/>
    </xf>
    <xf numFmtId="0" fontId="135" fillId="0" borderId="119" xfId="144" applyBorder="1" applyAlignment="1">
      <alignment vertical="center" shrinkToFit="1"/>
    </xf>
    <xf numFmtId="0" fontId="12" fillId="31" borderId="46" xfId="144" applyFont="1" applyFill="1" applyBorder="1" applyAlignment="1">
      <alignment vertical="center"/>
    </xf>
    <xf numFmtId="0" fontId="135" fillId="31" borderId="46" xfId="144" applyFill="1" applyBorder="1" applyAlignment="1">
      <alignment vertical="center" shrinkToFit="1"/>
    </xf>
    <xf numFmtId="0" fontId="135" fillId="31" borderId="74" xfId="144" applyFill="1" applyBorder="1" applyAlignment="1">
      <alignment vertical="center" shrinkToFit="1"/>
    </xf>
    <xf numFmtId="0" fontId="12" fillId="31" borderId="115" xfId="144" applyFont="1" applyFill="1" applyBorder="1" applyAlignment="1">
      <alignment vertical="center" wrapText="1"/>
    </xf>
    <xf numFmtId="0" fontId="135" fillId="0" borderId="50" xfId="144" applyBorder="1" applyAlignment="1">
      <alignment vertical="center" shrinkToFit="1"/>
    </xf>
    <xf numFmtId="0" fontId="135"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5" fillId="0" borderId="55" xfId="144" applyBorder="1" applyAlignment="1">
      <alignment vertical="center" shrinkToFit="1"/>
    </xf>
    <xf numFmtId="0" fontId="135"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5" fillId="0" borderId="51" xfId="144" applyBorder="1" applyAlignment="1">
      <alignment vertical="center" shrinkToFit="1"/>
    </xf>
    <xf numFmtId="0" fontId="11" fillId="0" borderId="31" xfId="144" applyFont="1" applyBorder="1" applyAlignment="1">
      <alignment horizontal="left" vertical="center"/>
    </xf>
    <xf numFmtId="0" fontId="135" fillId="0" borderId="31" xfId="144" applyBorder="1" applyAlignment="1">
      <alignment vertical="center" shrinkToFit="1"/>
    </xf>
    <xf numFmtId="0" fontId="11" fillId="0" borderId="85" xfId="144" applyFont="1" applyBorder="1" applyAlignment="1">
      <alignment horizontal="left" vertical="center"/>
    </xf>
    <xf numFmtId="0" fontId="135" fillId="0" borderId="85" xfId="144" applyBorder="1" applyAlignment="1">
      <alignment vertical="center" shrinkToFit="1"/>
    </xf>
    <xf numFmtId="0" fontId="135" fillId="0" borderId="108" xfId="144" applyBorder="1" applyAlignment="1">
      <alignment vertical="center" shrinkToFit="1"/>
    </xf>
    <xf numFmtId="0" fontId="135"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5" fillId="0" borderId="76" xfId="144" applyBorder="1" applyAlignment="1">
      <alignment vertical="center" shrinkToFit="1"/>
    </xf>
    <xf numFmtId="0" fontId="11" fillId="0" borderId="76" xfId="144" applyFont="1" applyBorder="1" applyAlignment="1">
      <alignment horizontal="center" vertical="center"/>
    </xf>
    <xf numFmtId="0" fontId="135" fillId="0" borderId="76" xfId="144" applyBorder="1" applyAlignment="1">
      <alignment horizontal="left" vertical="center"/>
    </xf>
    <xf numFmtId="0" fontId="135" fillId="0" borderId="77" xfId="144" applyBorder="1" applyAlignment="1">
      <alignment vertical="center" shrinkToFit="1"/>
    </xf>
    <xf numFmtId="0" fontId="135" fillId="0" borderId="85" xfId="144" applyBorder="1" applyAlignment="1">
      <alignment horizontal="left" vertical="center"/>
    </xf>
    <xf numFmtId="0" fontId="11" fillId="0" borderId="0" xfId="144" applyFont="1" applyAlignment="1">
      <alignment horizontal="left" vertical="center"/>
    </xf>
    <xf numFmtId="0" fontId="135" fillId="0" borderId="0" xfId="144" applyAlignment="1">
      <alignment horizontal="left" vertical="center"/>
    </xf>
    <xf numFmtId="0" fontId="135" fillId="0" borderId="31" xfId="144" applyBorder="1" applyAlignment="1">
      <alignment horizontal="left" vertical="center"/>
    </xf>
    <xf numFmtId="0" fontId="135"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5"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5" fillId="0" borderId="123" xfId="144" applyBorder="1" applyAlignment="1">
      <alignment vertical="center" shrinkToFit="1"/>
    </xf>
    <xf numFmtId="0" fontId="135"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5"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5"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5"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5"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8"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5"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5" fillId="0" borderId="83" xfId="145" applyBorder="1" applyAlignment="1">
      <alignment vertical="center" shrinkToFit="1"/>
    </xf>
    <xf numFmtId="0" fontId="135"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5" fillId="0" borderId="118" xfId="145" applyBorder="1" applyAlignment="1">
      <alignment vertical="center" shrinkToFit="1"/>
    </xf>
    <xf numFmtId="0" fontId="135" fillId="0" borderId="51" xfId="145" applyBorder="1" applyAlignment="1">
      <alignment vertical="center" shrinkToFit="1"/>
    </xf>
    <xf numFmtId="0" fontId="12" fillId="31" borderId="46" xfId="145" applyFont="1" applyFill="1" applyBorder="1" applyAlignment="1">
      <alignment vertical="center"/>
    </xf>
    <xf numFmtId="0" fontId="135" fillId="31" borderId="46" xfId="145" applyFill="1" applyBorder="1" applyAlignment="1">
      <alignment vertical="center" shrinkToFit="1"/>
    </xf>
    <xf numFmtId="0" fontId="135" fillId="31" borderId="74" xfId="145" applyFill="1" applyBorder="1" applyAlignment="1">
      <alignment vertical="center" shrinkToFit="1"/>
    </xf>
    <xf numFmtId="0" fontId="118" fillId="31" borderId="0" xfId="145" applyFont="1" applyFill="1" applyAlignment="1">
      <alignment vertical="center" wrapText="1"/>
    </xf>
    <xf numFmtId="0" fontId="118" fillId="0" borderId="50" xfId="145" applyFont="1" applyBorder="1" applyAlignment="1">
      <alignment vertical="center"/>
    </xf>
    <xf numFmtId="0" fontId="118" fillId="0" borderId="50" xfId="145" applyFont="1" applyBorder="1" applyAlignment="1">
      <alignment vertical="center" wrapText="1"/>
    </xf>
    <xf numFmtId="0" fontId="135"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5" fillId="0" borderId="55" xfId="145" applyBorder="1" applyAlignment="1">
      <alignment vertical="center" shrinkToFit="1"/>
    </xf>
    <xf numFmtId="0" fontId="135"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5" fillId="0" borderId="31" xfId="145" applyBorder="1" applyAlignment="1">
      <alignment vertical="center" shrinkToFit="1"/>
    </xf>
    <xf numFmtId="0" fontId="11" fillId="0" borderId="85" xfId="145" applyFont="1" applyBorder="1" applyAlignment="1">
      <alignment horizontal="left" vertical="center"/>
    </xf>
    <xf numFmtId="0" fontId="135" fillId="0" borderId="85" xfId="145" applyBorder="1" applyAlignment="1">
      <alignment vertical="center" shrinkToFit="1"/>
    </xf>
    <xf numFmtId="0" fontId="135" fillId="0" borderId="108" xfId="145" applyBorder="1" applyAlignment="1">
      <alignment vertical="center" shrinkToFit="1"/>
    </xf>
    <xf numFmtId="0" fontId="135"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5" fillId="0" borderId="76" xfId="145" applyBorder="1" applyAlignment="1">
      <alignment vertical="center" shrinkToFit="1"/>
    </xf>
    <xf numFmtId="0" fontId="11" fillId="0" borderId="76" xfId="145" applyFont="1" applyBorder="1" applyAlignment="1">
      <alignment horizontal="center" vertical="center"/>
    </xf>
    <xf numFmtId="0" fontId="135" fillId="0" borderId="76" xfId="145" applyBorder="1" applyAlignment="1">
      <alignment horizontal="left" vertical="center"/>
    </xf>
    <xf numFmtId="0" fontId="135" fillId="0" borderId="77" xfId="145" applyBorder="1" applyAlignment="1">
      <alignment vertical="center" shrinkToFit="1"/>
    </xf>
    <xf numFmtId="0" fontId="135" fillId="0" borderId="85" xfId="145" applyBorder="1" applyAlignment="1">
      <alignment horizontal="left" vertical="center"/>
    </xf>
    <xf numFmtId="0" fontId="11" fillId="0" borderId="0" xfId="145" applyFont="1" applyAlignment="1">
      <alignment horizontal="left" vertical="center"/>
    </xf>
    <xf numFmtId="0" fontId="135" fillId="0" borderId="0" xfId="145" applyAlignment="1">
      <alignment horizontal="left" vertical="center"/>
    </xf>
    <xf numFmtId="0" fontId="135" fillId="0" borderId="31" xfId="145" applyBorder="1" applyAlignment="1">
      <alignment horizontal="left" vertical="center"/>
    </xf>
    <xf numFmtId="0" fontId="135"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5"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5" fillId="0" borderId="123" xfId="145" applyBorder="1" applyAlignment="1">
      <alignment vertical="center" shrinkToFit="1"/>
    </xf>
    <xf numFmtId="0" fontId="135"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5"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2" fillId="0" borderId="0" xfId="0" applyFont="1" applyAlignment="1">
      <alignment horizontal="center" vertical="top" shrinkToFit="1"/>
    </xf>
    <xf numFmtId="0" fontId="122" fillId="0" borderId="0" xfId="0" applyFont="1" applyAlignment="1">
      <alignment vertical="center" shrinkToFit="1"/>
    </xf>
    <xf numFmtId="0" fontId="122"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1"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5"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1" fillId="0" borderId="55" xfId="147" applyFont="1" applyBorder="1">
      <alignment vertical="center"/>
    </xf>
    <xf numFmtId="0" fontId="81"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5" fillId="0" borderId="0" xfId="147" applyAlignment="1">
      <alignment vertical="center" shrinkToFit="1"/>
    </xf>
    <xf numFmtId="49" fontId="35" fillId="0" borderId="0" xfId="147" applyNumberFormat="1" applyFont="1">
      <alignment vertical="center"/>
    </xf>
    <xf numFmtId="0" fontId="81" fillId="0" borderId="0" xfId="147" applyFont="1">
      <alignment vertical="center"/>
    </xf>
    <xf numFmtId="49" fontId="35" fillId="0" borderId="85" xfId="147" applyNumberFormat="1" applyFont="1" applyBorder="1">
      <alignment vertical="center"/>
    </xf>
    <xf numFmtId="0" fontId="81"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5"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3" fillId="0" borderId="0" xfId="148" applyFont="1" applyAlignment="1" applyProtection="1">
      <alignment vertical="center"/>
      <protection hidden="1"/>
    </xf>
    <xf numFmtId="0" fontId="69"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4" fillId="0" borderId="0" xfId="150" applyFont="1" applyProtection="1">
      <alignment vertical="center"/>
      <protection hidden="1"/>
    </xf>
    <xf numFmtId="0" fontId="30" fillId="0" borderId="0" xfId="150" applyFont="1" applyAlignment="1" applyProtection="1">
      <alignment vertical="center" shrinkToFit="1"/>
      <protection locked="0"/>
    </xf>
    <xf numFmtId="0" fontId="125"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5" fillId="0" borderId="0" xfId="148" applyFont="1" applyAlignment="1">
      <alignment vertical="center"/>
    </xf>
    <xf numFmtId="0" fontId="125" fillId="0" borderId="0" xfId="149" applyFont="1">
      <alignment vertical="center"/>
    </xf>
    <xf numFmtId="0" fontId="30" fillId="0" borderId="0" xfId="150" applyFont="1" applyAlignment="1" applyProtection="1">
      <alignment vertical="center" justifyLastLine="1"/>
      <protection hidden="1"/>
    </xf>
    <xf numFmtId="0" fontId="127"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8"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5"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8"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8"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8"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9" fillId="0" borderId="0" xfId="149" applyFont="1">
      <alignment vertical="center"/>
    </xf>
    <xf numFmtId="0" fontId="130"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1"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5" fillId="0" borderId="0" xfId="150" applyAlignment="1" applyProtection="1">
      <alignment horizontal="right" vertical="center"/>
      <protection hidden="1"/>
    </xf>
    <xf numFmtId="0" fontId="135" fillId="0" borderId="0" xfId="150" applyAlignment="1">
      <alignment vertical="center" wrapText="1"/>
    </xf>
    <xf numFmtId="0" fontId="135"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5" fillId="0" borderId="0" xfId="148"/>
    <xf numFmtId="0" fontId="70" fillId="0" borderId="0" xfId="150" applyFont="1" applyProtection="1">
      <alignment vertical="center"/>
      <protection hidden="1"/>
    </xf>
    <xf numFmtId="0" fontId="71" fillId="0" borderId="0" xfId="150" applyFont="1" applyProtection="1">
      <alignment vertical="center"/>
      <protection hidden="1"/>
    </xf>
    <xf numFmtId="0" fontId="68" fillId="0" borderId="0" xfId="150" applyFont="1" applyAlignment="1" applyProtection="1">
      <alignment horizontal="left" vertical="center"/>
      <protection hidden="1"/>
    </xf>
    <xf numFmtId="0" fontId="68"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5"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5" fillId="0" borderId="0" xfId="150" applyAlignment="1" applyProtection="1">
      <alignment vertical="top" wrapText="1"/>
      <protection hidden="1"/>
    </xf>
    <xf numFmtId="0" fontId="69"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5" fillId="0" borderId="0" xfId="150" applyAlignment="1" applyProtection="1">
      <alignment vertical="top"/>
      <protection hidden="1"/>
    </xf>
    <xf numFmtId="0" fontId="7" fillId="0" borderId="0" xfId="150" applyFont="1" applyAlignment="1" applyProtection="1">
      <alignment vertical="top" wrapText="1"/>
      <protection hidden="1"/>
    </xf>
    <xf numFmtId="0" fontId="135"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1" fillId="0" borderId="55" xfId="151" applyFont="1" applyBorder="1">
      <alignment vertical="center"/>
    </xf>
    <xf numFmtId="0" fontId="81" fillId="0" borderId="0" xfId="151" applyFont="1">
      <alignment vertical="center"/>
    </xf>
    <xf numFmtId="0" fontId="35" fillId="0" borderId="0" xfId="151" applyFont="1" applyAlignment="1">
      <alignment vertical="center" shrinkToFit="1"/>
    </xf>
    <xf numFmtId="0" fontId="135" fillId="0" borderId="0" xfId="151" applyAlignment="1">
      <alignment vertical="center" shrinkToFit="1"/>
    </xf>
    <xf numFmtId="0" fontId="35" fillId="0" borderId="50" xfId="151" applyFont="1" applyBorder="1" applyAlignment="1">
      <alignment vertical="center" shrinkToFit="1"/>
    </xf>
    <xf numFmtId="0" fontId="135" fillId="0" borderId="50" xfId="151" applyBorder="1" applyAlignment="1">
      <alignment vertical="center" shrinkToFit="1"/>
    </xf>
    <xf numFmtId="0" fontId="35" fillId="0" borderId="55" xfId="151" applyFont="1" applyBorder="1" applyAlignment="1">
      <alignment vertical="center" shrinkToFit="1"/>
    </xf>
    <xf numFmtId="0" fontId="135"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5"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5" fillId="0" borderId="85" xfId="151" applyBorder="1" applyAlignment="1">
      <alignment vertical="center" shrinkToFit="1"/>
    </xf>
    <xf numFmtId="0" fontId="30" fillId="0" borderId="0" xfId="151" applyFont="1" applyAlignment="1">
      <alignment vertical="center" shrinkToFit="1"/>
    </xf>
    <xf numFmtId="0" fontId="135"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1"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5"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5"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5"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20"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20" fillId="0" borderId="0" xfId="153" applyFont="1">
      <alignment vertical="center"/>
    </xf>
    <xf numFmtId="0" fontId="120" fillId="0" borderId="0" xfId="153" applyFont="1" applyAlignment="1">
      <alignment horizontal="center" vertical="center"/>
    </xf>
    <xf numFmtId="0" fontId="35" fillId="35" borderId="0" xfId="138" applyFont="1" applyFill="1" applyAlignment="1">
      <alignment horizontal="center" vertical="center"/>
    </xf>
    <xf numFmtId="0" fontId="100" fillId="0" borderId="0" xfId="152" applyFont="1"/>
    <xf numFmtId="0" fontId="119"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2"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5" fillId="0" borderId="0" xfId="153">
      <alignment vertical="center"/>
    </xf>
    <xf numFmtId="0" fontId="135"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9" fillId="0" borderId="0" xfId="153" applyFont="1" applyAlignment="1">
      <alignment horizontal="left" vertical="center"/>
    </xf>
    <xf numFmtId="0" fontId="119" fillId="0" borderId="0" xfId="153" applyFont="1">
      <alignment vertical="center"/>
    </xf>
    <xf numFmtId="0" fontId="119"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1"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5"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5" fillId="0" borderId="0" xfId="159">
      <alignment vertical="center"/>
    </xf>
    <xf numFmtId="0" fontId="68" fillId="0" borderId="0" xfId="160" applyFont="1" applyAlignment="1" applyProtection="1">
      <alignment horizontal="left" vertical="center"/>
      <protection hidden="1"/>
    </xf>
    <xf numFmtId="0" fontId="68"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5" fillId="0" borderId="0" xfId="160" applyFont="1" applyProtection="1">
      <alignment vertical="center"/>
      <protection hidden="1"/>
    </xf>
    <xf numFmtId="0" fontId="133" fillId="0" borderId="0" xfId="160" applyFont="1" applyProtection="1">
      <alignment vertical="center"/>
      <protection hidden="1"/>
    </xf>
    <xf numFmtId="0" fontId="133"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3" fillId="0" borderId="123" xfId="160" applyFont="1" applyBorder="1" applyProtection="1">
      <alignment vertical="center"/>
      <protection hidden="1"/>
    </xf>
    <xf numFmtId="0" fontId="92" fillId="0" borderId="0" xfId="160" applyFont="1" applyAlignment="1" applyProtection="1">
      <alignment vertical="top"/>
      <protection hidden="1"/>
    </xf>
    <xf numFmtId="0" fontId="72" fillId="0" borderId="0" xfId="160" applyFont="1" applyProtection="1">
      <alignment vertical="center"/>
      <protection hidden="1"/>
    </xf>
    <xf numFmtId="0" fontId="69" fillId="0" borderId="0" xfId="160" applyFont="1" applyProtection="1">
      <alignment vertical="center"/>
      <protection hidden="1"/>
    </xf>
    <xf numFmtId="0" fontId="125"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2"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4" fillId="0" borderId="0" xfId="160" applyFont="1" applyAlignment="1" applyProtection="1">
      <alignment vertical="top"/>
      <protection hidden="1"/>
    </xf>
    <xf numFmtId="0" fontId="134"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5" fillId="0" borderId="0" xfId="0" applyFont="1">
      <alignment vertical="center"/>
    </xf>
    <xf numFmtId="0" fontId="35" fillId="0" borderId="0" xfId="151" applyFont="1" applyAlignment="1">
      <alignment horizontal="center" vertical="center" wrapText="1" shrinkToFit="1"/>
    </xf>
    <xf numFmtId="0" fontId="135" fillId="0" borderId="0" xfId="151" applyAlignment="1">
      <alignment vertical="center" wrapText="1" shrinkToFit="1"/>
    </xf>
    <xf numFmtId="0" fontId="135"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5" fillId="0" borderId="0" xfId="145" applyAlignment="1">
      <alignment horizontal="left" shrinkToFit="1"/>
    </xf>
    <xf numFmtId="0" fontId="83" fillId="0" borderId="0" xfId="135" applyFont="1" applyAlignment="1">
      <alignment vertical="top"/>
    </xf>
    <xf numFmtId="0" fontId="83" fillId="0" borderId="0" xfId="135" applyFont="1" applyAlignment="1">
      <alignment vertical="top" wrapText="1"/>
    </xf>
    <xf numFmtId="0" fontId="83" fillId="0" borderId="0" xfId="135" applyFont="1" applyAlignment="1">
      <alignment horizontal="center" vertical="top"/>
    </xf>
    <xf numFmtId="0" fontId="83" fillId="0" borderId="0" xfId="135" applyFont="1" applyAlignment="1">
      <alignment horizontal="left" vertical="top"/>
    </xf>
    <xf numFmtId="0" fontId="84"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5"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5"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9"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9" fillId="0" borderId="94" xfId="123" applyFont="1" applyBorder="1" applyAlignment="1">
      <alignment vertical="top"/>
    </xf>
    <xf numFmtId="0" fontId="67" fillId="35" borderId="50" xfId="120" applyNumberFormat="1" applyFont="1" applyFill="1" applyBorder="1" applyAlignment="1">
      <alignment horizontal="center" vertical="center"/>
    </xf>
    <xf numFmtId="0" fontId="67" fillId="35" borderId="13" xfId="120" applyNumberFormat="1" applyFont="1" applyFill="1" applyBorder="1" applyAlignment="1">
      <alignment horizontal="center" vertical="center"/>
    </xf>
    <xf numFmtId="0" fontId="67" fillId="35" borderId="55" xfId="120" applyNumberFormat="1" applyFont="1" applyFill="1" applyBorder="1" applyAlignment="1">
      <alignment horizontal="center" vertical="center"/>
    </xf>
    <xf numFmtId="0" fontId="67" fillId="35" borderId="46" xfId="120" applyNumberFormat="1" applyFont="1" applyFill="1" applyBorder="1" applyAlignment="1">
      <alignment horizontal="center" vertical="center"/>
    </xf>
    <xf numFmtId="0" fontId="67" fillId="35" borderId="10" xfId="120" applyNumberFormat="1" applyFont="1" applyFill="1" applyBorder="1" applyAlignment="1">
      <alignment horizontal="center" vertical="center"/>
    </xf>
    <xf numFmtId="0" fontId="67" fillId="35" borderId="0" xfId="120" applyNumberFormat="1" applyFont="1" applyFill="1" applyAlignment="1">
      <alignment horizontal="center" vertical="center"/>
    </xf>
    <xf numFmtId="0" fontId="67"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58" fillId="33" borderId="50" xfId="120" applyNumberFormat="1" applyFont="1" applyFill="1" applyBorder="1" applyAlignment="1">
      <alignment horizontal="center" vertical="center" shrinkToFit="1"/>
    </xf>
    <xf numFmtId="0" fontId="58" fillId="33" borderId="0" xfId="120" applyNumberFormat="1" applyFont="1" applyFill="1" applyAlignment="1">
      <alignment horizontal="center" vertical="center" shrinkToFit="1"/>
    </xf>
    <xf numFmtId="0" fontId="58" fillId="33" borderId="55" xfId="120" applyNumberFormat="1" applyFont="1" applyFill="1" applyBorder="1">
      <alignment vertical="center"/>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9" fillId="0" borderId="55" xfId="120" applyNumberFormat="1" applyFont="1" applyBorder="1" applyAlignment="1">
      <alignment vertical="center" wrapText="1"/>
    </xf>
    <xf numFmtId="0" fontId="66" fillId="0" borderId="55" xfId="120" applyNumberFormat="1" applyFont="1" applyBorder="1" applyAlignment="1">
      <alignment vertical="center" wrapText="1"/>
    </xf>
    <xf numFmtId="0" fontId="66" fillId="33" borderId="55" xfId="120" applyNumberFormat="1" applyFont="1" applyFill="1" applyBorder="1">
      <alignment vertical="center"/>
    </xf>
    <xf numFmtId="0" fontId="59" fillId="0" borderId="55" xfId="120" applyNumberFormat="1" applyFont="1" applyBorder="1">
      <alignment vertical="center"/>
    </xf>
    <xf numFmtId="0" fontId="66" fillId="0" borderId="55" xfId="120" applyNumberFormat="1" applyFont="1" applyBorder="1">
      <alignment vertical="center"/>
    </xf>
    <xf numFmtId="0" fontId="59" fillId="33" borderId="55" xfId="120" applyNumberFormat="1" applyFont="1" applyFill="1" applyBorder="1">
      <alignment vertical="center"/>
    </xf>
    <xf numFmtId="0" fontId="57" fillId="33" borderId="55" xfId="120" applyNumberFormat="1" applyFill="1" applyBorder="1">
      <alignment vertical="center"/>
    </xf>
    <xf numFmtId="0" fontId="59" fillId="0" borderId="0" xfId="120" applyNumberFormat="1" applyFont="1">
      <alignment vertical="center"/>
    </xf>
    <xf numFmtId="0" fontId="66" fillId="0" borderId="0" xfId="120" applyNumberFormat="1" applyFont="1">
      <alignment vertical="center"/>
    </xf>
    <xf numFmtId="0" fontId="59" fillId="0" borderId="0" xfId="120" applyNumberFormat="1" applyFont="1" applyAlignment="1">
      <alignment vertical="center" wrapText="1"/>
    </xf>
    <xf numFmtId="0" fontId="65" fillId="0" borderId="0" xfId="120" applyNumberFormat="1" applyFont="1" applyAlignment="1">
      <alignment horizontal="center" vertical="center"/>
    </xf>
    <xf numFmtId="0" fontId="59" fillId="0" borderId="21" xfId="120" applyNumberFormat="1" applyFont="1" applyBorder="1" applyAlignment="1">
      <alignment horizontal="center" vertical="center"/>
    </xf>
    <xf numFmtId="0" fontId="57" fillId="0" borderId="52" xfId="120" applyNumberFormat="1" applyBorder="1">
      <alignment vertical="center"/>
    </xf>
    <xf numFmtId="0" fontId="57" fillId="0" borderId="32" xfId="120" applyNumberFormat="1" applyBorder="1">
      <alignment vertical="center"/>
    </xf>
    <xf numFmtId="0" fontId="59" fillId="0" borderId="50" xfId="120" applyNumberFormat="1" applyFont="1" applyBorder="1" applyAlignment="1">
      <alignment vertical="center" wrapText="1"/>
    </xf>
    <xf numFmtId="0" fontId="66" fillId="0" borderId="50" xfId="120" applyNumberFormat="1" applyFont="1" applyBorder="1" applyAlignment="1">
      <alignment vertical="center" wrapText="1"/>
    </xf>
    <xf numFmtId="0" fontId="59" fillId="0" borderId="50" xfId="120" applyNumberFormat="1" applyFont="1" applyBorder="1">
      <alignment vertical="center"/>
    </xf>
    <xf numFmtId="0" fontId="66" fillId="0" borderId="50" xfId="120" applyNumberFormat="1" applyFont="1" applyBorder="1">
      <alignment vertical="center"/>
    </xf>
    <xf numFmtId="0" fontId="58" fillId="33" borderId="76" xfId="120" applyNumberFormat="1" applyFont="1" applyFill="1" applyBorder="1" applyAlignment="1">
      <alignment vertical="center" shrinkToFi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62" fillId="33" borderId="0" xfId="120" applyNumberFormat="1" applyFont="1" applyFill="1" applyAlignment="1">
      <alignment horizontal="center" vertical="center" shrinkToFit="1"/>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0" borderId="0" xfId="120" applyNumberFormat="1" applyFont="1" applyAlignment="1">
      <alignment vertical="center" shrinkToFit="1"/>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131" xfId="120" applyNumberFormat="1" applyFont="1" applyBorder="1" applyAlignment="1">
      <alignment horizontal="center" vertical="center" wrapTex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58" fillId="33" borderId="50" xfId="120" applyNumberFormat="1" applyFont="1" applyFill="1" applyBorder="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69" xfId="120" applyNumberFormat="1" applyFont="1" applyBorder="1" applyAlignment="1">
      <alignment horizontal="center" vertical="center" shrinkToFit="1"/>
    </xf>
    <xf numFmtId="0" fontId="58" fillId="33" borderId="67" xfId="120" applyNumberFormat="1" applyFont="1" applyFill="1" applyBorder="1" applyAlignment="1">
      <alignment vertical="center" shrinkToFit="1"/>
    </xf>
    <xf numFmtId="0" fontId="58" fillId="35" borderId="12" xfId="120" applyNumberFormat="1" applyFont="1" applyFill="1" applyBorder="1" applyAlignment="1">
      <alignment horizontal="center" vertical="center"/>
    </xf>
    <xf numFmtId="0" fontId="58" fillId="33" borderId="55" xfId="120" applyNumberFormat="1" applyFont="1" applyFill="1" applyBorder="1" applyAlignment="1">
      <alignment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58" fillId="0" borderId="50" xfId="120" applyNumberFormat="1" applyFont="1" applyBorder="1" applyAlignment="1">
      <alignment vertical="center" shrinkToFit="1"/>
    </xf>
    <xf numFmtId="0" fontId="58" fillId="33" borderId="55" xfId="120" applyNumberFormat="1" applyFont="1" applyFill="1" applyBorder="1" applyAlignment="1">
      <alignment horizontal="center" vertical="center" shrinkToFit="1"/>
    </xf>
    <xf numFmtId="0" fontId="58" fillId="0" borderId="147" xfId="120" applyNumberFormat="1" applyFont="1" applyBorder="1" applyAlignment="1">
      <alignment horizontal="center" vertical="center" wrapText="1"/>
    </xf>
    <xf numFmtId="0" fontId="58" fillId="0" borderId="50" xfId="120" applyNumberFormat="1" applyFont="1" applyBorder="1" applyAlignment="1">
      <alignment horizontal="center" vertical="center" wrapText="1"/>
    </xf>
    <xf numFmtId="0" fontId="58" fillId="0" borderId="14" xfId="120" applyNumberFormat="1" applyFont="1" applyBorder="1" applyAlignment="1">
      <alignment horizontal="center" vertical="center" wrapText="1"/>
    </xf>
    <xf numFmtId="0" fontId="58" fillId="0" borderId="115" xfId="120" applyNumberFormat="1" applyFont="1" applyBorder="1" applyAlignment="1">
      <alignment horizontal="center" vertical="center" wrapText="1"/>
    </xf>
    <xf numFmtId="0" fontId="58" fillId="0" borderId="0" xfId="120" applyNumberFormat="1" applyFont="1" applyAlignment="1">
      <alignment horizontal="center" vertical="center" wrapText="1"/>
    </xf>
    <xf numFmtId="0" fontId="58" fillId="0" borderId="15" xfId="120" applyNumberFormat="1" applyFont="1" applyBorder="1" applyAlignment="1">
      <alignment horizontal="center" vertical="center" wrapText="1"/>
    </xf>
    <xf numFmtId="0" fontId="58" fillId="0" borderId="146" xfId="120" applyNumberFormat="1" applyFont="1" applyBorder="1" applyAlignment="1">
      <alignment horizontal="center" vertical="center" wrapText="1"/>
    </xf>
    <xf numFmtId="0" fontId="58" fillId="0" borderId="55" xfId="120" applyNumberFormat="1" applyFont="1" applyBorder="1" applyAlignment="1">
      <alignment horizontal="center" vertical="center" wrapText="1"/>
    </xf>
    <xf numFmtId="0" fontId="58" fillId="0" borderId="22" xfId="120" applyNumberFormat="1" applyFont="1" applyBorder="1" applyAlignment="1">
      <alignment horizontal="center" vertical="center" wrapTex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58"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0" borderId="0" xfId="120" applyNumberFormat="1" applyFont="1" applyAlignment="1">
      <alignment horizontal="center" vertical="center"/>
    </xf>
    <xf numFmtId="0" fontId="59"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32" fillId="25" borderId="0" xfId="0" applyFont="1" applyFill="1" applyAlignment="1">
      <alignment vertical="center" shrinkToFit="1"/>
    </xf>
    <xf numFmtId="0" fontId="0" fillId="25" borderId="0" xfId="0" applyFill="1" applyAlignment="1">
      <alignment vertical="center" shrinkToFit="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0" borderId="0" xfId="0" applyFont="1" applyAlignment="1">
      <alignment horizontal="center" vertical="center"/>
    </xf>
    <xf numFmtId="0" fontId="32" fillId="36" borderId="0" xfId="0" applyFont="1" applyFill="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25" borderId="0" xfId="0" applyFont="1" applyFill="1" applyProtection="1">
      <alignment vertical="center"/>
      <protection locked="0"/>
    </xf>
    <xf numFmtId="0" fontId="0" fillId="25" borderId="0" xfId="0" applyFill="1" applyProtection="1">
      <alignment vertical="center"/>
      <protection locked="0"/>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pplyProtection="1">
      <alignment horizontal="right" vertical="center"/>
      <protection locked="0"/>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0" fontId="0" fillId="0" borderId="0" xfId="0">
      <alignment vertical="center"/>
    </xf>
    <xf numFmtId="177" fontId="32" fillId="33" borderId="0" xfId="0" applyNumberFormat="1" applyFont="1" applyFill="1" applyAlignment="1" applyProtection="1">
      <alignment horizontal="center" vertical="center" shrinkToFit="1"/>
      <protection locked="0" hidden="1"/>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194" fontId="32" fillId="0" borderId="0" xfId="0" applyNumberFormat="1" applyFont="1" applyAlignment="1">
      <alignment horizontal="right"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32" fillId="33" borderId="0" xfId="0" applyFont="1" applyFill="1" applyAlignment="1" applyProtection="1">
      <alignment horizontal="center" vertical="center" shrinkToFit="1"/>
      <protection locked="0"/>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5" fillId="0" borderId="0" xfId="129" applyFont="1" applyFill="1" applyAlignment="1">
      <alignment horizontal="left" vertical="center"/>
    </xf>
    <xf numFmtId="0" fontId="95" fillId="0" borderId="0" xfId="129" applyFont="1" applyFill="1" applyAlignment="1">
      <alignment horizontal="center" vertical="center"/>
    </xf>
    <xf numFmtId="0" fontId="97" fillId="0" borderId="0" xfId="129" applyFont="1" applyFill="1" applyAlignment="1">
      <alignment horizontal="center" vertical="center"/>
    </xf>
    <xf numFmtId="0" fontId="95"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5"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6" fillId="27" borderId="0" xfId="129" applyFont="1" applyFill="1" applyAlignment="1" applyProtection="1">
      <alignment horizontal="left" vertical="center" shrinkToFit="1"/>
      <protection locked="0" hidden="1"/>
    </xf>
    <xf numFmtId="0" fontId="96" fillId="0" borderId="0" xfId="129" applyFont="1" applyFill="1" applyAlignment="1">
      <alignment horizontal="left" vertical="center" shrinkToFit="1"/>
    </xf>
    <xf numFmtId="0" fontId="95" fillId="36" borderId="0" xfId="129" applyFont="1" applyFill="1" applyAlignment="1">
      <alignment horizontal="left" vertical="center"/>
    </xf>
    <xf numFmtId="0" fontId="96" fillId="27" borderId="0" xfId="129" applyFont="1" applyFill="1" applyAlignment="1" applyProtection="1">
      <alignment horizontal="left" vertical="top" wrapText="1" shrinkToFit="1"/>
      <protection locked="0" hidden="1"/>
    </xf>
    <xf numFmtId="0" fontId="96" fillId="36" borderId="0" xfId="129" applyFont="1" applyFill="1" applyAlignment="1" applyProtection="1">
      <alignment horizontal="left" vertical="top" shrinkToFit="1"/>
      <protection locked="0" hidden="1"/>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32" fillId="0" borderId="0" xfId="0" applyFont="1" applyAlignment="1">
      <alignment horizontal="distributed" vertical="center"/>
    </xf>
    <xf numFmtId="0" fontId="0" fillId="0" borderId="0" xfId="0" applyAlignment="1">
      <alignment horizontal="distributed" vertical="center"/>
    </xf>
    <xf numFmtId="0" fontId="125"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0" fillId="0" borderId="0" xfId="0" applyFont="1" applyAlignment="1">
      <alignment horizontal="distributed" vertical="center"/>
    </xf>
    <xf numFmtId="0" fontId="111"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177" fontId="32" fillId="0" borderId="0" xfId="0" applyNumberFormat="1" applyFont="1" applyAlignment="1">
      <alignment horizontal="center"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70"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5" fillId="33" borderId="0" xfId="138" applyFill="1" applyAlignment="1">
      <alignment horizontal="right" vertical="center"/>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32" xfId="150" applyFont="1" applyFill="1" applyBorder="1" applyAlignment="1" applyProtection="1">
      <alignment horizontal="left" vertical="center"/>
      <protection hidden="1"/>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2" fillId="0" borderId="32" xfId="150" applyFont="1" applyBorder="1" applyAlignment="1" applyProtection="1">
      <alignment horizontal="left" vertical="center"/>
      <protection hidden="1"/>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50" xfId="150" applyFont="1" applyBorder="1" applyAlignment="1" applyProtection="1">
      <alignment horizontal="left" vertical="center"/>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2" xfId="148" applyFont="1" applyFill="1" applyBorder="1" applyAlignment="1">
      <alignment horizontal="center" vertical="center"/>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35" borderId="55" xfId="148" applyFont="1" applyFill="1" applyBorder="1" applyAlignment="1">
      <alignment horizontal="center" vertical="center"/>
    </xf>
    <xf numFmtId="0" fontId="32" fillId="35" borderId="50"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0" xfId="150" applyFont="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109"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0" borderId="0" xfId="149" applyFont="1" applyAlignment="1">
      <alignment horizontal="center" vertical="center"/>
    </xf>
    <xf numFmtId="0" fontId="30" fillId="43" borderId="0" xfId="149" applyFont="1" applyFill="1" applyAlignment="1">
      <alignment horizontal="center" vertical="center"/>
    </xf>
    <xf numFmtId="0" fontId="30" fillId="0" borderId="0" xfId="149" applyFont="1" applyAlignment="1">
      <alignment horizontal="left" vertical="center"/>
    </xf>
    <xf numFmtId="0" fontId="70"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125"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32"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45"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71"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10"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27" borderId="0" xfId="0" applyFont="1" applyFill="1" applyAlignment="1">
      <alignment horizontal="left" vertical="center" shrinkToFit="1"/>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0" fillId="33" borderId="0" xfId="0" applyFont="1" applyFill="1" applyAlignment="1">
      <alignment horizontal="center" vertical="center"/>
    </xf>
    <xf numFmtId="0" fontId="34" fillId="0" borderId="0" xfId="0" applyFont="1" applyAlignment="1">
      <alignment horizontal="center" vertical="center"/>
    </xf>
    <xf numFmtId="0" fontId="34" fillId="0" borderId="55" xfId="0" applyFont="1" applyBorder="1" applyAlignment="1">
      <alignment horizontal="center" vertical="center"/>
    </xf>
    <xf numFmtId="0" fontId="29" fillId="0" borderId="0" xfId="0" applyFont="1" applyAlignment="1">
      <alignment horizontal="center" vertical="center"/>
    </xf>
    <xf numFmtId="0" fontId="73"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4" fillId="0" borderId="50" xfId="0" applyFont="1" applyBorder="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25" borderId="15" xfId="0" applyFont="1" applyFill="1" applyBorder="1" applyAlignment="1">
      <alignment horizontal="left" vertical="center"/>
    </xf>
    <xf numFmtId="0" fontId="32" fillId="0" borderId="10" xfId="0" applyFont="1" applyBorder="1" applyAlignment="1">
      <alignment horizontal="center" vertical="center"/>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8" fillId="0" borderId="50" xfId="0" applyFont="1" applyBorder="1" applyAlignment="1">
      <alignment horizontal="center" vertical="center"/>
    </xf>
    <xf numFmtId="0" fontId="68" fillId="0" borderId="14" xfId="0" applyFont="1" applyBorder="1" applyAlignment="1">
      <alignment horizontal="center" vertical="center"/>
    </xf>
    <xf numFmtId="0" fontId="32" fillId="33" borderId="0" xfId="0" applyFont="1" applyFill="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193" fontId="32" fillId="27" borderId="52" xfId="0" applyNumberFormat="1" applyFont="1" applyFill="1" applyBorder="1" applyAlignment="1">
      <alignment horizontal="center" vertical="center" shrinkToFit="1"/>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7" borderId="52" xfId="0" applyFont="1" applyFill="1" applyBorder="1" applyAlignment="1">
      <alignment horizontal="center" vertical="center" shrinkToFit="1"/>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32" fillId="25" borderId="0" xfId="0" applyFont="1" applyFill="1" applyAlignment="1">
      <alignment horizontal="center" vertical="center"/>
    </xf>
    <xf numFmtId="0" fontId="5" fillId="25" borderId="0" xfId="0" applyFont="1" applyFill="1" applyAlignment="1">
      <alignment horizontal="center"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33" borderId="50" xfId="0" applyFont="1" applyFill="1" applyBorder="1" applyAlignment="1">
      <alignment horizontal="center" vertical="center"/>
    </xf>
    <xf numFmtId="0" fontId="32" fillId="0" borderId="11" xfId="0" applyFont="1" applyBorder="1" applyAlignment="1">
      <alignment horizontal="center"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15" xfId="0" applyFont="1" applyFill="1" applyBorder="1" applyAlignment="1">
      <alignment horizontal="center"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25" borderId="0" xfId="0" applyFont="1" applyFill="1">
      <alignment vertical="center"/>
    </xf>
    <xf numFmtId="0" fontId="32" fillId="25" borderId="15" xfId="0" applyFont="1" applyFill="1" applyBorder="1">
      <alignment vertical="center"/>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13" fillId="0" borderId="50" xfId="130" applyFont="1" applyBorder="1" applyAlignment="1">
      <alignment horizontal="center" vertical="center"/>
    </xf>
    <xf numFmtId="0" fontId="13" fillId="0" borderId="14" xfId="130" applyFont="1" applyBorder="1" applyAlignment="1">
      <alignment horizontal="center" vertical="center"/>
    </xf>
    <xf numFmtId="0" fontId="13" fillId="0" borderId="0" xfId="130" applyFont="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7" fillId="0" borderId="50" xfId="130" applyFont="1" applyBorder="1" applyAlignment="1">
      <alignment horizontal="center" vertical="center" wrapText="1"/>
    </xf>
    <xf numFmtId="0" fontId="12" fillId="35" borderId="0" xfId="130" applyFont="1" applyFill="1" applyAlignment="1">
      <alignment horizontal="center" vertical="center" wrapText="1"/>
    </xf>
    <xf numFmtId="0" fontId="12" fillId="35" borderId="55" xfId="130" applyFont="1" applyFill="1" applyBorder="1" applyAlignment="1">
      <alignment horizontal="center" vertical="center" wrapTex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0" xfId="130" applyFont="1" applyFill="1" applyAlignment="1">
      <alignment horizontal="center" vertical="center" wrapText="1"/>
    </xf>
    <xf numFmtId="0" fontId="9" fillId="35" borderId="47" xfId="130" applyFont="1" applyFill="1" applyBorder="1" applyAlignment="1">
      <alignment horizontal="center" vertical="center" wrapText="1"/>
    </xf>
    <xf numFmtId="0" fontId="9" fillId="0" borderId="0" xfId="130" applyFont="1" applyAlignment="1">
      <alignment vertical="center" shrinkToFi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0" borderId="46" xfId="130" applyFont="1" applyBorder="1" applyAlignment="1">
      <alignment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3" fillId="0" borderId="0" xfId="130" applyFont="1" applyAlignment="1" applyProtection="1">
      <alignment horizontal="left" vertical="center" shrinkToFit="1"/>
      <protection locked="0"/>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0" xfId="130" applyFont="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5" fillId="0" borderId="142" xfId="130" applyNumberFormat="1" applyBorder="1" applyAlignment="1" applyProtection="1">
      <alignment horizontal="center" vertical="center" shrinkToFit="1"/>
      <protection locked="0"/>
    </xf>
    <xf numFmtId="58" fontId="135" fillId="0" borderId="107" xfId="130" applyNumberFormat="1" applyBorder="1" applyAlignment="1" applyProtection="1">
      <alignment horizontal="center" vertical="center" shrinkToFit="1"/>
      <protection locked="0"/>
    </xf>
    <xf numFmtId="0" fontId="135" fillId="33" borderId="107" xfId="130" applyFill="1" applyBorder="1" applyAlignment="1" applyProtection="1">
      <alignment horizontal="center" vertical="center"/>
      <protection locked="0"/>
    </xf>
    <xf numFmtId="0" fontId="135" fillId="0" borderId="0" xfId="130" applyAlignment="1">
      <alignment vertical="center" shrinkToFit="1"/>
    </xf>
    <xf numFmtId="0" fontId="135" fillId="0" borderId="51" xfId="130" applyBorder="1" applyAlignment="1">
      <alignment vertical="center" shrinkToFit="1"/>
    </xf>
    <xf numFmtId="0" fontId="135" fillId="0" borderId="129" xfId="130" applyBorder="1" applyAlignment="1" applyProtection="1">
      <alignment horizontal="center" vertical="center" shrinkToFit="1"/>
      <protection locked="0"/>
    </xf>
    <xf numFmtId="0" fontId="135" fillId="0" borderId="46" xfId="130" applyBorder="1" applyAlignment="1" applyProtection="1">
      <alignment horizontal="center" vertical="center" shrinkToFit="1"/>
      <protection locked="0"/>
    </xf>
    <xf numFmtId="0" fontId="135" fillId="0" borderId="74" xfId="130" applyBorder="1" applyAlignment="1" applyProtection="1">
      <alignment horizontal="center" vertical="center" shrinkToFit="1"/>
      <protection locked="0"/>
    </xf>
    <xf numFmtId="0" fontId="135" fillId="0" borderId="115" xfId="130" applyBorder="1" applyAlignment="1" applyProtection="1">
      <alignment horizontal="center" vertical="center" shrinkToFit="1"/>
      <protection locked="0"/>
    </xf>
    <xf numFmtId="0" fontId="135" fillId="0" borderId="0" xfId="130" applyAlignment="1" applyProtection="1">
      <alignment horizontal="center" vertical="center" shrinkToFit="1"/>
      <protection locked="0"/>
    </xf>
    <xf numFmtId="0" fontId="135" fillId="0" borderId="51" xfId="130" applyBorder="1" applyAlignment="1" applyProtection="1">
      <alignment horizontal="center" vertical="center" shrinkToFit="1"/>
      <protection locked="0"/>
    </xf>
    <xf numFmtId="0" fontId="135" fillId="0" borderId="130" xfId="130" applyBorder="1" applyAlignment="1" applyProtection="1">
      <alignment horizontal="center" vertical="center" shrinkToFit="1"/>
      <protection locked="0"/>
    </xf>
    <xf numFmtId="0" fontId="135" fillId="0" borderId="47" xfId="130" applyBorder="1" applyAlignment="1" applyProtection="1">
      <alignment horizontal="center" vertical="center" shrinkToFit="1"/>
      <protection locked="0"/>
    </xf>
    <xf numFmtId="0" fontId="135"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5"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0" xfId="143" applyFont="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9" fillId="0" borderId="0" xfId="143" applyFont="1" applyAlignment="1">
      <alignment horizontal="left" vertical="center" shrinkToFit="1"/>
    </xf>
    <xf numFmtId="0" fontId="9" fillId="0" borderId="0" xfId="143" applyFont="1" applyAlignment="1">
      <alignment horizontal="left" vertical="center" wrapText="1"/>
    </xf>
    <xf numFmtId="0" fontId="9" fillId="0" borderId="0" xfId="143" applyFont="1" applyAlignment="1">
      <alignment horizontal="left" vertical="top" wrapTex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14" fillId="0" borderId="11" xfId="143" applyFont="1" applyBorder="1" applyAlignment="1">
      <alignment horizontal="center" vertical="center" shrinkToFi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84"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6" xfId="143" applyFont="1" applyBorder="1" applyAlignment="1">
      <alignment horizontal="center" vertical="center"/>
    </xf>
    <xf numFmtId="0" fontId="12" fillId="0" borderId="0" xfId="143" applyFont="1" applyAlignment="1">
      <alignment horizontal="center" vertical="center"/>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11" xfId="0" applyFont="1" applyBorder="1" applyAlignment="1">
      <alignment horizontal="left" vertical="center"/>
    </xf>
    <xf numFmtId="0" fontId="11" fillId="35" borderId="111" xfId="0" applyFont="1" applyFill="1" applyBorder="1" applyAlignment="1">
      <alignment horizontal="center" vertical="center"/>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2" fillId="35" borderId="0" xfId="143" applyFont="1" applyFill="1" applyAlignment="1">
      <alignment horizontal="center" vertical="center" wrapText="1"/>
    </xf>
    <xf numFmtId="0" fontId="11" fillId="0" borderId="0" xfId="143" applyFont="1" applyAlignment="1">
      <alignment horizontal="left" vertical="center" shrinkToFit="1"/>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0" borderId="111" xfId="0" applyFont="1" applyBorder="1" applyAlignment="1">
      <alignment horizontal="left" vertical="center" shrinkToFit="1"/>
    </xf>
    <xf numFmtId="0" fontId="11" fillId="0" borderId="128" xfId="143" applyFont="1" applyBorder="1" applyAlignment="1">
      <alignment horizontal="left"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8" fillId="35" borderId="10" xfId="143" applyFont="1" applyFill="1" applyBorder="1" applyAlignment="1">
      <alignment horizontal="center" vertical="center" wrapText="1"/>
    </xf>
    <xf numFmtId="0" fontId="118" fillId="35" borderId="50" xfId="143" applyFont="1" applyFill="1" applyBorder="1" applyAlignment="1">
      <alignment horizontal="center" vertical="center" wrapText="1"/>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2" fillId="0" borderId="50" xfId="143" applyFont="1" applyBorder="1" applyAlignment="1">
      <alignment horizontal="left" vertical="center" wrapText="1" shrinkToFit="1"/>
    </xf>
    <xf numFmtId="0" fontId="12" fillId="0" borderId="48"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0" borderId="51" xfId="143" applyFont="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0" xfId="143" applyFont="1" applyFill="1" applyAlignment="1">
      <alignment horizontal="center" vertical="center"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41" borderId="56"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50" xfId="143" applyFont="1" applyFill="1" applyBorder="1" applyAlignment="1">
      <alignment horizontal="center" vertical="center" shrinkToFi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41" borderId="22" xfId="143" applyFont="1" applyFill="1" applyBorder="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5" fillId="0" borderId="55" xfId="143" applyBorder="1" applyAlignment="1">
      <alignment horizontal="center" vertical="center" shrinkToFit="1"/>
    </xf>
    <xf numFmtId="0" fontId="135"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0" borderId="12" xfId="143" applyFont="1" applyBorder="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8" fillId="36" borderId="12" xfId="143" applyNumberFormat="1" applyFont="1" applyFill="1" applyBorder="1" applyAlignment="1">
      <alignment horizontal="center"/>
    </xf>
    <xf numFmtId="177" fontId="118" fillId="36" borderId="0" xfId="143" applyNumberFormat="1" applyFont="1" applyFill="1" applyAlignment="1">
      <alignment horizontal="center"/>
    </xf>
    <xf numFmtId="177" fontId="118" fillId="36" borderId="15" xfId="143" applyNumberFormat="1" applyFont="1" applyFill="1" applyBorder="1" applyAlignment="1">
      <alignment horizontal="center"/>
    </xf>
    <xf numFmtId="177" fontId="118" fillId="36" borderId="13" xfId="143" applyNumberFormat="1" applyFont="1" applyFill="1" applyBorder="1" applyAlignment="1">
      <alignment horizontal="center"/>
    </xf>
    <xf numFmtId="177" fontId="118" fillId="36" borderId="55" xfId="143" applyNumberFormat="1" applyFont="1" applyFill="1" applyBorder="1" applyAlignment="1">
      <alignment horizontal="center"/>
    </xf>
    <xf numFmtId="177" fontId="118" fillId="36" borderId="22" xfId="143" applyNumberFormat="1" applyFont="1" applyFill="1" applyBorder="1" applyAlignment="1">
      <alignment horizontal="center"/>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5" fillId="0" borderId="0" xfId="143" applyAlignment="1">
      <alignment vertical="center"/>
    </xf>
    <xf numFmtId="0" fontId="5" fillId="0" borderId="0" xfId="143" applyFont="1" applyAlignment="1">
      <alignment horizontal="center" vertical="center"/>
    </xf>
    <xf numFmtId="0" fontId="135"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9" fillId="0" borderId="12" xfId="143" applyFont="1" applyBorder="1" applyAlignment="1">
      <alignment horizontal="left" vertical="center" shrinkToFit="1"/>
    </xf>
    <xf numFmtId="0" fontId="13" fillId="0" borderId="0" xfId="143" applyFont="1" applyAlignment="1">
      <alignment horizontal="left" vertical="center" wrapText="1" shrinkToFit="1"/>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1" borderId="115" xfId="143" applyFont="1" applyFill="1" applyBorder="1" applyAlignment="1">
      <alignment horizontal="left" vertical="center"/>
    </xf>
    <xf numFmtId="0" fontId="118" fillId="0" borderId="50" xfId="143" applyFont="1" applyBorder="1" applyAlignment="1">
      <alignment horizontal="left" vertical="center" wrapText="1"/>
    </xf>
    <xf numFmtId="0" fontId="118"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49" fontId="22" fillId="0" borderId="0" xfId="0" applyNumberFormat="1" applyFont="1" applyAlignment="1">
      <alignment horizontal="right" vertical="center" shrinkToFit="1"/>
    </xf>
    <xf numFmtId="0" fontId="9" fillId="0" borderId="12" xfId="0" applyFont="1" applyBorder="1" applyAlignment="1" applyProtection="1">
      <protection locked="0"/>
    </xf>
    <xf numFmtId="0" fontId="11" fillId="0" borderId="0" xfId="0" applyFont="1" applyAlignment="1"/>
    <xf numFmtId="0" fontId="13" fillId="0" borderId="50" xfId="133" applyFont="1" applyBorder="1" applyAlignment="1">
      <alignment horizontal="center" vertical="center"/>
    </xf>
    <xf numFmtId="0" fontId="13" fillId="0" borderId="0" xfId="133" applyFont="1" applyAlignment="1">
      <alignment horizontal="center" vertical="center"/>
    </xf>
    <xf numFmtId="0" fontId="13" fillId="0" borderId="14" xfId="133" applyFont="1" applyBorder="1" applyAlignment="1">
      <alignment horizontal="center" vertical="center"/>
    </xf>
    <xf numFmtId="0" fontId="13" fillId="0" borderId="15" xfId="133" applyFont="1" applyBorder="1" applyAlignment="1">
      <alignment horizontal="center" vertical="center"/>
    </xf>
    <xf numFmtId="0" fontId="13" fillId="0" borderId="55" xfId="133" applyFont="1" applyBorder="1" applyAlignment="1">
      <alignment horizontal="center" vertical="center"/>
    </xf>
    <xf numFmtId="0" fontId="11" fillId="0" borderId="0" xfId="133" applyFont="1" applyAlignment="1">
      <alignment horizontal="center" vertical="center" shrinkToFit="1"/>
    </xf>
    <xf numFmtId="0" fontId="11" fillId="0" borderId="55" xfId="133" applyFont="1" applyBorder="1" applyAlignment="1">
      <alignment horizontal="center" vertical="center" shrinkToFit="1"/>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5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3" xfId="0" applyFont="1" applyBorder="1" applyAlignment="1" applyProtection="1">
      <alignment shrinkToFit="1"/>
      <protection locked="0"/>
    </xf>
    <xf numFmtId="0" fontId="11" fillId="0" borderId="55" xfId="0" applyFont="1" applyBorder="1" applyAlignment="1">
      <alignment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2" fillId="35" borderId="0" xfId="133" applyFont="1" applyFill="1" applyAlignment="1">
      <alignment horizontal="center" vertical="center"/>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7" fillId="0" borderId="50" xfId="133" applyFont="1" applyBorder="1" applyAlignment="1">
      <alignment horizontal="center" vertical="center" wrapTex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2" fillId="35" borderId="0" xfId="133" applyFont="1" applyFill="1" applyAlignment="1">
      <alignment horizontal="center" vertical="center" wrapText="1"/>
    </xf>
    <xf numFmtId="0" fontId="12" fillId="35" borderId="55" xfId="133" applyFont="1" applyFill="1" applyBorder="1" applyAlignment="1">
      <alignment horizontal="center" vertical="center" wrapTex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0" borderId="12" xfId="133" applyFont="1" applyBorder="1" applyAlignment="1">
      <alignment horizontal="center" vertical="center"/>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0" xfId="133" applyFont="1" applyFill="1" applyAlignment="1">
      <alignment horizontal="left" vertical="center"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13" fillId="0" borderId="0" xfId="133" applyFont="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5" fillId="0" borderId="0" xfId="133" applyFont="1" applyAlignment="1">
      <alignment horizontal="center" vertical="center" shrinkToFit="1"/>
    </xf>
    <xf numFmtId="0" fontId="135" fillId="0" borderId="0" xfId="133" applyAlignment="1">
      <alignment vertical="center" shrinkToFit="1"/>
    </xf>
    <xf numFmtId="0" fontId="135" fillId="0" borderId="51" xfId="133" applyBorder="1" applyAlignment="1">
      <alignment vertical="center" shrinkToFit="1"/>
    </xf>
    <xf numFmtId="0" fontId="135" fillId="0" borderId="129" xfId="133" applyBorder="1" applyAlignment="1">
      <alignment horizontal="center" vertical="center" shrinkToFit="1"/>
    </xf>
    <xf numFmtId="0" fontId="135" fillId="0" borderId="46" xfId="133" applyBorder="1" applyAlignment="1">
      <alignment horizontal="center" vertical="center" shrinkToFit="1"/>
    </xf>
    <xf numFmtId="0" fontId="135" fillId="0" borderId="74" xfId="133" applyBorder="1" applyAlignment="1">
      <alignment horizontal="center" vertical="center" shrinkToFit="1"/>
    </xf>
    <xf numFmtId="0" fontId="135" fillId="0" borderId="115" xfId="133" applyBorder="1" applyAlignment="1">
      <alignment horizontal="center" vertical="center" shrinkToFit="1"/>
    </xf>
    <xf numFmtId="0" fontId="135" fillId="0" borderId="0" xfId="133" applyAlignment="1">
      <alignment horizontal="center" vertical="center" shrinkToFit="1"/>
    </xf>
    <xf numFmtId="0" fontId="135" fillId="0" borderId="51" xfId="133" applyBorder="1" applyAlignment="1">
      <alignment horizontal="center" vertical="center" shrinkToFit="1"/>
    </xf>
    <xf numFmtId="0" fontId="135" fillId="0" borderId="130" xfId="133" applyBorder="1" applyAlignment="1">
      <alignment horizontal="center" vertical="center" shrinkToFit="1"/>
    </xf>
    <xf numFmtId="0" fontId="135" fillId="0" borderId="47" xfId="133" applyBorder="1" applyAlignment="1">
      <alignment horizontal="center" vertical="center" shrinkToFit="1"/>
    </xf>
    <xf numFmtId="0" fontId="135" fillId="0" borderId="79" xfId="133" applyBorder="1" applyAlignment="1">
      <alignment horizontal="center" vertical="center" shrinkToFit="1"/>
    </xf>
    <xf numFmtId="0" fontId="135" fillId="0" borderId="107" xfId="133" applyBorder="1" applyAlignment="1" applyProtection="1">
      <alignment horizontal="center" vertical="center" shrinkToFit="1"/>
      <protection locked="0"/>
    </xf>
    <xf numFmtId="0" fontId="135" fillId="33" borderId="107" xfId="133" applyFill="1" applyBorder="1" applyAlignment="1" applyProtection="1">
      <alignment horizontal="center" vertical="center" shrinkToFit="1"/>
      <protection locked="0"/>
    </xf>
    <xf numFmtId="0" fontId="135"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5"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51" xfId="133" applyFont="1" applyBorder="1" applyAlignment="1">
      <alignment horizontal="center" vertical="center" shrinkToFit="1"/>
    </xf>
    <xf numFmtId="58" fontId="135" fillId="0" borderId="142" xfId="133" applyNumberFormat="1" applyBorder="1" applyAlignment="1" applyProtection="1">
      <alignment horizontal="center" vertical="center" shrinkToFit="1"/>
      <protection locked="0"/>
    </xf>
    <xf numFmtId="58" fontId="135" fillId="0" borderId="107" xfId="133" applyNumberFormat="1" applyBorder="1" applyAlignment="1" applyProtection="1">
      <alignment horizontal="center" vertical="center" shrinkToFit="1"/>
      <protection locked="0"/>
    </xf>
    <xf numFmtId="0" fontId="9" fillId="0" borderId="12" xfId="144" applyFont="1" applyBorder="1" applyAlignment="1">
      <alignment horizontal="left" vertical="center" shrinkToFit="1"/>
    </xf>
    <xf numFmtId="0" fontId="9" fillId="0" borderId="0" xfId="144" applyFont="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0" xfId="144" applyFont="1" applyAlignment="1">
      <alignment horizontal="left"/>
    </xf>
    <xf numFmtId="0" fontId="11" fillId="0" borderId="76" xfId="144" applyFont="1" applyBorder="1" applyAlignment="1">
      <alignment horizontal="left" vertical="center"/>
    </xf>
    <xf numFmtId="0" fontId="11" fillId="0" borderId="77" xfId="144" applyFont="1" applyBorder="1" applyAlignment="1">
      <alignment horizontal="left" vertical="center"/>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0" borderId="0" xfId="144" applyFont="1" applyAlignment="1">
      <alignment horizontal="center" vertical="center"/>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0" borderId="114" xfId="144" applyFont="1" applyBorder="1" applyAlignment="1">
      <alignment horizontal="left" vertical="center"/>
    </xf>
    <xf numFmtId="0" fontId="11" fillId="0" borderId="49"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0" xfId="144" applyFont="1" applyAlignment="1">
      <alignment horizontal="left" vertical="center"/>
    </xf>
    <xf numFmtId="0" fontId="11" fillId="0" borderId="51" xfId="144" applyFont="1" applyBorder="1" applyAlignment="1">
      <alignment horizontal="left" vertical="center"/>
    </xf>
    <xf numFmtId="0" fontId="12" fillId="0" borderId="167" xfId="144" applyFont="1" applyBorder="1" applyAlignment="1">
      <alignment horizontal="center" vertical="center"/>
    </xf>
    <xf numFmtId="0" fontId="11" fillId="0" borderId="81" xfId="144" applyFont="1" applyBorder="1" applyAlignment="1">
      <alignment horizontal="left" vertical="center"/>
    </xf>
    <xf numFmtId="0" fontId="14" fillId="0" borderId="0" xfId="144" applyFont="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5" borderId="0" xfId="144" applyFont="1" applyFill="1" applyAlignment="1">
      <alignment horizontal="left" vertical="center" shrinkToFit="1"/>
    </xf>
    <xf numFmtId="0" fontId="12" fillId="35" borderId="69" xfId="144" applyFont="1" applyFill="1" applyBorder="1" applyAlignment="1">
      <alignment horizontal="left" vertical="center" shrinkToFit="1"/>
    </xf>
    <xf numFmtId="0" fontId="12" fillId="0" borderId="0" xfId="144" applyFont="1" applyAlignment="1">
      <alignment horizontal="left" vertical="center" shrinkToFit="1"/>
    </xf>
    <xf numFmtId="0" fontId="12" fillId="0" borderId="69"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8" fillId="35" borderId="10" xfId="144" applyFont="1" applyFill="1" applyBorder="1" applyAlignment="1">
      <alignment horizontal="center" vertical="center" wrapText="1"/>
    </xf>
    <xf numFmtId="0" fontId="118"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35" borderId="50" xfId="144" applyFont="1" applyFill="1" applyBorder="1" applyAlignment="1">
      <alignment horizontal="left" vertical="center" shrinkToFit="1"/>
    </xf>
    <xf numFmtId="0" fontId="12" fillId="35" borderId="12" xfId="144" applyFont="1" applyFill="1" applyBorder="1" applyAlignment="1">
      <alignment horizontal="left" vertical="center" shrinkToFit="1"/>
    </xf>
    <xf numFmtId="0" fontId="12" fillId="0" borderId="50" xfId="144" applyFont="1" applyBorder="1" applyAlignment="1">
      <alignment horizontal="left" vertical="center" shrinkToFit="1"/>
    </xf>
    <xf numFmtId="0" fontId="12" fillId="35" borderId="50" xfId="144" applyFont="1" applyFill="1" applyBorder="1" applyAlignment="1">
      <alignment vertical="center" shrinkToFit="1"/>
    </xf>
    <xf numFmtId="0" fontId="12" fillId="35" borderId="0" xfId="144" applyFont="1" applyFill="1" applyAlignment="1">
      <alignment vertical="center" shrinkToFit="1"/>
    </xf>
    <xf numFmtId="0" fontId="12" fillId="41" borderId="50"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35" borderId="55" xfId="144" applyFont="1" applyFill="1" applyBorder="1" applyAlignment="1">
      <alignment vertical="center" shrinkToFit="1"/>
    </xf>
    <xf numFmtId="0" fontId="12" fillId="0" borderId="55" xfId="144" applyFont="1" applyBorder="1" applyAlignment="1">
      <alignment horizontal="left" vertical="center" shrinkToFit="1"/>
    </xf>
    <xf numFmtId="0" fontId="12" fillId="0" borderId="48" xfId="144" applyFont="1" applyBorder="1" applyAlignment="1">
      <alignment horizontal="left" vertical="center" shrinkToFit="1"/>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35" borderId="50" xfId="144" applyFont="1" applyFill="1" applyBorder="1" applyAlignment="1" applyProtection="1">
      <alignment horizontal="center" vertical="center" shrinkToFit="1"/>
      <protection locked="0"/>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0" borderId="12" xfId="144" applyFont="1" applyBorder="1" applyAlignment="1">
      <alignment horizontal="center"/>
    </xf>
    <xf numFmtId="0" fontId="12" fillId="0" borderId="0" xfId="144" applyFont="1" applyAlignment="1">
      <alignment horizontal="center"/>
    </xf>
    <xf numFmtId="0" fontId="12" fillId="35" borderId="10" xfId="144" applyFont="1" applyFill="1" applyBorder="1" applyAlignment="1" applyProtection="1">
      <alignment horizontal="center" vertical="center" shrinkToFit="1"/>
      <protection locked="0"/>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5"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8" fillId="36" borderId="12" xfId="144" applyNumberFormat="1" applyFont="1" applyFill="1" applyBorder="1" applyAlignment="1">
      <alignment horizontal="center"/>
    </xf>
    <xf numFmtId="177" fontId="118" fillId="36" borderId="0" xfId="144" applyNumberFormat="1" applyFont="1" applyFill="1" applyAlignment="1">
      <alignment horizontal="center"/>
    </xf>
    <xf numFmtId="177" fontId="118" fillId="36" borderId="15" xfId="144" applyNumberFormat="1" applyFont="1" applyFill="1" applyBorder="1" applyAlignment="1">
      <alignment horizontal="center"/>
    </xf>
    <xf numFmtId="177" fontId="118" fillId="36" borderId="13" xfId="144" applyNumberFormat="1" applyFont="1" applyFill="1" applyBorder="1" applyAlignment="1">
      <alignment horizontal="center"/>
    </xf>
    <xf numFmtId="177" fontId="118" fillId="36" borderId="55" xfId="144" applyNumberFormat="1" applyFont="1" applyFill="1" applyBorder="1" applyAlignment="1">
      <alignment horizontal="center"/>
    </xf>
    <xf numFmtId="177" fontId="118" fillId="36" borderId="22" xfId="144" applyNumberFormat="1" applyFont="1" applyFill="1" applyBorder="1" applyAlignment="1">
      <alignment horizontal="center"/>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18"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50" xfId="0" applyFont="1" applyBorder="1" applyAlignment="1">
      <alignment horizontal="center" vertical="center" shrinkToFit="1"/>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0" borderId="55" xfId="0" applyFont="1" applyBorder="1" applyAlignment="1">
      <alignment horizontal="center" vertical="center" shrinkToFit="1"/>
    </xf>
    <xf numFmtId="0" fontId="13" fillId="31" borderId="11" xfId="0" applyFont="1" applyFill="1" applyBorder="1" applyAlignment="1">
      <alignment horizontal="center" vertical="center"/>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1" fillId="31" borderId="147" xfId="0" applyFont="1" applyFill="1" applyBorder="1" applyAlignment="1">
      <alignment horizontal="center" vertical="center"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13" fillId="0" borderId="50" xfId="0" applyFont="1" applyBorder="1" applyAlignment="1">
      <alignment horizontal="left"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7" fillId="0" borderId="50" xfId="0" applyFont="1" applyBorder="1" applyAlignment="1">
      <alignment horizontal="center" vertical="center"/>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5" borderId="0" xfId="0" applyFont="1" applyFill="1" applyAlignment="1">
      <alignment horizontal="center" vertical="center" shrinkToFit="1"/>
    </xf>
    <xf numFmtId="0" fontId="13" fillId="33" borderId="0" xfId="0" applyFont="1" applyFill="1" applyAlignment="1">
      <alignment horizontal="center"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13" fillId="36" borderId="47" xfId="0" applyFont="1" applyFill="1" applyBorder="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0" xfId="145" applyFont="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2" fillId="0" borderId="0" xfId="145" applyFont="1" applyAlignment="1">
      <alignment horizontal="center" vertical="center"/>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0" xfId="145" applyFont="1" applyAlignment="1">
      <alignment horizontal="left" vertical="center"/>
    </xf>
    <xf numFmtId="0" fontId="11" fillId="0" borderId="51"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31" xfId="145" applyFont="1" applyBorder="1" applyAlignment="1">
      <alignment horizontal="left" vertical="center"/>
    </xf>
    <xf numFmtId="0" fontId="11" fillId="0" borderId="49" xfId="145" applyFont="1" applyBorder="1" applyAlignment="1">
      <alignment horizontal="left" vertical="center"/>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8" fillId="35" borderId="10" xfId="145" applyFont="1" applyFill="1" applyBorder="1" applyAlignment="1">
      <alignment horizontal="center" vertical="center" wrapText="1"/>
    </xf>
    <xf numFmtId="0" fontId="118"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67" xfId="145" applyFont="1" applyBorder="1" applyAlignment="1">
      <alignment horizontal="center" vertical="center"/>
    </xf>
    <xf numFmtId="0" fontId="11" fillId="0" borderId="81"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41" borderId="11"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50" xfId="145" applyFont="1" applyBorder="1" applyAlignment="1">
      <alignment horizontal="left" vertical="center" wrapText="1"/>
    </xf>
    <xf numFmtId="0" fontId="12" fillId="0" borderId="55"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50" xfId="145" applyFont="1" applyBorder="1" applyAlignment="1">
      <alignment horizontal="left" vertical="center" wrapText="1" shrinkToFit="1"/>
    </xf>
    <xf numFmtId="0" fontId="12" fillId="0" borderId="48" xfId="145" applyFont="1" applyBorder="1" applyAlignment="1">
      <alignment horizontal="left" vertical="center" wrapText="1" shrinkToFit="1"/>
    </xf>
    <xf numFmtId="0" fontId="12" fillId="0" borderId="50" xfId="145" applyFont="1" applyBorder="1" applyAlignment="1">
      <alignment horizontal="left" vertical="center" shrinkToFit="1"/>
    </xf>
    <xf numFmtId="0" fontId="12" fillId="35" borderId="50" xfId="145" applyFont="1" applyFill="1" applyBorder="1" applyAlignment="1" applyProtection="1">
      <alignment horizontal="center" vertical="center"/>
      <protection locked="0"/>
    </xf>
    <xf numFmtId="0" fontId="12" fillId="0" borderId="50" xfId="145" applyFont="1" applyBorder="1" applyAlignment="1" applyProtection="1">
      <alignment horizontal="left" vertical="center"/>
      <protection locked="0"/>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14"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8" fillId="36" borderId="12" xfId="145" applyNumberFormat="1" applyFont="1" applyFill="1" applyBorder="1" applyAlignment="1">
      <alignment horizontal="center"/>
    </xf>
    <xf numFmtId="177" fontId="118" fillId="36" borderId="0" xfId="145" applyNumberFormat="1" applyFont="1" applyFill="1" applyAlignment="1">
      <alignment horizontal="center"/>
    </xf>
    <xf numFmtId="177" fontId="118" fillId="36" borderId="15" xfId="145" applyNumberFormat="1" applyFont="1" applyFill="1" applyBorder="1" applyAlignment="1">
      <alignment horizontal="center"/>
    </xf>
    <xf numFmtId="177" fontId="118" fillId="36" borderId="13" xfId="145" applyNumberFormat="1" applyFont="1" applyFill="1" applyBorder="1" applyAlignment="1">
      <alignment horizontal="center"/>
    </xf>
    <xf numFmtId="177" fontId="118" fillId="36" borderId="55" xfId="145" applyNumberFormat="1" applyFont="1" applyFill="1" applyBorder="1" applyAlignment="1">
      <alignment horizontal="center"/>
    </xf>
    <xf numFmtId="177" fontId="118"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4" fillId="0" borderId="199" xfId="0" applyFont="1" applyBorder="1" applyAlignment="1">
      <alignment horizontal="center" vertical="center" shrinkToFit="1"/>
    </xf>
    <xf numFmtId="0" fontId="14" fillId="33" borderId="199" xfId="0" applyFont="1" applyFill="1" applyBorder="1" applyAlignment="1">
      <alignment horizontal="left" vertical="center" shrinkToFit="1"/>
    </xf>
    <xf numFmtId="0" fontId="14" fillId="36" borderId="199" xfId="0" applyFont="1" applyFill="1" applyBorder="1" applyAlignment="1">
      <alignment horizontal="left" vertical="center" shrinkToFi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0" fontId="13" fillId="0" borderId="0" xfId="140" applyFont="1" applyAlignment="1" applyProtection="1">
      <alignment horizontal="center"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22" fillId="0" borderId="0" xfId="140" applyFont="1" applyAlignment="1">
      <alignment horizontal="left" vertical="center" shrinkToFit="1"/>
    </xf>
    <xf numFmtId="0" fontId="5" fillId="0" borderId="0" xfId="140" applyFont="1" applyAlignment="1">
      <alignment horizontal="center"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5" fillId="33" borderId="0" xfId="151" applyFill="1" applyAlignment="1">
      <alignment vertical="center" wrapText="1" shrinkToFit="1"/>
    </xf>
    <xf numFmtId="178" fontId="35" fillId="36" borderId="0" xfId="151" applyNumberFormat="1" applyFont="1" applyFill="1" applyAlignment="1">
      <alignment horizontal="right" vertical="center"/>
    </xf>
    <xf numFmtId="0" fontId="35" fillId="36" borderId="0" xfId="151" applyFont="1" applyFill="1" applyAlignment="1">
      <alignment horizontal="center" vertical="center"/>
    </xf>
    <xf numFmtId="0" fontId="35" fillId="36" borderId="0" xfId="151" applyFont="1" applyFill="1" applyAlignment="1">
      <alignment horizontal="center" vertical="center" shrinkToFit="1"/>
    </xf>
    <xf numFmtId="49" fontId="35" fillId="0" borderId="0" xfId="151" applyNumberFormat="1" applyFont="1" applyAlignment="1">
      <alignment horizontal="center" vertical="center"/>
    </xf>
    <xf numFmtId="0" fontId="35" fillId="0" borderId="0" xfId="151" applyFont="1" applyAlignment="1">
      <alignment horizontal="center" vertical="center"/>
    </xf>
    <xf numFmtId="0" fontId="35" fillId="36" borderId="0" xfId="151" applyFont="1" applyFill="1" applyAlignment="1">
      <alignment vertical="center" shrinkToFit="1"/>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135" fillId="36" borderId="0" xfId="151" applyFill="1" applyAlignment="1">
      <alignment vertical="center" shrinkToFit="1"/>
    </xf>
    <xf numFmtId="0" fontId="35" fillId="33" borderId="0" xfId="151" applyFont="1" applyFill="1" applyAlignment="1">
      <alignment horizontal="center" vertical="center" wrapText="1" shrinkToFit="1"/>
    </xf>
    <xf numFmtId="0" fontId="35" fillId="36" borderId="0" xfId="151" applyFont="1" applyFill="1" applyAlignment="1">
      <alignment horizontal="left" vertical="center" shrinkToFit="1"/>
    </xf>
    <xf numFmtId="0" fontId="35" fillId="33" borderId="0" xfId="151" applyFont="1" applyFill="1" applyAlignment="1">
      <alignment horizontal="center" vertical="center" wrapText="1"/>
    </xf>
    <xf numFmtId="0" fontId="35" fillId="36" borderId="0" xfId="151" applyFont="1" applyFill="1" applyAlignment="1">
      <alignment horizontal="left" vertical="center"/>
    </xf>
    <xf numFmtId="0" fontId="35" fillId="33" borderId="0" xfId="151" applyFont="1" applyFill="1" applyAlignment="1">
      <alignment vertical="center" shrinkToFit="1"/>
    </xf>
    <xf numFmtId="0" fontId="135" fillId="33" borderId="0" xfId="151" applyFill="1" applyAlignment="1">
      <alignment vertical="center" shrinkToFit="1"/>
    </xf>
    <xf numFmtId="0" fontId="68" fillId="0" borderId="0" xfId="151" applyFont="1" applyAlignment="1">
      <alignment horizontal="center" vertical="center"/>
    </xf>
    <xf numFmtId="0" fontId="35" fillId="33" borderId="0" xfId="151" applyFont="1" applyFill="1" applyAlignment="1">
      <alignment horizontal="right" vertical="center" shrinkToFit="1"/>
    </xf>
    <xf numFmtId="182" fontId="31" fillId="27" borderId="0" xfId="0" applyNumberFormat="1" applyFont="1" applyFill="1" applyAlignment="1">
      <alignment horizontal="right" vertical="center" shrinkToFit="1"/>
    </xf>
    <xf numFmtId="49" fontId="31" fillId="0" borderId="0" xfId="0" applyNumberFormat="1" applyFont="1" applyAlignment="1">
      <alignment horizontal="center" vertical="center"/>
    </xf>
    <xf numFmtId="0" fontId="31" fillId="27" borderId="0" xfId="0" applyFont="1" applyFill="1" applyAlignment="1">
      <alignment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1" fillId="25" borderId="0" xfId="0" applyFont="1" applyFill="1" applyAlignment="1">
      <alignment vertical="center" wrapText="1" shrinkToFit="1"/>
    </xf>
    <xf numFmtId="0" fontId="80" fillId="25" borderId="0" xfId="0" applyFont="1" applyFill="1" applyAlignment="1">
      <alignment vertical="center" wrapText="1" shrinkToFit="1"/>
    </xf>
    <xf numFmtId="0" fontId="0" fillId="25" borderId="0" xfId="0" applyFill="1" applyAlignment="1">
      <alignment vertical="center" wrapText="1" shrinkToFit="1"/>
    </xf>
    <xf numFmtId="0" fontId="31" fillId="27" borderId="0" xfId="0" applyFont="1" applyFill="1" applyAlignment="1">
      <alignment horizontal="center" vertical="center" shrinkToFit="1"/>
    </xf>
    <xf numFmtId="0" fontId="80" fillId="27" borderId="0" xfId="0" applyFont="1" applyFill="1" applyAlignment="1">
      <alignment horizontal="center" vertical="center" shrinkToFit="1"/>
    </xf>
    <xf numFmtId="0" fontId="0" fillId="27" borderId="0" xfId="0" applyFill="1" applyAlignment="1">
      <alignment vertical="center" shrinkToFit="1"/>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0" fontId="32" fillId="36" borderId="0" xfId="0" applyFont="1" applyFill="1" applyAlignment="1">
      <alignment horizontal="center" vertical="center"/>
    </xf>
    <xf numFmtId="0" fontId="78" fillId="0" borderId="0" xfId="0" applyFont="1" applyAlignment="1">
      <alignment horizontal="center" vertical="center"/>
    </xf>
    <xf numFmtId="0" fontId="31" fillId="25" borderId="0" xfId="0" applyFont="1" applyFill="1" applyAlignment="1">
      <alignment horizontal="right" vertical="center" shrinkToFit="1"/>
    </xf>
    <xf numFmtId="0" fontId="31" fillId="25" borderId="0" xfId="0" applyFont="1" applyFill="1" applyAlignment="1">
      <alignment vertical="center" shrinkToFit="1"/>
    </xf>
    <xf numFmtId="0" fontId="31" fillId="0" borderId="0" xfId="0" applyFont="1">
      <alignment vertical="center"/>
    </xf>
    <xf numFmtId="0" fontId="31" fillId="27" borderId="0" xfId="0" applyFont="1" applyFill="1" applyAlignment="1">
      <alignment vertical="center" wrapText="1" shrinkToFit="1"/>
    </xf>
    <xf numFmtId="0" fontId="35" fillId="0" borderId="0" xfId="125" applyFont="1" applyAlignment="1">
      <alignment horizontal="center" vertical="center"/>
    </xf>
    <xf numFmtId="0" fontId="68"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35" fillId="36" borderId="0" xfId="125" applyFont="1" applyFill="1" applyAlignment="1">
      <alignment vertical="center" shrinkToFit="1"/>
    </xf>
    <xf numFmtId="0" fontId="135" fillId="36" borderId="0" xfId="125" applyFill="1" applyAlignment="1">
      <alignment vertical="center" shrinkToFit="1"/>
    </xf>
    <xf numFmtId="0" fontId="35" fillId="0" borderId="0" xfId="125" applyFont="1" applyAlignment="1">
      <alignment vertical="center" shrinkToFit="1"/>
    </xf>
    <xf numFmtId="0" fontId="135" fillId="0" borderId="0" xfId="125" applyAlignment="1">
      <alignment vertical="center" shrinkToFit="1"/>
    </xf>
    <xf numFmtId="0" fontId="35" fillId="36" borderId="0" xfId="125" applyFont="1" applyFill="1" applyAlignment="1">
      <alignment horizontal="center" vertical="center" shrinkToFit="1"/>
    </xf>
    <xf numFmtId="0" fontId="35" fillId="36" borderId="0" xfId="125" applyFont="1" applyFill="1" applyAlignment="1">
      <alignment horizontal="left" vertical="center"/>
    </xf>
    <xf numFmtId="184" fontId="35" fillId="35" borderId="0" xfId="125" applyNumberFormat="1" applyFont="1" applyFill="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5"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0" fontId="31" fillId="0" borderId="0" xfId="0" applyFont="1" applyAlignment="1">
      <alignment vertical="center" wrapText="1" shrinkToFit="1"/>
    </xf>
    <xf numFmtId="0" fontId="80" fillId="0" borderId="0" xfId="0" applyFont="1" applyAlignment="1">
      <alignment vertical="center" wrapText="1" shrinkToFit="1"/>
    </xf>
    <xf numFmtId="0" fontId="0" fillId="0" borderId="0" xfId="0" applyAlignment="1">
      <alignment vertical="center" wrapText="1" shrinkToFit="1"/>
    </xf>
    <xf numFmtId="181" fontId="31" fillId="0" borderId="0" xfId="0" applyNumberFormat="1" applyFont="1">
      <alignment vertical="center"/>
    </xf>
    <xf numFmtId="0" fontId="31" fillId="27" borderId="0" xfId="0" applyFont="1" applyFill="1" applyAlignment="1">
      <alignment horizontal="righ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70" fillId="0" borderId="0" xfId="147" applyFont="1" applyAlignment="1">
      <alignment horizontal="center" vertical="center"/>
    </xf>
    <xf numFmtId="0" fontId="35"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0" xfId="147" applyFont="1" applyFill="1" applyAlignment="1">
      <alignment vertical="center" shrinkToFit="1"/>
    </xf>
    <xf numFmtId="0" fontId="35" fillId="36" borderId="50" xfId="147" applyFont="1" applyFill="1" applyBorder="1" applyAlignment="1">
      <alignment vertical="center" shrinkToFit="1"/>
    </xf>
    <xf numFmtId="0" fontId="35" fillId="36" borderId="0" xfId="147" applyFont="1" applyFill="1" applyAlignment="1">
      <alignment horizontal="left" vertical="center" shrinkToFit="1"/>
    </xf>
    <xf numFmtId="0" fontId="135" fillId="36" borderId="0" xfId="147" applyFill="1" applyAlignment="1">
      <alignment horizontal="left" vertical="center" shrinkToFit="1"/>
    </xf>
    <xf numFmtId="0" fontId="35" fillId="33" borderId="0" xfId="147" applyFont="1" applyFill="1" applyAlignment="1">
      <alignment horizontal="left" vertical="center" shrinkToFit="1"/>
    </xf>
    <xf numFmtId="0" fontId="135" fillId="33" borderId="0" xfId="147" applyFill="1" applyAlignment="1">
      <alignment horizontal="left" vertical="center" shrinkToFit="1"/>
    </xf>
    <xf numFmtId="0" fontId="35" fillId="36" borderId="55" xfId="147" applyFont="1" applyFill="1" applyBorder="1" applyAlignment="1">
      <alignment vertical="center" shrinkToFit="1"/>
    </xf>
    <xf numFmtId="0" fontId="32" fillId="36" borderId="0" xfId="157" applyFont="1" applyFill="1" applyAlignment="1">
      <alignment horizontal="center" vertical="center" shrinkToFit="1"/>
    </xf>
    <xf numFmtId="0" fontId="32" fillId="0" borderId="0" xfId="157" applyFont="1" applyAlignment="1">
      <alignment vertical="center"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5" fillId="36" borderId="0" xfId="147" applyFont="1" applyFill="1" applyAlignment="1">
      <alignment horizontal="left" vertical="center"/>
    </xf>
    <xf numFmtId="49" fontId="35" fillId="0" borderId="0" xfId="147" applyNumberFormat="1" applyFont="1" applyAlignment="1">
      <alignment horizontal="center" vertical="center"/>
    </xf>
    <xf numFmtId="0" fontId="35" fillId="36" borderId="0" xfId="147" applyFont="1" applyFill="1" applyAlignment="1">
      <alignment horizontal="center" vertical="center"/>
    </xf>
    <xf numFmtId="0" fontId="35" fillId="36" borderId="0" xfId="147" applyFont="1" applyFill="1" applyAlignment="1">
      <alignment horizontal="center" vertical="center" shrinkToFit="1"/>
    </xf>
    <xf numFmtId="0" fontId="35" fillId="33" borderId="0" xfId="147" applyFont="1" applyFill="1" applyAlignment="1">
      <alignment horizontal="left" vertical="center" wrapText="1" shrinkToFit="1"/>
    </xf>
    <xf numFmtId="0" fontId="35" fillId="33"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6" borderId="0" xfId="147" applyFont="1" applyFill="1" applyAlignment="1">
      <alignment horizontal="left" vertical="top" wrapText="1"/>
    </xf>
    <xf numFmtId="0" fontId="35" fillId="33" borderId="0" xfId="147" applyFont="1" applyFill="1" applyAlignment="1">
      <alignment horizontal="center"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5" fillId="33" borderId="0" xfId="147" applyFill="1" applyAlignment="1">
      <alignment vertical="center" wrapText="1" shrinkToFit="1"/>
    </xf>
    <xf numFmtId="0" fontId="32" fillId="36" borderId="0" xfId="138" applyFont="1" applyFill="1" applyAlignment="1">
      <alignment horizontal="center" vertical="center" shrinkToFit="1"/>
    </xf>
    <xf numFmtId="0" fontId="32" fillId="0" borderId="0" xfId="138" applyFont="1" applyAlignment="1">
      <alignmen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30" fillId="44" borderId="0" xfId="138" applyFont="1" applyFill="1" applyAlignment="1">
      <alignment horizontal="left" vertical="center"/>
    </xf>
    <xf numFmtId="0" fontId="11" fillId="0" borderId="0" xfId="122" applyFont="1" applyAlignment="1">
      <alignment horizontal="left" vertical="top"/>
    </xf>
    <xf numFmtId="0" fontId="11" fillId="0" borderId="0" xfId="122" applyFont="1" applyAlignment="1">
      <alignment horizontal="left" vertical="top" wrapText="1"/>
    </xf>
    <xf numFmtId="0" fontId="11" fillId="0" borderId="11" xfId="122" applyFont="1" applyBorder="1" applyAlignment="1">
      <alignment horizontal="center" vertical="center"/>
    </xf>
    <xf numFmtId="0" fontId="11" fillId="0" borderId="11" xfId="122" applyFont="1" applyBorder="1" applyAlignment="1">
      <alignment horizontal="center" vertical="center" wrapText="1"/>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82"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9" fillId="0" borderId="56" xfId="136" applyFont="1" applyBorder="1" applyAlignment="1">
      <alignment horizontal="distributed" vertical="top" wrapText="1"/>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94" xfId="136" applyFont="1" applyBorder="1" applyAlignment="1">
      <alignment horizontal="center" vertical="top"/>
    </xf>
    <xf numFmtId="0" fontId="9" fillId="0" borderId="97" xfId="136" applyFont="1" applyBorder="1" applyAlignment="1">
      <alignment horizontal="center" vertical="top"/>
    </xf>
    <xf numFmtId="0" fontId="9" fillId="0" borderId="200" xfId="136" applyFont="1" applyBorder="1" applyAlignment="1">
      <alignment horizontal="center" vertical="top"/>
    </xf>
    <xf numFmtId="0" fontId="9" fillId="0" borderId="109"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84" xfId="136" applyFont="1" applyBorder="1" applyAlignment="1">
      <alignment horizontal="distributed" vertical="top" wrapText="1"/>
    </xf>
    <xf numFmtId="0" fontId="9" fillId="0" borderId="56" xfId="136" applyFont="1" applyBorder="1" applyAlignment="1">
      <alignment horizontal="distributed" vertical="top"/>
    </xf>
    <xf numFmtId="0" fontId="135" fillId="0" borderId="94" xfId="136" applyBorder="1" applyAlignment="1">
      <alignment horizontal="distributed" vertical="top"/>
    </xf>
    <xf numFmtId="0" fontId="135"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14" fillId="0" borderId="48" xfId="136" applyFont="1" applyBorder="1" applyAlignment="1">
      <alignment horizontal="left" vertical="top" wrapText="1"/>
    </xf>
    <xf numFmtId="0" fontId="14" fillId="0" borderId="64" xfId="136" applyFont="1" applyBorder="1" applyAlignment="1">
      <alignment horizontal="left" vertical="top" wrapText="1"/>
    </xf>
    <xf numFmtId="0" fontId="9" fillId="0" borderId="84" xfId="136" applyFont="1" applyBorder="1" applyAlignment="1">
      <alignment horizontal="center" vertical="top"/>
    </xf>
    <xf numFmtId="0" fontId="9" fillId="0" borderId="110" xfId="136" applyFont="1" applyBorder="1" applyAlignment="1">
      <alignment horizontal="center" vertical="top"/>
    </xf>
    <xf numFmtId="0" fontId="9" fillId="0" borderId="22"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9" fillId="0" borderId="14" xfId="136" applyFont="1" applyBorder="1" applyAlignment="1">
      <alignment horizontal="distributed" vertical="top" wrapText="1"/>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9" fillId="0" borderId="10" xfId="136" applyFont="1" applyBorder="1" applyAlignment="1">
      <alignment horizontal="center" vertical="center"/>
    </xf>
    <xf numFmtId="0" fontId="9" fillId="0" borderId="48" xfId="136" applyFont="1" applyBorder="1" applyAlignment="1">
      <alignment horizontal="center" vertical="center"/>
    </xf>
    <xf numFmtId="0" fontId="9" fillId="0" borderId="100"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11"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14" fillId="0" borderId="51" xfId="136" applyFont="1" applyBorder="1" applyAlignment="1">
      <alignment horizontal="left" vertical="top"/>
    </xf>
    <xf numFmtId="0" fontId="9" fillId="0" borderId="0" xfId="136" applyFont="1" applyAlignment="1">
      <alignment horizontal="right" vertical="top"/>
    </xf>
    <xf numFmtId="0" fontId="83"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4" xfId="136" applyFont="1" applyBorder="1" applyAlignment="1">
      <alignment horizontal="center" vertical="center"/>
    </xf>
    <xf numFmtId="0" fontId="9" fillId="0" borderId="101" xfId="136" applyFont="1" applyBorder="1" applyAlignment="1">
      <alignment horizontal="center" vertical="center"/>
    </xf>
    <xf numFmtId="0" fontId="9" fillId="0" borderId="90" xfId="136" applyFont="1" applyBorder="1" applyAlignment="1">
      <alignment horizontal="center" vertical="top"/>
    </xf>
    <xf numFmtId="0" fontId="14" fillId="0" borderId="64" xfId="136" applyFont="1" applyBorder="1" applyAlignment="1">
      <alignment horizontal="left" vertical="top"/>
    </xf>
    <xf numFmtId="0" fontId="9" fillId="0" borderId="14" xfId="136" applyFont="1" applyBorder="1" applyAlignment="1">
      <alignment horizontal="distributed" vertical="top"/>
    </xf>
    <xf numFmtId="0" fontId="14" fillId="0" borderId="48" xfId="136" applyFont="1" applyBorder="1" applyAlignment="1">
      <alignment horizontal="left"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0" xfId="122" applyFont="1" applyBorder="1" applyAlignment="1">
      <alignment horizontal="center" vertical="top"/>
    </xf>
    <xf numFmtId="0" fontId="9" fillId="0" borderId="109" xfId="122" applyFont="1" applyBorder="1" applyAlignment="1">
      <alignment horizontal="center" vertical="top"/>
    </xf>
    <xf numFmtId="0" fontId="9" fillId="0" borderId="201" xfId="122" applyFont="1" applyBorder="1" applyAlignment="1">
      <alignment horizontal="center" vertical="top"/>
    </xf>
    <xf numFmtId="0" fontId="9" fillId="0" borderId="15" xfId="122" applyFont="1" applyBorder="1" applyAlignment="1">
      <alignment horizontal="left" vertical="top"/>
    </xf>
    <xf numFmtId="0" fontId="14" fillId="0" borderId="51" xfId="122" applyFont="1" applyBorder="1" applyAlignment="1">
      <alignment horizontal="left" vertical="top" wrapText="1"/>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56"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110" xfId="122" applyFont="1" applyBorder="1" applyAlignment="1">
      <alignment horizontal="center"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9" fillId="0" borderId="90" xfId="122" applyFont="1" applyBorder="1" applyAlignment="1">
      <alignment horizontal="center" vertical="top"/>
    </xf>
    <xf numFmtId="0" fontId="9" fillId="0" borderId="204" xfId="122" applyFont="1" applyBorder="1" applyAlignment="1">
      <alignment horizontal="center" vertical="top"/>
    </xf>
    <xf numFmtId="0" fontId="14" fillId="0" borderId="51" xfId="122" applyFont="1" applyBorder="1" applyAlignment="1">
      <alignment horizontal="left" vertical="top"/>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9" fillId="0" borderId="99" xfId="122" applyFont="1" applyBorder="1" applyAlignment="1">
      <alignment horizontal="left" vertical="top"/>
    </xf>
    <xf numFmtId="0" fontId="14" fillId="0" borderId="205"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0" xfId="122" applyFont="1" applyAlignment="1">
      <alignment horizontal="right" vertical="top"/>
    </xf>
    <xf numFmtId="0" fontId="83"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11"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14" fillId="0" borderId="80" xfId="122" applyFont="1" applyBorder="1" applyAlignment="1">
      <alignment vertical="top" wrapText="1"/>
    </xf>
    <xf numFmtId="0" fontId="14" fillId="0" borderId="48" xfId="122" applyFont="1" applyBorder="1" applyAlignment="1">
      <alignment vertical="top" wrapText="1"/>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64" xfId="122" applyFont="1" applyBorder="1" applyAlignment="1">
      <alignment vertical="top" wrapText="1"/>
    </xf>
    <xf numFmtId="0" fontId="14" fillId="0" borderId="124" xfId="122" applyFont="1" applyBorder="1" applyAlignment="1">
      <alignment vertical="top" wrapText="1"/>
    </xf>
    <xf numFmtId="0" fontId="14" fillId="0" borderId="51" xfId="122" applyFont="1" applyBorder="1" applyAlignment="1">
      <alignment vertical="top" wrapText="1"/>
    </xf>
    <xf numFmtId="0" fontId="9" fillId="0" borderId="84" xfId="122" applyFont="1" applyBorder="1" applyAlignment="1">
      <alignment horizontal="center" vertical="top" wrapText="1"/>
    </xf>
    <xf numFmtId="0" fontId="9" fillId="0" borderId="110" xfId="122" applyFont="1" applyBorder="1" applyAlignment="1">
      <alignment horizontal="center" vertical="top" wrapText="1"/>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02" xfId="122" applyFont="1" applyBorder="1" applyAlignment="1">
      <alignment horizontal="distributed" vertical="top"/>
    </xf>
    <xf numFmtId="0" fontId="9" fillId="0" borderId="56" xfId="122" applyFont="1" applyBorder="1" applyAlignment="1">
      <alignment horizontal="distributed" vertical="top"/>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89" fillId="0" borderId="200" xfId="123" applyFont="1" applyBorder="1" applyAlignment="1">
      <alignment horizontal="center" vertical="top"/>
    </xf>
    <xf numFmtId="0" fontId="89" fillId="0" borderId="109" xfId="123" applyFont="1" applyBorder="1" applyAlignment="1">
      <alignment horizontal="center" vertical="top"/>
    </xf>
    <xf numFmtId="0" fontId="89" fillId="0" borderId="201" xfId="123" applyFont="1" applyBorder="1" applyAlignment="1">
      <alignment horizontal="center" vertical="top"/>
    </xf>
    <xf numFmtId="0" fontId="89" fillId="0" borderId="15" xfId="123" applyFont="1" applyBorder="1" applyAlignment="1">
      <alignment horizontal="left" vertical="top"/>
    </xf>
    <xf numFmtId="0" fontId="90" fillId="0" borderId="51" xfId="123" applyFont="1" applyBorder="1" applyAlignment="1">
      <alignment horizontal="left" vertical="top" wrapText="1"/>
    </xf>
    <xf numFmtId="0" fontId="89" fillId="0" borderId="56" xfId="123" applyFont="1" applyBorder="1" applyAlignment="1">
      <alignment horizontal="center" vertical="top"/>
    </xf>
    <xf numFmtId="0" fontId="89" fillId="0" borderId="94" xfId="123" applyFont="1" applyBorder="1" applyAlignment="1">
      <alignment horizontal="center" vertical="top"/>
    </xf>
    <xf numFmtId="0" fontId="89" fillId="0" borderId="97" xfId="123" applyFont="1" applyBorder="1" applyAlignment="1">
      <alignment horizontal="center" vertical="top"/>
    </xf>
    <xf numFmtId="0" fontId="89" fillId="0" borderId="96" xfId="123" applyFont="1" applyBorder="1" applyAlignment="1">
      <alignment horizontal="left" vertical="top"/>
    </xf>
    <xf numFmtId="0" fontId="90" fillId="0" borderId="49" xfId="123" applyFont="1" applyBorder="1" applyAlignment="1">
      <alignment horizontal="left" vertical="top" wrapText="1"/>
    </xf>
    <xf numFmtId="0" fontId="90" fillId="0" borderId="119" xfId="123" applyFont="1" applyBorder="1" applyAlignment="1">
      <alignment horizontal="left" vertical="top" wrapText="1"/>
    </xf>
    <xf numFmtId="0" fontId="89" fillId="0" borderId="14" xfId="123" applyFont="1" applyBorder="1" applyAlignment="1">
      <alignment horizontal="left" vertical="top"/>
    </xf>
    <xf numFmtId="0" fontId="90" fillId="0" borderId="48" xfId="123" applyFont="1" applyBorder="1" applyAlignment="1">
      <alignment horizontal="left" vertical="top" wrapText="1"/>
    </xf>
    <xf numFmtId="0" fontId="89" fillId="0" borderId="84" xfId="123" applyFont="1" applyBorder="1" applyAlignment="1">
      <alignment horizontal="center" vertical="top"/>
    </xf>
    <xf numFmtId="0" fontId="89" fillId="0" borderId="110" xfId="123" applyFont="1" applyBorder="1" applyAlignment="1">
      <alignment horizontal="center" vertical="top"/>
    </xf>
    <xf numFmtId="0" fontId="89" fillId="0" borderId="22" xfId="123" applyFont="1" applyBorder="1" applyAlignment="1">
      <alignment horizontal="left" vertical="top"/>
    </xf>
    <xf numFmtId="0" fontId="90" fillId="0" borderId="64" xfId="123" applyFont="1" applyBorder="1" applyAlignment="1">
      <alignment horizontal="left" vertical="top" wrapText="1"/>
    </xf>
    <xf numFmtId="0" fontId="89" fillId="0" borderId="90" xfId="123" applyFont="1" applyBorder="1" applyAlignment="1">
      <alignment horizontal="center" vertical="top"/>
    </xf>
    <xf numFmtId="0" fontId="89" fillId="0" borderId="204" xfId="123" applyFont="1" applyBorder="1" applyAlignment="1">
      <alignment horizontal="center" vertical="top"/>
    </xf>
    <xf numFmtId="0" fontId="89" fillId="0" borderId="91" xfId="123" applyFont="1" applyBorder="1" applyAlignment="1">
      <alignment horizontal="center" vertical="top" textRotation="255"/>
    </xf>
    <xf numFmtId="0" fontId="89" fillId="0" borderId="95" xfId="123" applyFont="1" applyBorder="1" applyAlignment="1">
      <alignment horizontal="center" vertical="top" textRotation="255"/>
    </xf>
    <xf numFmtId="0" fontId="89" fillId="0" borderId="98" xfId="123" applyFont="1" applyBorder="1" applyAlignment="1">
      <alignment horizontal="center" vertical="top" textRotation="255"/>
    </xf>
    <xf numFmtId="0" fontId="89" fillId="0" borderId="90" xfId="123" applyFont="1" applyBorder="1" applyAlignment="1">
      <alignment horizontal="distributed" vertical="top" wrapText="1"/>
    </xf>
    <xf numFmtId="0" fontId="89" fillId="0" borderId="94" xfId="123" applyFont="1" applyBorder="1" applyAlignment="1">
      <alignment horizontal="distributed" vertical="top" wrapText="1"/>
    </xf>
    <xf numFmtId="0" fontId="85" fillId="0" borderId="94" xfId="123" applyBorder="1" applyAlignment="1">
      <alignment horizontal="distributed" vertical="top" wrapText="1"/>
    </xf>
    <xf numFmtId="0" fontId="85" fillId="0" borderId="84" xfId="123" applyBorder="1" applyAlignment="1">
      <alignment horizontal="distributed" vertical="top" wrapText="1"/>
    </xf>
    <xf numFmtId="0" fontId="89" fillId="0" borderId="99" xfId="123" applyFont="1" applyBorder="1" applyAlignment="1">
      <alignment horizontal="left" vertical="top"/>
    </xf>
    <xf numFmtId="0" fontId="90" fillId="0" borderId="205" xfId="123" applyFont="1" applyBorder="1" applyAlignment="1">
      <alignment horizontal="left" vertical="top"/>
    </xf>
    <xf numFmtId="0" fontId="90" fillId="0" borderId="51" xfId="123" applyFont="1" applyBorder="1" applyAlignment="1">
      <alignment horizontal="left" vertical="top"/>
    </xf>
    <xf numFmtId="0" fontId="89" fillId="0" borderId="94" xfId="123" applyFont="1" applyBorder="1" applyAlignment="1">
      <alignment horizontal="center" vertical="top" wrapText="1"/>
    </xf>
    <xf numFmtId="0" fontId="89" fillId="0" borderId="56" xfId="123" applyFont="1" applyBorder="1" applyAlignment="1">
      <alignment horizontal="distributed" vertical="top" wrapText="1"/>
    </xf>
    <xf numFmtId="0" fontId="89" fillId="0" borderId="11" xfId="123" applyFont="1" applyBorder="1" applyAlignment="1">
      <alignment horizontal="distributed" vertical="top" wrapText="1"/>
    </xf>
    <xf numFmtId="0" fontId="85" fillId="0" borderId="11" xfId="123" applyBorder="1" applyAlignment="1">
      <alignment horizontal="distributed" vertical="top" wrapText="1"/>
    </xf>
    <xf numFmtId="0" fontId="85" fillId="0" borderId="11" xfId="123" applyBorder="1" applyAlignment="1">
      <alignment vertical="top" wrapText="1"/>
    </xf>
    <xf numFmtId="0" fontId="85" fillId="0" borderId="206" xfId="123" applyBorder="1" applyAlignment="1">
      <alignment vertical="top" wrapText="1"/>
    </xf>
    <xf numFmtId="0" fontId="90" fillId="0" borderId="117" xfId="123" applyFont="1" applyBorder="1" applyAlignment="1">
      <alignment horizontal="left" vertical="top" wrapText="1"/>
    </xf>
    <xf numFmtId="0" fontId="90" fillId="0" borderId="108" xfId="123" applyFont="1" applyBorder="1" applyAlignment="1">
      <alignment horizontal="left" vertical="top" wrapText="1"/>
    </xf>
    <xf numFmtId="0" fontId="89" fillId="0" borderId="84" xfId="123" applyFont="1" applyBorder="1" applyAlignment="1">
      <alignment horizontal="distributed" vertical="top" wrapText="1"/>
    </xf>
    <xf numFmtId="0" fontId="89" fillId="0" borderId="0" xfId="123" applyFont="1" applyAlignment="1">
      <alignment horizontal="right" vertical="top"/>
    </xf>
    <xf numFmtId="0" fontId="86" fillId="0" borderId="0" xfId="123" applyFont="1" applyAlignment="1">
      <alignment horizontal="right" vertical="top"/>
    </xf>
    <xf numFmtId="0" fontId="89" fillId="0" borderId="138" xfId="123" applyFont="1" applyBorder="1" applyAlignment="1">
      <alignment horizontal="center" vertical="center"/>
    </xf>
    <xf numFmtId="0" fontId="89" fillId="0" borderId="131" xfId="123" applyFont="1" applyBorder="1" applyAlignment="1">
      <alignment horizontal="center" vertical="center"/>
    </xf>
    <xf numFmtId="0" fontId="89" fillId="0" borderId="203" xfId="123" applyFont="1" applyBorder="1" applyAlignment="1">
      <alignment horizontal="center" vertical="center"/>
    </xf>
    <xf numFmtId="0" fontId="89" fillId="0" borderId="139" xfId="123" applyFont="1" applyBorder="1" applyAlignment="1">
      <alignment horizontal="center" vertical="center"/>
    </xf>
    <xf numFmtId="0" fontId="89" fillId="0" borderId="11" xfId="123" applyFont="1" applyBorder="1" applyAlignment="1">
      <alignment horizontal="center" vertical="center"/>
    </xf>
    <xf numFmtId="0" fontId="89" fillId="0" borderId="86" xfId="123" applyFont="1" applyBorder="1" applyAlignment="1">
      <alignment horizontal="center" vertical="center"/>
    </xf>
    <xf numFmtId="0" fontId="89" fillId="0" borderId="139" xfId="123" applyFont="1" applyBorder="1" applyAlignment="1">
      <alignment horizontal="center" vertical="center" wrapText="1"/>
    </xf>
    <xf numFmtId="0" fontId="89" fillId="0" borderId="11" xfId="123" applyFont="1" applyBorder="1" applyAlignment="1">
      <alignment horizontal="center" vertical="center" wrapText="1"/>
    </xf>
    <xf numFmtId="0" fontId="89" fillId="0" borderId="86" xfId="123" applyFont="1" applyBorder="1" applyAlignment="1">
      <alignment horizontal="center" vertical="center" wrapText="1"/>
    </xf>
    <xf numFmtId="0" fontId="89" fillId="0" borderId="195" xfId="123" applyFont="1" applyBorder="1" applyAlignment="1">
      <alignment horizontal="center" vertical="center"/>
    </xf>
    <xf numFmtId="0" fontId="89" fillId="0" borderId="60" xfId="123" applyFont="1" applyBorder="1" applyAlignment="1">
      <alignment horizontal="center" vertical="center"/>
    </xf>
    <xf numFmtId="0" fontId="89" fillId="0" borderId="61" xfId="123" applyFont="1" applyBorder="1" applyAlignment="1">
      <alignment horizontal="center" vertical="center"/>
    </xf>
    <xf numFmtId="0" fontId="89" fillId="0" borderId="10" xfId="123" applyFont="1" applyBorder="1" applyAlignment="1">
      <alignment horizontal="center" vertical="center" wrapText="1"/>
    </xf>
    <xf numFmtId="0" fontId="89" fillId="0" borderId="14" xfId="123" applyFont="1" applyBorder="1" applyAlignment="1">
      <alignment horizontal="center" vertical="center" wrapText="1"/>
    </xf>
    <xf numFmtId="0" fontId="89" fillId="0" borderId="100" xfId="123" applyFont="1" applyBorder="1" applyAlignment="1">
      <alignment horizontal="center" vertical="center" wrapText="1"/>
    </xf>
    <xf numFmtId="0" fontId="89" fillId="0" borderId="101" xfId="123" applyFont="1" applyBorder="1" applyAlignment="1">
      <alignment horizontal="center" vertical="center" wrapText="1"/>
    </xf>
    <xf numFmtId="0" fontId="89" fillId="0" borderId="10" xfId="123" applyFont="1" applyBorder="1" applyAlignment="1">
      <alignment horizontal="center" vertical="center"/>
    </xf>
    <xf numFmtId="0" fontId="89" fillId="0" borderId="14" xfId="123" applyFont="1" applyBorder="1" applyAlignment="1">
      <alignment horizontal="center" vertical="center"/>
    </xf>
    <xf numFmtId="0" fontId="89" fillId="0" borderId="100" xfId="123" applyFont="1" applyBorder="1" applyAlignment="1">
      <alignment horizontal="center" vertical="center"/>
    </xf>
    <xf numFmtId="0" fontId="89" fillId="0" borderId="101" xfId="123" applyFont="1" applyBorder="1" applyAlignment="1">
      <alignment horizontal="center" vertical="center"/>
    </xf>
    <xf numFmtId="0" fontId="89" fillId="0" borderId="48" xfId="123" applyFont="1" applyBorder="1" applyAlignment="1">
      <alignment horizontal="center" vertical="center"/>
    </xf>
    <xf numFmtId="0" fontId="89" fillId="0" borderId="104" xfId="123" applyFont="1" applyBorder="1" applyAlignment="1">
      <alignment horizontal="center" vertical="center"/>
    </xf>
    <xf numFmtId="0" fontId="89" fillId="0" borderId="32" xfId="123" applyFont="1" applyBorder="1" applyAlignment="1">
      <alignment horizontal="center" vertical="center"/>
    </xf>
    <xf numFmtId="0" fontId="89" fillId="0" borderId="202" xfId="123" applyFont="1" applyBorder="1" applyAlignment="1">
      <alignment horizontal="center" vertical="center"/>
    </xf>
    <xf numFmtId="0" fontId="9" fillId="0" borderId="97" xfId="122" applyFont="1" applyBorder="1" applyAlignment="1">
      <alignment horizontal="center" vertical="top"/>
    </xf>
    <xf numFmtId="0" fontId="9" fillId="0" borderId="101" xfId="122" applyFont="1" applyBorder="1" applyAlignment="1">
      <alignment horizontal="left" vertical="top"/>
    </xf>
    <xf numFmtId="0" fontId="14" fillId="0" borderId="104" xfId="122" applyFont="1" applyBorder="1" applyAlignment="1">
      <alignment horizontal="left"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4" xfId="122" applyFont="1" applyBorder="1" applyAlignment="1">
      <alignment horizontal="distributed" vertical="top" wrapText="1"/>
    </xf>
    <xf numFmtId="0" fontId="11" fillId="0" borderId="97" xfId="122" applyFont="1" applyBorder="1" applyAlignment="1">
      <alignment horizontal="distributed" vertical="top" wrapText="1"/>
    </xf>
    <xf numFmtId="0" fontId="9" fillId="0" borderId="89"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84" xfId="122" applyFont="1" applyBorder="1" applyAlignment="1">
      <alignment horizontal="distributed" vertical="top"/>
    </xf>
    <xf numFmtId="0" fontId="11" fillId="0" borderId="84"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9" fillId="0" borderId="15" xfId="122" applyFont="1" applyBorder="1" applyAlignment="1">
      <alignment horizontal="center" vertical="top"/>
    </xf>
    <xf numFmtId="0" fontId="9" fillId="0" borderId="22" xfId="122" applyFont="1" applyBorder="1" applyAlignment="1">
      <alignment horizontal="center" vertical="top"/>
    </xf>
    <xf numFmtId="0" fontId="9" fillId="0" borderId="0" xfId="122" applyFont="1" applyAlignment="1">
      <alignment horizontal="left" vertical="top"/>
    </xf>
    <xf numFmtId="0" fontId="9" fillId="0" borderId="11" xfId="122" applyFont="1" applyBorder="1" applyAlignment="1">
      <alignment horizontal="center" vertical="top" textRotation="255" wrapText="1"/>
    </xf>
    <xf numFmtId="0" fontId="9" fillId="0" borderId="206" xfId="122" applyFont="1" applyBorder="1" applyAlignment="1">
      <alignment horizontal="center" vertical="top" textRotation="255" wrapText="1"/>
    </xf>
    <xf numFmtId="0" fontId="9" fillId="0" borderId="14"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11" fillId="0" borderId="0" xfId="124" applyFont="1" applyAlignment="1">
      <alignment horizontal="left" vertical="top"/>
    </xf>
    <xf numFmtId="0" fontId="11" fillId="0" borderId="0" xfId="124" applyFont="1" applyAlignment="1">
      <alignment horizontal="left" vertical="top" wrapText="1"/>
    </xf>
    <xf numFmtId="0" fontId="11" fillId="0" borderId="11" xfId="124" applyFont="1" applyBorder="1" applyAlignment="1">
      <alignment horizontal="center" vertical="center"/>
    </xf>
    <xf numFmtId="0" fontId="11" fillId="0" borderId="11" xfId="124" applyFont="1" applyBorder="1" applyAlignment="1">
      <alignment horizontal="center" vertical="center" wrapText="1"/>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82"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89" fillId="0" borderId="15" xfId="135" applyFont="1" applyBorder="1" applyAlignment="1">
      <alignment horizontal="center" vertical="top" wrapText="1"/>
    </xf>
    <xf numFmtId="0" fontId="90" fillId="0" borderId="51" xfId="135" applyFont="1" applyBorder="1" applyAlignment="1">
      <alignment horizontal="left" vertical="top" wrapText="1"/>
    </xf>
    <xf numFmtId="0" fontId="89" fillId="0" borderId="56" xfId="135" applyFont="1" applyBorder="1" applyAlignment="1">
      <alignment horizontal="distributed" vertical="top"/>
    </xf>
    <xf numFmtId="0" fontId="89" fillId="0" borderId="94" xfId="135" applyFont="1" applyBorder="1" applyAlignment="1">
      <alignment horizontal="distributed" vertical="top"/>
    </xf>
    <xf numFmtId="0" fontId="89" fillId="0" borderId="97" xfId="135" applyFont="1" applyBorder="1" applyAlignment="1">
      <alignment horizontal="distributed" vertical="top"/>
    </xf>
    <xf numFmtId="0" fontId="89" fillId="0" borderId="15" xfId="135" applyFont="1" applyBorder="1" applyAlignment="1">
      <alignment horizontal="center" vertical="top"/>
    </xf>
    <xf numFmtId="0" fontId="89" fillId="0" borderId="96" xfId="135" applyFont="1" applyBorder="1" applyAlignment="1">
      <alignment horizontal="center" vertical="top"/>
    </xf>
    <xf numFmtId="0" fontId="90" fillId="0" borderId="79" xfId="135" applyFont="1" applyBorder="1" applyAlignment="1">
      <alignment horizontal="left" vertical="top" wrapText="1"/>
    </xf>
    <xf numFmtId="0" fontId="89" fillId="0" borderId="56" xfId="135" applyFont="1" applyBorder="1" applyAlignment="1">
      <alignment horizontal="distributed" vertical="top" wrapText="1"/>
    </xf>
    <xf numFmtId="0" fontId="89" fillId="0" borderId="94" xfId="135" applyFont="1" applyBorder="1" applyAlignment="1">
      <alignment horizontal="distributed" vertical="top" wrapText="1"/>
    </xf>
    <xf numFmtId="0" fontId="89" fillId="0" borderId="84" xfId="135" applyFont="1" applyBorder="1" applyAlignment="1">
      <alignment horizontal="distributed" vertical="top" wrapText="1"/>
    </xf>
    <xf numFmtId="0" fontId="90" fillId="0" borderId="48" xfId="135" applyFont="1" applyBorder="1" applyAlignment="1">
      <alignment horizontal="left" vertical="top" wrapText="1"/>
    </xf>
    <xf numFmtId="0" fontId="90" fillId="0" borderId="64" xfId="135" applyFont="1" applyBorder="1" applyAlignment="1">
      <alignment horizontal="left" vertical="top" wrapText="1"/>
    </xf>
    <xf numFmtId="0" fontId="89" fillId="0" borderId="93" xfId="135" applyFont="1" applyBorder="1" applyAlignment="1">
      <alignment horizontal="center" vertical="top" textRotation="255"/>
    </xf>
    <xf numFmtId="0" fontId="89" fillId="0" borderId="95" xfId="135" applyFont="1" applyBorder="1" applyAlignment="1">
      <alignment horizontal="center" vertical="top" textRotation="255"/>
    </xf>
    <xf numFmtId="0" fontId="89" fillId="0" borderId="98" xfId="135" applyFont="1" applyBorder="1" applyAlignment="1">
      <alignment horizontal="center" vertical="top" textRotation="255"/>
    </xf>
    <xf numFmtId="0" fontId="89" fillId="0" borderId="97" xfId="135" applyFont="1" applyBorder="1" applyAlignment="1">
      <alignment horizontal="distributed" vertical="top" wrapText="1"/>
    </xf>
    <xf numFmtId="0" fontId="89" fillId="0" borderId="99" xfId="135" applyFont="1" applyBorder="1" applyAlignment="1">
      <alignment horizontal="left" vertical="top" wrapText="1"/>
    </xf>
    <xf numFmtId="0" fontId="89" fillId="0" borderId="15" xfId="135" applyFont="1" applyBorder="1" applyAlignment="1">
      <alignment horizontal="left" vertical="top" wrapText="1"/>
    </xf>
    <xf numFmtId="0" fontId="90" fillId="0" borderId="48" xfId="135" applyFont="1" applyBorder="1" applyAlignment="1">
      <alignment horizontal="left" vertical="top"/>
    </xf>
    <xf numFmtId="0" fontId="90" fillId="0" borderId="51" xfId="135" applyFont="1" applyBorder="1" applyAlignment="1">
      <alignment horizontal="left" vertical="top"/>
    </xf>
    <xf numFmtId="0" fontId="89" fillId="0" borderId="90" xfId="135" applyFont="1" applyBorder="1" applyAlignment="1">
      <alignment horizontal="center" vertical="top"/>
    </xf>
    <xf numFmtId="0" fontId="89" fillId="0" borderId="94" xfId="135" applyFont="1" applyBorder="1" applyAlignment="1">
      <alignment horizontal="center" vertical="top"/>
    </xf>
    <xf numFmtId="0" fontId="89" fillId="0" borderId="97" xfId="135" applyFont="1" applyBorder="1" applyAlignment="1">
      <alignment horizontal="center" vertical="top"/>
    </xf>
    <xf numFmtId="0" fontId="89" fillId="0" borderId="204" xfId="135" applyFont="1" applyBorder="1" applyAlignment="1">
      <alignment horizontal="center" vertical="top"/>
    </xf>
    <xf numFmtId="0" fontId="89" fillId="0" borderId="109" xfId="135" applyFont="1" applyBorder="1" applyAlignment="1">
      <alignment horizontal="center" vertical="top"/>
    </xf>
    <xf numFmtId="0" fontId="89" fillId="0" borderId="201" xfId="135" applyFont="1" applyBorder="1" applyAlignment="1">
      <alignment horizontal="center" vertical="top"/>
    </xf>
    <xf numFmtId="0" fontId="90" fillId="0" borderId="49" xfId="135" applyFont="1" applyBorder="1" applyAlignment="1">
      <alignment horizontal="left" vertical="top" wrapText="1"/>
    </xf>
    <xf numFmtId="0" fontId="89" fillId="0" borderId="0" xfId="135" applyFont="1" applyAlignment="1">
      <alignment horizontal="right" vertical="top"/>
    </xf>
    <xf numFmtId="0" fontId="86" fillId="0" borderId="0" xfId="135" applyFont="1" applyAlignment="1">
      <alignment horizontal="right" vertical="top"/>
    </xf>
    <xf numFmtId="0" fontId="89" fillId="0" borderId="138" xfId="135" applyFont="1" applyBorder="1" applyAlignment="1">
      <alignment horizontal="center" vertical="center"/>
    </xf>
    <xf numFmtId="0" fontId="89" fillId="0" borderId="131" xfId="135" applyFont="1" applyBorder="1" applyAlignment="1">
      <alignment horizontal="center" vertical="center"/>
    </xf>
    <xf numFmtId="0" fontId="89" fillId="0" borderId="203" xfId="135" applyFont="1" applyBorder="1" applyAlignment="1">
      <alignment horizontal="center" vertical="center"/>
    </xf>
    <xf numFmtId="0" fontId="89" fillId="0" borderId="139" xfId="135" applyFont="1" applyBorder="1" applyAlignment="1">
      <alignment horizontal="center" vertical="center"/>
    </xf>
    <xf numFmtId="0" fontId="89" fillId="0" borderId="11" xfId="135" applyFont="1" applyBorder="1" applyAlignment="1">
      <alignment horizontal="center" vertical="center"/>
    </xf>
    <xf numFmtId="0" fontId="89" fillId="0" borderId="86" xfId="135" applyFont="1" applyBorder="1" applyAlignment="1">
      <alignment horizontal="center" vertical="center"/>
    </xf>
    <xf numFmtId="0" fontId="89" fillId="0" borderId="195" xfId="135" applyFont="1" applyBorder="1" applyAlignment="1">
      <alignment horizontal="center" vertical="center"/>
    </xf>
    <xf numFmtId="0" fontId="89" fillId="0" borderId="60" xfId="135" applyFont="1" applyBorder="1" applyAlignment="1">
      <alignment horizontal="center" vertical="center"/>
    </xf>
    <xf numFmtId="0" fontId="89" fillId="0" borderId="61" xfId="135" applyFont="1" applyBorder="1" applyAlignment="1">
      <alignment horizontal="center" vertical="center"/>
    </xf>
    <xf numFmtId="0" fontId="89" fillId="0" borderId="10" xfId="135" applyFont="1" applyBorder="1" applyAlignment="1">
      <alignment horizontal="center" vertical="center" wrapText="1"/>
    </xf>
    <xf numFmtId="0" fontId="89" fillId="0" borderId="14" xfId="135" applyFont="1" applyBorder="1" applyAlignment="1">
      <alignment horizontal="center" vertical="center" wrapText="1"/>
    </xf>
    <xf numFmtId="0" fontId="89" fillId="0" borderId="100" xfId="135" applyFont="1" applyBorder="1" applyAlignment="1">
      <alignment horizontal="center" vertical="center" wrapText="1"/>
    </xf>
    <xf numFmtId="0" fontId="89" fillId="0" borderId="101" xfId="135" applyFont="1" applyBorder="1" applyAlignment="1">
      <alignment horizontal="center" vertical="center" wrapText="1"/>
    </xf>
    <xf numFmtId="0" fontId="89" fillId="0" borderId="10" xfId="135" applyFont="1" applyBorder="1" applyAlignment="1">
      <alignment horizontal="center" vertical="center"/>
    </xf>
    <xf numFmtId="0" fontId="89" fillId="0" borderId="14" xfId="135" applyFont="1" applyBorder="1" applyAlignment="1">
      <alignment horizontal="center" vertical="center"/>
    </xf>
    <xf numFmtId="0" fontId="89" fillId="0" borderId="100" xfId="135" applyFont="1" applyBorder="1" applyAlignment="1">
      <alignment horizontal="center" vertical="center"/>
    </xf>
    <xf numFmtId="0" fontId="89" fillId="0" borderId="101" xfId="135" applyFont="1" applyBorder="1" applyAlignment="1">
      <alignment horizontal="center" vertical="center"/>
    </xf>
    <xf numFmtId="0" fontId="89" fillId="0" borderId="48" xfId="135" applyFont="1" applyBorder="1" applyAlignment="1">
      <alignment horizontal="center" vertical="center"/>
    </xf>
    <xf numFmtId="0" fontId="89" fillId="0" borderId="104" xfId="135" applyFont="1" applyBorder="1" applyAlignment="1">
      <alignment horizontal="center" vertical="center"/>
    </xf>
    <xf numFmtId="0" fontId="89" fillId="0" borderId="32" xfId="135" applyFont="1" applyBorder="1" applyAlignment="1">
      <alignment horizontal="center" vertical="center"/>
    </xf>
    <xf numFmtId="0" fontId="89" fillId="0" borderId="202" xfId="135" applyFont="1" applyBorder="1" applyAlignment="1">
      <alignment horizontal="center" vertical="center"/>
    </xf>
    <xf numFmtId="0" fontId="89" fillId="0" borderId="14" xfId="135" applyFont="1" applyBorder="1" applyAlignment="1">
      <alignment horizontal="center" vertical="top"/>
    </xf>
    <xf numFmtId="0" fontId="89" fillId="0" borderId="50" xfId="135" applyFont="1" applyBorder="1" applyAlignment="1">
      <alignment horizontal="distributed" vertical="top" wrapText="1"/>
    </xf>
    <xf numFmtId="0" fontId="89" fillId="0" borderId="0" xfId="135" applyFont="1" applyAlignment="1">
      <alignment horizontal="distributed" vertical="top" wrapText="1"/>
    </xf>
    <xf numFmtId="0" fontId="89" fillId="0" borderId="55" xfId="135" applyFont="1" applyBorder="1" applyAlignment="1">
      <alignment horizontal="distributed" vertical="top" wrapText="1"/>
    </xf>
    <xf numFmtId="0" fontId="89" fillId="0" borderId="14" xfId="135" applyFont="1" applyBorder="1" applyAlignment="1">
      <alignment horizontal="left" vertical="top"/>
    </xf>
    <xf numFmtId="0" fontId="89" fillId="0" borderId="15" xfId="135" applyFont="1" applyBorder="1" applyAlignment="1">
      <alignment horizontal="left" vertical="top"/>
    </xf>
    <xf numFmtId="0" fontId="89" fillId="0" borderId="56" xfId="135" applyFont="1" applyBorder="1" applyAlignment="1">
      <alignment horizontal="center" vertical="top"/>
    </xf>
    <xf numFmtId="0" fontId="89" fillId="0" borderId="200" xfId="135" applyFont="1" applyBorder="1" applyAlignment="1">
      <alignment horizontal="center" vertical="top"/>
    </xf>
    <xf numFmtId="0" fontId="89" fillId="0" borderId="22" xfId="135" applyFont="1" applyBorder="1" applyAlignment="1">
      <alignment horizontal="center" vertical="top"/>
    </xf>
    <xf numFmtId="0" fontId="89" fillId="0" borderId="84" xfId="135" applyFont="1" applyBorder="1" applyAlignment="1">
      <alignment horizontal="center" vertical="top"/>
    </xf>
    <xf numFmtId="0" fontId="89" fillId="0" borderId="110" xfId="135" applyFont="1" applyBorder="1" applyAlignment="1">
      <alignment horizontal="center" vertical="top"/>
    </xf>
    <xf numFmtId="0" fontId="106" fillId="0" borderId="56" xfId="135" applyFont="1" applyBorder="1" applyAlignment="1">
      <alignment horizontal="distributed" vertical="top" wrapText="1"/>
    </xf>
    <xf numFmtId="0" fontId="107" fillId="0" borderId="94" xfId="135" applyFont="1" applyBorder="1" applyAlignment="1">
      <alignment horizontal="distributed" vertical="top" wrapText="1"/>
    </xf>
    <xf numFmtId="0" fontId="89" fillId="0" borderId="14" xfId="135" applyFont="1" applyBorder="1" applyAlignment="1">
      <alignment horizontal="left" vertical="top" wrapText="1"/>
    </xf>
    <xf numFmtId="0" fontId="89" fillId="0" borderId="22" xfId="135" applyFont="1" applyBorder="1" applyAlignment="1">
      <alignment horizontal="center" vertical="top" wrapText="1"/>
    </xf>
    <xf numFmtId="0" fontId="90" fillId="0" borderId="205" xfId="135" applyFont="1" applyBorder="1" applyAlignment="1">
      <alignment horizontal="left" vertical="top" wrapText="1"/>
    </xf>
    <xf numFmtId="0" fontId="89" fillId="0" borderId="91" xfId="135" applyFont="1" applyBorder="1" applyAlignment="1">
      <alignment horizontal="center" vertical="top" textRotation="255"/>
    </xf>
    <xf numFmtId="0" fontId="89" fillId="0" borderId="90" xfId="135" applyFont="1" applyBorder="1" applyAlignment="1">
      <alignment horizontal="distributed" vertical="top" wrapText="1"/>
    </xf>
    <xf numFmtId="0" fontId="85" fillId="0" borderId="94" xfId="135" applyBorder="1" applyAlignment="1">
      <alignment horizontal="distributed" vertical="top"/>
    </xf>
    <xf numFmtId="0" fontId="89" fillId="0" borderId="96" xfId="135" applyFont="1" applyBorder="1" applyAlignment="1">
      <alignment horizontal="left" vertical="top"/>
    </xf>
    <xf numFmtId="0" fontId="89" fillId="0" borderId="22" xfId="135" applyFont="1" applyBorder="1" applyAlignment="1">
      <alignment horizontal="left" vertical="top" wrapText="1"/>
    </xf>
    <xf numFmtId="0" fontId="90" fillId="0" borderId="13" xfId="135" applyFont="1" applyBorder="1">
      <alignment vertical="center"/>
    </xf>
    <xf numFmtId="0" fontId="90" fillId="0" borderId="64" xfId="135" applyFont="1" applyBorder="1">
      <alignment vertical="center"/>
    </xf>
    <xf numFmtId="0" fontId="90" fillId="0" borderId="12" xfId="135" applyFont="1" applyBorder="1">
      <alignment vertical="center"/>
    </xf>
    <xf numFmtId="0" fontId="90" fillId="0" borderId="51" xfId="135" applyFont="1" applyBorder="1">
      <alignment vertical="center"/>
    </xf>
    <xf numFmtId="0" fontId="89" fillId="0" borderId="90" xfId="135" applyFont="1" applyBorder="1" applyAlignment="1">
      <alignment horizontal="distributed" vertical="center" wrapText="1"/>
    </xf>
    <xf numFmtId="0" fontId="89" fillId="0" borderId="94" xfId="135" applyFont="1" applyBorder="1" applyAlignment="1">
      <alignment horizontal="distributed" vertical="center"/>
    </xf>
    <xf numFmtId="0" fontId="90" fillId="0" borderId="12" xfId="135" applyFont="1" applyBorder="1" applyAlignment="1">
      <alignment horizontal="left" wrapText="1"/>
    </xf>
    <xf numFmtId="0" fontId="90" fillId="0" borderId="51" xfId="135" applyFont="1" applyBorder="1" applyAlignment="1">
      <alignment horizontal="left" wrapText="1"/>
    </xf>
    <xf numFmtId="0" fontId="90" fillId="0" borderId="12" xfId="135" applyFont="1" applyBorder="1" applyAlignment="1">
      <alignment horizontal="left" vertical="center"/>
    </xf>
    <xf numFmtId="0" fontId="90" fillId="0" borderId="51" xfId="135" applyFont="1" applyBorder="1" applyAlignment="1">
      <alignment horizontal="left" vertical="center"/>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0" xfId="124" applyFont="1" applyBorder="1" applyAlignment="1">
      <alignment horizontal="center" vertical="top"/>
    </xf>
    <xf numFmtId="0" fontId="9" fillId="0" borderId="109" xfId="124" applyFont="1" applyBorder="1" applyAlignment="1">
      <alignment horizontal="center" vertical="top"/>
    </xf>
    <xf numFmtId="0" fontId="9" fillId="0" borderId="201" xfId="124" applyFont="1" applyBorder="1" applyAlignment="1">
      <alignment horizontal="center" vertical="top"/>
    </xf>
    <xf numFmtId="0" fontId="9" fillId="0" borderId="15" xfId="124" applyFont="1" applyBorder="1" applyAlignment="1">
      <alignment horizontal="left" vertical="top"/>
    </xf>
    <xf numFmtId="0" fontId="14" fillId="0" borderId="51" xfId="124" applyFont="1" applyBorder="1" applyAlignment="1">
      <alignment horizontal="left" vertical="top" wrapText="1"/>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6"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110" xfId="124" applyFont="1" applyBorder="1" applyAlignment="1">
      <alignment horizontal="center"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9" fillId="0" borderId="90" xfId="124" applyFont="1" applyBorder="1" applyAlignment="1">
      <alignment horizontal="center" vertical="top"/>
    </xf>
    <xf numFmtId="0" fontId="9" fillId="0" borderId="204" xfId="124" applyFont="1" applyBorder="1" applyAlignment="1">
      <alignment horizontal="center" vertical="top"/>
    </xf>
    <xf numFmtId="0" fontId="14" fillId="0" borderId="51" xfId="124" applyFont="1" applyBorder="1" applyAlignment="1">
      <alignment horizontal="left" vertical="top"/>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9" fillId="0" borderId="99" xfId="124" applyFont="1" applyBorder="1" applyAlignment="1">
      <alignment horizontal="left" vertical="top"/>
    </xf>
    <xf numFmtId="0" fontId="14" fillId="0" borderId="205"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0" xfId="124" applyFont="1" applyAlignment="1">
      <alignment horizontal="right" vertical="top"/>
    </xf>
    <xf numFmtId="0" fontId="83"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 xfId="124" applyFont="1" applyBorder="1" applyAlignment="1">
      <alignment horizontal="distributed" vertical="top" wrapText="1"/>
    </xf>
    <xf numFmtId="0" fontId="9" fillId="0" borderId="11" xfId="124" applyFont="1" applyBorder="1" applyAlignment="1">
      <alignment horizontal="distributed" vertical="top"/>
    </xf>
    <xf numFmtId="0" fontId="14" fillId="0" borderId="80" xfId="124" applyFont="1" applyBorder="1" applyAlignment="1">
      <alignment vertical="top" wrapText="1"/>
    </xf>
    <xf numFmtId="0" fontId="14" fillId="0" borderId="48" xfId="124" applyFont="1" applyBorder="1" applyAlignment="1">
      <alignment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110" xfId="124" applyFont="1" applyBorder="1" applyAlignment="1">
      <alignment horizontal="center"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9" fillId="0" borderId="99" xfId="124" applyFont="1" applyBorder="1" applyAlignment="1">
      <alignment horizontal="left" vertical="top" wrapText="1"/>
    </xf>
    <xf numFmtId="0" fontId="14" fillId="0" borderId="209"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14" fillId="0" borderId="51" xfId="124" applyFont="1" applyBorder="1" applyAlignment="1">
      <alignment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9" fillId="0" borderId="14" xfId="135" applyFont="1" applyBorder="1" applyAlignment="1">
      <alignment horizontal="left" vertical="top"/>
    </xf>
    <xf numFmtId="0" fontId="9" fillId="0" borderId="15" xfId="135" applyFont="1" applyBorder="1" applyAlignment="1">
      <alignment horizontal="left" vertical="top"/>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5" fillId="0" borderId="11" xfId="135" applyBorder="1" applyAlignment="1">
      <alignment horizontal="distributed" vertical="top" wrapText="1"/>
    </xf>
    <xf numFmtId="0" fontId="85" fillId="0" borderId="11" xfId="135" applyBorder="1" applyAlignment="1">
      <alignment vertical="top" wrapText="1"/>
    </xf>
    <xf numFmtId="0" fontId="85" fillId="0" borderId="206" xfId="135" applyBorder="1" applyAlignment="1">
      <alignment vertical="top" wrapText="1"/>
    </xf>
    <xf numFmtId="0" fontId="9" fillId="0" borderId="90" xfId="135" applyFont="1" applyBorder="1" applyAlignment="1">
      <alignment horizontal="distributed" vertical="top" wrapText="1"/>
    </xf>
    <xf numFmtId="0" fontId="9" fillId="0" borderId="94" xfId="135" applyFont="1" applyBorder="1" applyAlignment="1">
      <alignment horizontal="distributed" vertical="top" wrapText="1"/>
    </xf>
    <xf numFmtId="0" fontId="85" fillId="0" borderId="94" xfId="135" applyBorder="1" applyAlignment="1">
      <alignment horizontal="distributed" vertical="top" wrapText="1"/>
    </xf>
    <xf numFmtId="0" fontId="85"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22" xfId="135" applyFont="1" applyBorder="1" applyAlignment="1">
      <alignment horizontal="left" vertical="top"/>
    </xf>
    <xf numFmtId="0" fontId="9" fillId="0" borderId="204" xfId="135" applyFont="1" applyBorder="1" applyAlignment="1">
      <alignment horizontal="center" vertical="top"/>
    </xf>
    <xf numFmtId="0" fontId="9" fillId="0" borderId="0" xfId="135" applyFont="1" applyAlignment="1">
      <alignment horizontal="right" vertical="top"/>
    </xf>
    <xf numFmtId="0" fontId="83" fillId="0" borderId="0" xfId="135" applyFont="1" applyAlignment="1">
      <alignment horizontal="right" vertical="top"/>
    </xf>
    <xf numFmtId="0" fontId="9" fillId="0" borderId="90" xfId="135" applyFont="1" applyBorder="1" applyAlignment="1">
      <alignment horizontal="center" vertical="top"/>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97" xfId="124" applyFont="1" applyBorder="1" applyAlignment="1">
      <alignment horizontal="center" vertical="top"/>
    </xf>
    <xf numFmtId="0" fontId="9" fillId="0" borderId="101" xfId="124" applyFont="1" applyBorder="1" applyAlignment="1">
      <alignment horizontal="left" vertical="top"/>
    </xf>
    <xf numFmtId="0" fontId="14" fillId="0" borderId="104" xfId="124" applyFont="1" applyBorder="1" applyAlignment="1">
      <alignment horizontal="left"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4" xfId="124" applyFont="1" applyBorder="1" applyAlignment="1">
      <alignment horizontal="distributed" vertical="top" wrapText="1"/>
    </xf>
    <xf numFmtId="0" fontId="11" fillId="0" borderId="97" xfId="124" applyFont="1" applyBorder="1" applyAlignment="1">
      <alignment horizontal="distributed" vertical="top" wrapText="1"/>
    </xf>
    <xf numFmtId="0" fontId="9" fillId="0" borderId="89"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102" xfId="124" applyFont="1" applyBorder="1" applyAlignment="1">
      <alignment horizontal="center" vertical="top"/>
    </xf>
    <xf numFmtId="0" fontId="9" fillId="0" borderId="207" xfId="124" applyFont="1" applyBorder="1" applyAlignment="1">
      <alignment horizontal="center" vertical="top"/>
    </xf>
    <xf numFmtId="0" fontId="9" fillId="0" borderId="84" xfId="124" applyFont="1" applyBorder="1" applyAlignment="1">
      <alignment horizontal="distributed" vertical="top"/>
    </xf>
    <xf numFmtId="0" fontId="9" fillId="0" borderId="103" xfId="124" applyFont="1" applyBorder="1" applyAlignment="1">
      <alignment horizontal="center" vertical="top" textRotation="255"/>
    </xf>
    <xf numFmtId="0" fontId="11" fillId="0" borderId="84"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0" xfId="124" applyFont="1" applyAlignment="1">
      <alignment horizontal="left" vertical="top"/>
    </xf>
    <xf numFmtId="0" fontId="9" fillId="0" borderId="11" xfId="124" applyFont="1" applyBorder="1" applyAlignment="1">
      <alignment horizontal="center" vertical="top" textRotation="255" wrapText="1"/>
    </xf>
    <xf numFmtId="0" fontId="9" fillId="0" borderId="206" xfId="124" applyFont="1" applyBorder="1" applyAlignment="1">
      <alignment horizontal="center" vertical="top" textRotation="255" wrapText="1"/>
    </xf>
    <xf numFmtId="0" fontId="9" fillId="0" borderId="14"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35" fillId="0" borderId="0" xfId="128" applyFont="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0" borderId="0" xfId="128" applyFont="1" applyAlignment="1">
      <alignment horizontal="center" vertical="center"/>
    </xf>
    <xf numFmtId="0" fontId="35" fillId="33" borderId="0" xfId="128" applyFont="1" applyFill="1" applyAlignment="1" applyProtection="1">
      <alignment horizontal="left" vertical="center"/>
      <protection locked="0"/>
    </xf>
    <xf numFmtId="0" fontId="35" fillId="36" borderId="0" xfId="128" applyFont="1" applyFill="1" applyAlignment="1">
      <alignment horizontal="left" vertical="top" wrapText="1" shrinkToFit="1"/>
    </xf>
    <xf numFmtId="0" fontId="35" fillId="36" borderId="0" xfId="128" applyFont="1" applyFill="1" applyAlignment="1">
      <alignment horizontal="left" vertical="top" wrapText="1"/>
    </xf>
    <xf numFmtId="0" fontId="92"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92" fillId="0" borderId="0" xfId="52" applyFont="1" applyAlignment="1">
      <alignment horizontal="center" vertical="center"/>
    </xf>
    <xf numFmtId="0" fontId="21" fillId="0" borderId="0" xfId="52" applyFont="1" applyAlignment="1">
      <alignment horizontal="center" vertical="center"/>
    </xf>
    <xf numFmtId="0" fontId="35" fillId="33" borderId="0" xfId="52" applyFont="1" applyFill="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0" borderId="0" xfId="52" applyFont="1" applyAlignment="1">
      <alignment horizontal="center" vertical="center"/>
    </xf>
    <xf numFmtId="0" fontId="35" fillId="33" borderId="0" xfId="52" applyFont="1" applyFill="1" applyAlignment="1">
      <alignment horizontal="left" vertical="center"/>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5" fillId="0" borderId="32" xfId="52" applyBorder="1" applyAlignment="1">
      <alignment horizontal="distributed" justifyLastLine="1"/>
    </xf>
    <xf numFmtId="0" fontId="35" fillId="0" borderId="11" xfId="52" applyFont="1" applyBorder="1" applyAlignment="1">
      <alignment vertical="center"/>
    </xf>
    <xf numFmtId="0" fontId="135" fillId="0" borderId="11" xfId="52" applyBorder="1"/>
    <xf numFmtId="191" fontId="135" fillId="33" borderId="0" xfId="52" applyNumberFormat="1" applyFill="1" applyAlignment="1" applyProtection="1">
      <alignment horizontal="left" vertical="center"/>
      <protection locked="0"/>
    </xf>
    <xf numFmtId="191" fontId="135" fillId="36" borderId="0" xfId="52" applyNumberFormat="1" applyFill="1" applyAlignment="1" applyProtection="1">
      <alignment horizontal="left" vertical="center"/>
      <protection locked="0"/>
    </xf>
    <xf numFmtId="0" fontId="35" fillId="33" borderId="0" xfId="52" applyFont="1" applyFill="1" applyAlignment="1">
      <alignment horizontal="left" vertical="center" shrinkToFit="1"/>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0" xfId="139" applyFont="1" applyFill="1" applyAlignment="1">
      <alignment horizontal="center" vertical="center"/>
    </xf>
    <xf numFmtId="0" fontId="35" fillId="0" borderId="0" xfId="152" applyFont="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0" borderId="32" xfId="153" applyFont="1" applyBorder="1" applyAlignment="1">
      <alignment horizontal="center" vertical="center"/>
    </xf>
    <xf numFmtId="0" fontId="72"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177" fontId="35" fillId="36" borderId="0" xfId="139" applyNumberFormat="1" applyFont="1" applyFill="1" applyAlignment="1">
      <alignment horizontal="center" vertical="center" shrinkToFit="1"/>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lignment horizontal="left" vertical="center"/>
    </xf>
    <xf numFmtId="0" fontId="35" fillId="33" borderId="0" xfId="139" applyFont="1" applyFill="1" applyAlignment="1" applyProtection="1">
      <alignment horizontal="left" vertical="top" wrapText="1"/>
      <protection locked="0"/>
    </xf>
    <xf numFmtId="0" fontId="68"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0" xfId="146" applyFont="1" applyFill="1" applyAlignment="1" applyProtection="1">
      <alignment horizontal="left" vertical="center" shrinkToFit="1"/>
      <protection locked="0"/>
    </xf>
    <xf numFmtId="0" fontId="32" fillId="44" borderId="55" xfId="146"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68"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5" fillId="0" borderId="0" xfId="128" applyFont="1" applyAlignment="1">
      <alignment vertical="top"/>
    </xf>
    <xf numFmtId="0" fontId="35" fillId="33" borderId="0" xfId="128" applyFont="1" applyFill="1" applyAlignment="1" applyProtection="1">
      <alignment vertical="center"/>
      <protection locked="0"/>
    </xf>
    <xf numFmtId="0" fontId="35" fillId="36" borderId="0" xfId="128" applyFont="1" applyFill="1" applyAlignment="1" applyProtection="1">
      <alignment horizontal="left" vertical="top" wrapText="1"/>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5"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30" fillId="0" borderId="11" xfId="152" applyFont="1" applyBorder="1" applyAlignment="1">
      <alignment vertical="center"/>
    </xf>
    <xf numFmtId="0" fontId="135" fillId="0" borderId="11" xfId="152" applyBorder="1" applyAlignment="1">
      <alignment vertical="center"/>
    </xf>
    <xf numFmtId="0" fontId="30" fillId="0" borderId="11" xfId="152" applyFont="1" applyBorder="1" applyAlignment="1">
      <alignment vertical="top"/>
    </xf>
    <xf numFmtId="0" fontId="135"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5" fillId="0" borderId="32" xfId="152" applyBorder="1" applyAlignment="1">
      <alignment horizontal="distributed" justifyLastLine="1"/>
    </xf>
    <xf numFmtId="0" fontId="35" fillId="36" borderId="0" xfId="155" applyFont="1" applyFill="1" applyAlignment="1">
      <alignment horizontal="left" vertical="top" wrapText="1" shrinkToFit="1"/>
    </xf>
    <xf numFmtId="0" fontId="109" fillId="0" borderId="0" xfId="152" applyFont="1" applyAlignment="1">
      <alignment horizontal="center" vertical="center"/>
    </xf>
    <xf numFmtId="0" fontId="30" fillId="33" borderId="0" xfId="155" applyFont="1" applyFill="1" applyAlignment="1">
      <alignment horizontal="right" vertical="center"/>
    </xf>
    <xf numFmtId="0" fontId="135"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28" applyFont="1" applyBorder="1" applyAlignment="1">
      <alignment vertical="center"/>
    </xf>
    <xf numFmtId="0" fontId="135" fillId="0" borderId="11" xfId="128" applyBorder="1" applyAlignment="1">
      <alignment vertical="center"/>
    </xf>
    <xf numFmtId="0" fontId="30" fillId="0" borderId="11" xfId="128" applyFont="1" applyBorder="1" applyAlignment="1">
      <alignment vertical="top"/>
    </xf>
    <xf numFmtId="0" fontId="135"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5" fillId="0" borderId="32" xfId="128" applyBorder="1" applyAlignment="1">
      <alignment horizontal="distributed" justifyLastLine="1"/>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33" borderId="0" xfId="128" applyFont="1" applyFill="1" applyAlignment="1">
      <alignment horizontal="right" vertical="center"/>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109" fillId="0" borderId="0" xfId="128" applyFont="1" applyAlignment="1">
      <alignment horizontal="center" vertical="center"/>
    </xf>
    <xf numFmtId="0" fontId="0" fillId="33" borderId="0" xfId="0" applyFill="1" applyAlignment="1">
      <alignment horizontal="right" vertical="center"/>
    </xf>
    <xf numFmtId="0" fontId="35" fillId="0" borderId="11" xfId="153" applyFont="1" applyBorder="1" applyAlignment="1">
      <alignment horizontal="center" vertical="center"/>
    </xf>
    <xf numFmtId="0" fontId="22" fillId="0" borderId="11" xfId="153" applyFont="1" applyBorder="1">
      <alignment vertical="center"/>
    </xf>
    <xf numFmtId="0" fontId="35" fillId="36" borderId="0" xfId="156" applyFont="1" applyFill="1" applyAlignment="1">
      <alignment horizontal="left" vertical="top" wrapText="1"/>
    </xf>
    <xf numFmtId="0" fontId="110"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0" applyFont="1" applyBorder="1">
      <alignment vertical="center"/>
    </xf>
    <xf numFmtId="0" fontId="35" fillId="33" borderId="0" xfId="0" applyFont="1" applyFill="1" applyAlignment="1">
      <alignment horizontal="left" vertical="center"/>
    </xf>
    <xf numFmtId="0" fontId="35" fillId="36" borderId="0" xfId="0" applyFont="1" applyFill="1" applyAlignment="1">
      <alignment horizontal="left" vertical="top" wrapText="1"/>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110"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3" borderId="0" xfId="0" applyFont="1" applyFill="1" applyAlignment="1">
      <alignment horizontal="center" vertical="center"/>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2" fillId="36" borderId="0" xfId="0" applyFont="1" applyFill="1" applyAlignment="1" applyProtection="1">
      <alignment horizontal="left" vertical="center" shrinkToFit="1"/>
      <protection locked="0"/>
    </xf>
    <xf numFmtId="0" fontId="35" fillId="33" borderId="55" xfId="153" applyFont="1" applyFill="1" applyBorder="1">
      <alignment vertical="center"/>
    </xf>
    <xf numFmtId="49" fontId="35" fillId="33" borderId="0" xfId="153" applyNumberFormat="1" applyFont="1" applyFill="1" applyAlignment="1">
      <alignment horizontal="center" vertical="center"/>
    </xf>
    <xf numFmtId="49" fontId="35" fillId="33" borderId="0" xfId="153" applyNumberFormat="1" applyFont="1" applyFill="1" applyAlignment="1">
      <alignment horizontal="right"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indent="1"/>
    </xf>
    <xf numFmtId="0" fontId="35" fillId="33" borderId="0" xfId="153" applyFont="1" applyFill="1" applyAlignment="1">
      <alignment horizontal="right" vertical="center"/>
    </xf>
    <xf numFmtId="0" fontId="35" fillId="33" borderId="0" xfId="138" applyFont="1" applyFill="1">
      <alignment vertical="center"/>
    </xf>
    <xf numFmtId="49" fontId="35" fillId="33" borderId="55" xfId="138" applyNumberFormat="1" applyFont="1" applyFill="1" applyBorder="1" applyAlignment="1">
      <alignment horizontal="right" vertical="center"/>
    </xf>
    <xf numFmtId="49" fontId="35" fillId="33" borderId="0" xfId="138" applyNumberFormat="1" applyFont="1" applyFill="1" applyAlignment="1">
      <alignment horizontal="right" vertical="center"/>
    </xf>
    <xf numFmtId="49" fontId="35" fillId="0" borderId="0" xfId="153" applyNumberFormat="1" applyFont="1" applyAlignment="1">
      <alignment horizontal="right" vertical="center"/>
    </xf>
    <xf numFmtId="0" fontId="35" fillId="36" borderId="52" xfId="138" applyFont="1" applyFill="1" applyBorder="1" applyAlignment="1">
      <alignment horizontal="center"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10"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top" wrapText="1" shrinkToFit="1"/>
      <protection locked="0"/>
    </xf>
    <xf numFmtId="0" fontId="32" fillId="0" borderId="0" xfId="0" applyFont="1" applyAlignment="1" applyProtection="1">
      <alignment vertical="center" shrinkToFit="1"/>
      <protection locked="0"/>
    </xf>
    <xf numFmtId="0" fontId="113" fillId="0" borderId="0" xfId="0" applyFont="1" applyAlignment="1">
      <alignment horizontal="distributed" vertical="center"/>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0" fillId="33" borderId="0" xfId="0" applyFill="1" applyAlignment="1" applyProtection="1">
      <alignment horizontal="left" vertical="center" shrinkToFit="1"/>
      <protection locked="0"/>
    </xf>
    <xf numFmtId="0" fontId="32" fillId="0" borderId="15" xfId="0" applyFont="1" applyBorder="1" applyAlignment="1" applyProtection="1">
      <alignment vertical="center" shrinkToFit="1"/>
      <protection locked="0"/>
    </xf>
    <xf numFmtId="0" fontId="32" fillId="36" borderId="0" xfId="0" applyFont="1" applyFill="1" applyAlignment="1" applyProtection="1">
      <alignment vertical="center"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horizontal="right" vertical="center" shrinkToFit="1"/>
      <protection locked="0"/>
    </xf>
    <xf numFmtId="0" fontId="32" fillId="33" borderId="0" xfId="0" applyFont="1" applyFill="1" applyAlignment="1" applyProtection="1">
      <alignment horizontal="right" vertical="center" shrinkToFit="1"/>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0" xfId="0" applyFont="1" applyFill="1" applyAlignment="1">
      <alignment horizontal="right" vertical="center"/>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2" xfId="0" applyFont="1" applyFill="1" applyBorder="1" applyAlignment="1" applyProtection="1">
      <alignment horizontal="center" vertical="center" wrapText="1"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5" fillId="0" borderId="0" xfId="138" applyAlignment="1">
      <alignment vertical="center" shrinkToFit="1"/>
    </xf>
    <xf numFmtId="0" fontId="116" fillId="0" borderId="0" xfId="138" applyFont="1" applyAlignment="1">
      <alignment horizontal="center" vertical="center"/>
    </xf>
    <xf numFmtId="0" fontId="32" fillId="36" borderId="0" xfId="138" applyFont="1" applyFill="1" applyAlignment="1">
      <alignment horizontal="left" vertical="top" wrapText="1"/>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7" fillId="0" borderId="85" xfId="138" applyFont="1" applyBorder="1" applyAlignment="1">
      <alignment horizontal="center" vertical="center"/>
    </xf>
    <xf numFmtId="0" fontId="117" fillId="0" borderId="31" xfId="138" applyFont="1" applyBorder="1" applyAlignment="1">
      <alignment horizontal="center" vertical="center"/>
    </xf>
    <xf numFmtId="0" fontId="117" fillId="33" borderId="0" xfId="138" applyFont="1" applyFill="1" applyAlignment="1">
      <alignment horizontal="center" vertical="center"/>
    </xf>
    <xf numFmtId="0" fontId="110"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114" fillId="0" borderId="0" xfId="0" applyFont="1" applyAlignment="1">
      <alignment horizontal="center"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xf numFmtId="0" fontId="30" fillId="36" borderId="0" xfId="0" applyFont="1" applyFill="1" applyAlignment="1">
      <alignment horizontal="left" vertical="top" wrapText="1"/>
    </xf>
    <xf numFmtId="183" fontId="115"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5104</v>
      </c>
      <c r="C1" s="16" t="s">
        <v>501</v>
      </c>
      <c r="D1" s="2270" t="s">
        <v>2520</v>
      </c>
      <c r="E1" s="2270"/>
      <c r="F1" s="191" t="s">
        <v>2519</v>
      </c>
      <c r="G1" s="15" t="s">
        <v>2884</v>
      </c>
      <c r="H1" s="15" t="s">
        <v>3531</v>
      </c>
      <c r="I1" s="15" t="s">
        <v>3688</v>
      </c>
      <c r="J1" s="15" t="s">
        <v>5954</v>
      </c>
      <c r="K1" s="15" t="s">
        <v>3981</v>
      </c>
      <c r="L1" s="15" t="s">
        <v>3982</v>
      </c>
      <c r="M1" s="15" t="s">
        <v>4089</v>
      </c>
      <c r="N1" s="15" t="s">
        <v>3532</v>
      </c>
      <c r="O1" s="15" t="s">
        <v>3533</v>
      </c>
      <c r="P1" s="15" t="s">
        <v>3000</v>
      </c>
      <c r="Q1" s="15" t="s">
        <v>3535</v>
      </c>
      <c r="R1" s="15" t="s">
        <v>3536</v>
      </c>
      <c r="S1" s="15" t="s">
        <v>3537</v>
      </c>
      <c r="T1" s="15" t="s">
        <v>3538</v>
      </c>
      <c r="U1" s="15" t="s">
        <v>3081</v>
      </c>
      <c r="V1" s="15" t="s">
        <v>3101</v>
      </c>
      <c r="W1" s="15" t="s">
        <v>3539</v>
      </c>
      <c r="X1" s="15" t="s">
        <v>3540</v>
      </c>
      <c r="Y1" s="15" t="s">
        <v>3541</v>
      </c>
      <c r="Z1" s="15" t="s">
        <v>3542</v>
      </c>
      <c r="AA1" s="15" t="s">
        <v>4749</v>
      </c>
      <c r="AB1" s="15" t="s">
        <v>5847</v>
      </c>
      <c r="AC1" s="15" t="s">
        <v>5848</v>
      </c>
      <c r="AD1" s="15" t="s">
        <v>3543</v>
      </c>
      <c r="AE1" s="15" t="s">
        <v>3544</v>
      </c>
      <c r="AF1" s="15" t="s">
        <v>3545</v>
      </c>
      <c r="AG1" s="15" t="s">
        <v>3546</v>
      </c>
      <c r="AH1" s="15" t="s">
        <v>4756</v>
      </c>
      <c r="AI1" s="15" t="s">
        <v>4757</v>
      </c>
      <c r="AJ1" s="15" t="s">
        <v>4750</v>
      </c>
      <c r="AK1" s="15" t="s">
        <v>4758</v>
      </c>
      <c r="AL1" s="15" t="s">
        <v>4803</v>
      </c>
      <c r="AM1" s="15" t="s">
        <v>4804</v>
      </c>
      <c r="AN1" s="15" t="s">
        <v>4805</v>
      </c>
      <c r="AO1" s="15" t="s">
        <v>4759</v>
      </c>
      <c r="AP1" s="15" t="s">
        <v>4087</v>
      </c>
      <c r="AQ1" s="15" t="s">
        <v>4088</v>
      </c>
      <c r="AR1" s="15" t="s">
        <v>4422</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4760</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3531</v>
      </c>
      <c r="B15" s="17">
        <f>D15</f>
        <v>-2</v>
      </c>
      <c r="D15" s="15">
        <f t="shared" si="6"/>
        <v>-2</v>
      </c>
      <c r="E15" s="15">
        <f t="shared" si="4"/>
        <v>0</v>
      </c>
      <c r="F15" s="191">
        <f>IF(showsheetflag_建築工事届K=1,- 2, 1)</f>
        <v>1</v>
      </c>
      <c r="H15" s="15">
        <v>1</v>
      </c>
    </row>
    <row r="16" spans="1:45" ht="14.25" customHeight="1">
      <c r="A16" s="17" t="s">
        <v>3548</v>
      </c>
      <c r="B16" s="17">
        <f t="shared" ref="B16:B17" si="8">D16</f>
        <v>-2</v>
      </c>
      <c r="D16" s="15">
        <f t="shared" si="6"/>
        <v>-2</v>
      </c>
      <c r="E16" s="15">
        <f t="shared" si="4"/>
        <v>0</v>
      </c>
      <c r="F16" s="191">
        <f>IF(cst_wskakunin_sekou1__kistar, 1,- 2)</f>
        <v>-2</v>
      </c>
      <c r="H16" s="15">
        <v>1</v>
      </c>
    </row>
    <row r="17" spans="1:16" ht="14.25" customHeight="1">
      <c r="A17" s="17" t="s">
        <v>4120</v>
      </c>
      <c r="B17" s="17">
        <f t="shared" si="8"/>
        <v>-2</v>
      </c>
      <c r="D17" s="15">
        <f t="shared" ref="D17" si="9">IF(F17&lt;&gt;"",IF(F17=1,IF(F17+E17=2,1,-2),F17),IF(E17=0,-2,E17))</f>
        <v>-2</v>
      </c>
      <c r="E17" s="15">
        <f t="shared" si="4"/>
        <v>0</v>
      </c>
      <c r="F17" s="191">
        <f>IF(cst_wskakunin_owner2__space="",-2,1)</f>
        <v>-2</v>
      </c>
      <c r="H17" s="15">
        <v>1</v>
      </c>
    </row>
    <row r="18" spans="1:16" ht="14.25" customHeight="1">
      <c r="A18" s="17" t="s">
        <v>3689</v>
      </c>
      <c r="B18" s="17">
        <f t="shared" si="7"/>
        <v>-2</v>
      </c>
      <c r="D18" s="15">
        <f t="shared" si="6"/>
        <v>-2</v>
      </c>
      <c r="E18" s="15">
        <f t="shared" si="4"/>
        <v>0</v>
      </c>
      <c r="I18" s="15">
        <v>1</v>
      </c>
    </row>
    <row r="19" spans="1:16" ht="14.25" customHeight="1">
      <c r="A19" s="17" t="s">
        <v>3583</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5955</v>
      </c>
      <c r="B22" s="17">
        <f t="shared" si="7"/>
        <v>-2</v>
      </c>
      <c r="D22" s="15">
        <f t="shared" si="6"/>
        <v>-2</v>
      </c>
      <c r="E22" s="15">
        <f t="shared" si="4"/>
        <v>0</v>
      </c>
      <c r="J22" s="15">
        <v>1</v>
      </c>
    </row>
    <row r="23" spans="1:16" ht="14.25" customHeight="1">
      <c r="A23" s="17" t="s">
        <v>3978</v>
      </c>
      <c r="B23" s="17">
        <f t="shared" si="7"/>
        <v>-2</v>
      </c>
      <c r="D23" s="15">
        <f>IF(F23&lt;&gt;"",IF(F23=1,IF(F23+E23=2,1,-2),F23),IF(E23=0,-2,E23))</f>
        <v>-2</v>
      </c>
      <c r="E23" s="15">
        <f t="shared" si="4"/>
        <v>0</v>
      </c>
      <c r="K23" s="15">
        <v>1</v>
      </c>
    </row>
    <row r="24" spans="1:16" ht="14.25" customHeight="1">
      <c r="A24" s="17" t="s">
        <v>3979</v>
      </c>
      <c r="B24" s="17">
        <f t="shared" si="7"/>
        <v>-2</v>
      </c>
      <c r="D24" s="15">
        <f>IF(F24&lt;&gt;"",IF(F24=1,IF(F24+E24=2,1,-2),F24),IF(E24=0,-2,E24))</f>
        <v>-2</v>
      </c>
      <c r="E24" s="15">
        <f t="shared" si="4"/>
        <v>0</v>
      </c>
      <c r="L24" s="15">
        <v>1</v>
      </c>
    </row>
    <row r="25" spans="1:16" ht="14.25" customHeight="1">
      <c r="A25" s="17" t="s">
        <v>3980</v>
      </c>
      <c r="B25" s="17">
        <f t="shared" si="7"/>
        <v>-2</v>
      </c>
      <c r="D25" s="15">
        <f t="shared" si="6"/>
        <v>-2</v>
      </c>
      <c r="E25" s="15">
        <f t="shared" si="4"/>
        <v>0</v>
      </c>
      <c r="L25" s="15">
        <v>1</v>
      </c>
    </row>
    <row r="26" spans="1:16" ht="14.25" customHeight="1">
      <c r="A26" s="17" t="s">
        <v>4089</v>
      </c>
      <c r="B26" s="17">
        <f t="shared" si="7"/>
        <v>-2</v>
      </c>
      <c r="D26" s="15">
        <f t="shared" si="6"/>
        <v>-2</v>
      </c>
      <c r="E26" s="15">
        <f t="shared" si="4"/>
        <v>0</v>
      </c>
      <c r="M26" s="15">
        <v>1</v>
      </c>
    </row>
    <row r="27" spans="1:16" ht="14.25" customHeight="1">
      <c r="A27" s="17" t="s">
        <v>3549</v>
      </c>
      <c r="B27" s="17">
        <f t="shared" si="7"/>
        <v>-2</v>
      </c>
      <c r="D27" s="15">
        <f t="shared" si="6"/>
        <v>-2</v>
      </c>
      <c r="E27" s="15">
        <f t="shared" si="4"/>
        <v>0</v>
      </c>
      <c r="O27" s="15">
        <v>1</v>
      </c>
    </row>
    <row r="28" spans="1:16" ht="14.25" customHeight="1">
      <c r="A28" s="17" t="s">
        <v>3550</v>
      </c>
      <c r="B28" s="17">
        <f t="shared" si="7"/>
        <v>-2</v>
      </c>
      <c r="D28" s="15">
        <f t="shared" si="6"/>
        <v>-2</v>
      </c>
      <c r="E28" s="15">
        <f t="shared" si="4"/>
        <v>0</v>
      </c>
      <c r="O28" s="15">
        <v>1</v>
      </c>
    </row>
    <row r="29" spans="1:16" ht="14.25" customHeight="1">
      <c r="A29" s="17" t="s">
        <v>3551</v>
      </c>
      <c r="B29" s="17">
        <f t="shared" si="7"/>
        <v>-2</v>
      </c>
      <c r="D29" s="15">
        <f t="shared" si="6"/>
        <v>-2</v>
      </c>
      <c r="E29" s="15">
        <f t="shared" si="4"/>
        <v>0</v>
      </c>
      <c r="O29" s="15">
        <v>1</v>
      </c>
    </row>
    <row r="30" spans="1:16" ht="14.25" customHeight="1">
      <c r="A30" s="17" t="s">
        <v>3552</v>
      </c>
      <c r="B30" s="17">
        <f t="shared" si="7"/>
        <v>-2</v>
      </c>
      <c r="D30" s="15">
        <f t="shared" si="6"/>
        <v>-2</v>
      </c>
      <c r="E30" s="15">
        <f t="shared" si="4"/>
        <v>0</v>
      </c>
      <c r="O30" s="15">
        <v>1</v>
      </c>
    </row>
    <row r="31" spans="1:16" ht="14.25" customHeight="1">
      <c r="A31" s="17" t="s">
        <v>3553</v>
      </c>
      <c r="B31" s="17">
        <f t="shared" si="7"/>
        <v>-2</v>
      </c>
      <c r="D31" s="15">
        <f t="shared" si="6"/>
        <v>-2</v>
      </c>
      <c r="E31" s="15">
        <f t="shared" si="4"/>
        <v>0</v>
      </c>
      <c r="O31" s="15">
        <v>1</v>
      </c>
    </row>
    <row r="32" spans="1:16" ht="14.25" customHeight="1">
      <c r="A32" s="17" t="s">
        <v>3534</v>
      </c>
      <c r="B32" s="17">
        <f t="shared" si="7"/>
        <v>-2</v>
      </c>
      <c r="D32" s="15">
        <f t="shared" si="6"/>
        <v>-2</v>
      </c>
      <c r="E32" s="15">
        <f t="shared" si="4"/>
        <v>0</v>
      </c>
      <c r="P32" s="15">
        <v>1</v>
      </c>
    </row>
    <row r="33" spans="1:25" ht="14.25" customHeight="1">
      <c r="A33" s="17" t="s">
        <v>3535</v>
      </c>
      <c r="B33" s="17">
        <f t="shared" si="7"/>
        <v>-2</v>
      </c>
      <c r="D33" s="15">
        <f t="shared" si="6"/>
        <v>-2</v>
      </c>
      <c r="E33" s="15">
        <f t="shared" si="4"/>
        <v>0</v>
      </c>
      <c r="Q33" s="15">
        <v>1</v>
      </c>
    </row>
    <row r="34" spans="1:25" ht="14.25" customHeight="1">
      <c r="A34" s="17" t="s">
        <v>3536</v>
      </c>
      <c r="B34" s="17">
        <f t="shared" si="7"/>
        <v>-2</v>
      </c>
      <c r="D34" s="15">
        <f t="shared" si="6"/>
        <v>-2</v>
      </c>
      <c r="E34" s="15">
        <f t="shared" si="4"/>
        <v>0</v>
      </c>
      <c r="R34" s="15">
        <v>1</v>
      </c>
    </row>
    <row r="35" spans="1:25" ht="14.25" customHeight="1">
      <c r="A35" s="17" t="s">
        <v>3537</v>
      </c>
      <c r="B35" s="17">
        <f t="shared" si="7"/>
        <v>-2</v>
      </c>
      <c r="D35" s="15">
        <f t="shared" si="6"/>
        <v>-2</v>
      </c>
      <c r="E35" s="15">
        <f t="shared" si="4"/>
        <v>0</v>
      </c>
      <c r="S35" s="15">
        <v>1</v>
      </c>
    </row>
    <row r="36" spans="1:25" ht="14.25" customHeight="1">
      <c r="A36" s="17" t="s">
        <v>3554</v>
      </c>
      <c r="B36" s="17">
        <f t="shared" si="7"/>
        <v>-2</v>
      </c>
      <c r="D36" s="15">
        <f t="shared" si="6"/>
        <v>-2</v>
      </c>
      <c r="E36" s="15">
        <f t="shared" si="4"/>
        <v>0</v>
      </c>
      <c r="T36" s="15">
        <v>1</v>
      </c>
    </row>
    <row r="37" spans="1:25" ht="14.25" customHeight="1">
      <c r="A37" s="17" t="s">
        <v>3081</v>
      </c>
      <c r="B37" s="17">
        <f t="shared" si="7"/>
        <v>-2</v>
      </c>
      <c r="D37" s="15">
        <f t="shared" si="6"/>
        <v>-2</v>
      </c>
      <c r="E37" s="15">
        <f t="shared" si="4"/>
        <v>0</v>
      </c>
      <c r="U37" s="15">
        <v>1</v>
      </c>
    </row>
    <row r="38" spans="1:25" ht="14.25" customHeight="1">
      <c r="A38" s="17" t="s">
        <v>3101</v>
      </c>
      <c r="B38" s="17">
        <f t="shared" si="7"/>
        <v>-2</v>
      </c>
      <c r="D38" s="15">
        <f t="shared" si="6"/>
        <v>-2</v>
      </c>
      <c r="E38" s="15">
        <f t="shared" si="4"/>
        <v>0</v>
      </c>
      <c r="V38" s="15">
        <v>1</v>
      </c>
    </row>
    <row r="39" spans="1:25" ht="14.25" customHeight="1">
      <c r="A39" s="17" t="s">
        <v>3555</v>
      </c>
      <c r="B39" s="17">
        <f t="shared" si="7"/>
        <v>-2</v>
      </c>
      <c r="D39" s="15">
        <f t="shared" si="6"/>
        <v>-2</v>
      </c>
      <c r="E39" s="15">
        <f t="shared" si="4"/>
        <v>0</v>
      </c>
      <c r="W39" s="15">
        <v>1</v>
      </c>
    </row>
    <row r="40" spans="1:25" ht="14.25" customHeight="1">
      <c r="A40" s="17" t="s">
        <v>3556</v>
      </c>
      <c r="B40" s="17">
        <f t="shared" si="7"/>
        <v>-2</v>
      </c>
      <c r="D40" s="15">
        <f t="shared" si="6"/>
        <v>-2</v>
      </c>
      <c r="E40" s="15">
        <f t="shared" si="4"/>
        <v>0</v>
      </c>
      <c r="W40" s="15">
        <v>1</v>
      </c>
    </row>
    <row r="41" spans="1:25" ht="14.25" customHeight="1">
      <c r="A41" s="17" t="s">
        <v>4885</v>
      </c>
      <c r="B41" s="17">
        <f t="shared" ref="B41:B42" si="10">D41</f>
        <v>-2</v>
      </c>
      <c r="D41" s="15">
        <f t="shared" ref="D41:D42" si="11">IF(F41&lt;&gt;"",IF(F41=1,IF(F41+E41=2,1,-2),F41),IF(E41=0,-2,E41))</f>
        <v>-2</v>
      </c>
      <c r="E41" s="15">
        <f t="shared" si="4"/>
        <v>0</v>
      </c>
      <c r="W41" s="15">
        <v>1</v>
      </c>
    </row>
    <row r="42" spans="1:25" ht="14.25" customHeight="1">
      <c r="A42" s="17" t="s">
        <v>4886</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3557</v>
      </c>
      <c r="B43" s="17">
        <f t="shared" si="7"/>
        <v>-2</v>
      </c>
      <c r="D43" s="15">
        <f t="shared" si="6"/>
        <v>-2</v>
      </c>
      <c r="E43" s="15">
        <f t="shared" si="12"/>
        <v>0</v>
      </c>
      <c r="X43" s="15">
        <v>1</v>
      </c>
    </row>
    <row r="44" spans="1:25" ht="14.25" customHeight="1">
      <c r="A44" s="17" t="s">
        <v>3558</v>
      </c>
      <c r="B44" s="17">
        <f t="shared" si="7"/>
        <v>-2</v>
      </c>
      <c r="D44" s="15">
        <f t="shared" si="6"/>
        <v>-2</v>
      </c>
      <c r="E44" s="15">
        <f t="shared" si="12"/>
        <v>0</v>
      </c>
      <c r="X44" s="15">
        <v>1</v>
      </c>
    </row>
    <row r="45" spans="1:25" ht="14.25" customHeight="1">
      <c r="A45" s="17" t="s">
        <v>4894</v>
      </c>
      <c r="B45" s="17">
        <f t="shared" ref="B45:B46" si="13">D45</f>
        <v>-2</v>
      </c>
      <c r="D45" s="15">
        <f t="shared" ref="D45:D46" si="14">IF(F45&lt;&gt;"",IF(F45=1,IF(F45+E45=2,1,-2),F45),IF(E45=0,-2,E45))</f>
        <v>-2</v>
      </c>
      <c r="E45" s="15">
        <f t="shared" si="12"/>
        <v>0</v>
      </c>
      <c r="X45" s="15">
        <v>1</v>
      </c>
    </row>
    <row r="46" spans="1:25" ht="14.25" customHeight="1">
      <c r="A46" s="17" t="s">
        <v>4895</v>
      </c>
      <c r="B46" s="17">
        <f t="shared" si="13"/>
        <v>-2</v>
      </c>
      <c r="D46" s="15">
        <f t="shared" si="14"/>
        <v>-2</v>
      </c>
      <c r="E46" s="15">
        <f t="shared" si="12"/>
        <v>0</v>
      </c>
      <c r="X46" s="15">
        <v>1</v>
      </c>
    </row>
    <row r="47" spans="1:25" ht="14.25" customHeight="1">
      <c r="A47" s="17" t="s">
        <v>4896</v>
      </c>
      <c r="B47" s="17">
        <f t="shared" si="7"/>
        <v>-2</v>
      </c>
      <c r="D47" s="15">
        <f t="shared" si="6"/>
        <v>-2</v>
      </c>
      <c r="E47" s="15">
        <f t="shared" si="12"/>
        <v>0</v>
      </c>
      <c r="Y47" s="15">
        <v>1</v>
      </c>
    </row>
    <row r="48" spans="1:25" ht="14.25" customHeight="1">
      <c r="A48" s="17" t="s">
        <v>4897</v>
      </c>
      <c r="B48" s="17">
        <f t="shared" si="7"/>
        <v>-2</v>
      </c>
      <c r="D48" s="15">
        <f t="shared" si="6"/>
        <v>-2</v>
      </c>
      <c r="E48" s="15">
        <f t="shared" si="12"/>
        <v>0</v>
      </c>
      <c r="Y48" s="15">
        <v>1</v>
      </c>
    </row>
    <row r="49" spans="1:30" ht="14.25" customHeight="1">
      <c r="A49" s="17" t="s">
        <v>4898</v>
      </c>
      <c r="B49" s="17">
        <f t="shared" ref="B49:B50" si="15">D49</f>
        <v>-2</v>
      </c>
      <c r="D49" s="15">
        <f t="shared" ref="D49:D50" si="16">IF(F49&lt;&gt;"",IF(F49=1,IF(F49+E49=2,1,-2),F49),IF(E49=0,-2,E49))</f>
        <v>-2</v>
      </c>
      <c r="E49" s="15">
        <f t="shared" si="12"/>
        <v>0</v>
      </c>
      <c r="Y49" s="15">
        <v>1</v>
      </c>
    </row>
    <row r="50" spans="1:30" ht="14.25" customHeight="1">
      <c r="A50" s="17" t="s">
        <v>4899</v>
      </c>
      <c r="B50" s="17">
        <f t="shared" si="15"/>
        <v>-2</v>
      </c>
      <c r="D50" s="15">
        <f t="shared" si="16"/>
        <v>-2</v>
      </c>
      <c r="E50" s="15">
        <f t="shared" si="12"/>
        <v>0</v>
      </c>
      <c r="Y50" s="15">
        <v>1</v>
      </c>
    </row>
    <row r="51" spans="1:30" ht="14.25" customHeight="1">
      <c r="A51" s="17" t="s">
        <v>4115</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38" t="s">
        <v>3542</v>
      </c>
      <c r="B52" s="17">
        <f t="shared" si="7"/>
        <v>-2</v>
      </c>
      <c r="D52" s="15">
        <f t="shared" si="6"/>
        <v>-2</v>
      </c>
      <c r="E52" s="15">
        <f t="shared" si="12"/>
        <v>0</v>
      </c>
      <c r="F52" s="191">
        <f>IF(showsheetflag_設計住宅性能評価申請書H=1,-2, 1)</f>
        <v>1</v>
      </c>
      <c r="Z52" s="15">
        <v>1</v>
      </c>
    </row>
    <row r="53" spans="1:30" ht="14.25" customHeight="1">
      <c r="A53" s="738" t="s">
        <v>3559</v>
      </c>
      <c r="B53" s="17">
        <f t="shared" si="7"/>
        <v>-2</v>
      </c>
      <c r="C53" s="17" t="s">
        <v>3577</v>
      </c>
      <c r="D53" s="15">
        <f t="shared" si="6"/>
        <v>-2</v>
      </c>
      <c r="E53" s="15">
        <f t="shared" si="12"/>
        <v>0</v>
      </c>
      <c r="F53" s="191">
        <f>IF(cst_wskakunin_sekou1__hajime, 1,- 2)</f>
        <v>-2</v>
      </c>
      <c r="Z53" s="15">
        <v>1</v>
      </c>
    </row>
    <row r="54" spans="1:30" ht="14.25" customHeight="1">
      <c r="A54" s="738" t="s">
        <v>4749</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5845</v>
      </c>
      <c r="B55" s="17">
        <f t="shared" si="18"/>
        <v>-2</v>
      </c>
      <c r="D55" s="15">
        <f t="shared" si="19"/>
        <v>-2</v>
      </c>
      <c r="E55" s="15">
        <f t="shared" si="12"/>
        <v>0</v>
      </c>
      <c r="AB55" s="15">
        <v>1</v>
      </c>
    </row>
    <row r="56" spans="1:30" ht="14.25" customHeight="1">
      <c r="A56" s="17" t="s">
        <v>5846</v>
      </c>
      <c r="B56" s="17">
        <f t="shared" si="7"/>
        <v>-2</v>
      </c>
      <c r="D56" s="15">
        <f t="shared" si="6"/>
        <v>-2</v>
      </c>
      <c r="E56" s="15">
        <f t="shared" si="12"/>
        <v>0</v>
      </c>
      <c r="AC56" s="15">
        <v>1</v>
      </c>
    </row>
    <row r="57" spans="1:30" ht="14.25" customHeight="1">
      <c r="A57" s="17" t="s">
        <v>5100</v>
      </c>
      <c r="B57" s="17">
        <f>D57</f>
        <v>-2</v>
      </c>
      <c r="D57" s="15">
        <f t="shared" si="6"/>
        <v>-2</v>
      </c>
      <c r="E57" s="15">
        <f t="shared" si="12"/>
        <v>0</v>
      </c>
      <c r="F57" s="191">
        <f>IF(cst_wskakunin_APPLICANT_NAME="",-2,1)</f>
        <v>1</v>
      </c>
      <c r="Z57" s="15">
        <v>1</v>
      </c>
      <c r="AA57" s="15">
        <v>1</v>
      </c>
      <c r="AB57" s="15">
        <v>1</v>
      </c>
      <c r="AC57" s="15">
        <v>1</v>
      </c>
    </row>
    <row r="58" spans="1:30" ht="14.25" customHeight="1">
      <c r="A58" s="17" t="s">
        <v>5021</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4116</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4117</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4119</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5099</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3560</v>
      </c>
      <c r="B63" s="17">
        <f t="shared" si="7"/>
        <v>-2</v>
      </c>
      <c r="D63" s="15">
        <f t="shared" si="6"/>
        <v>-2</v>
      </c>
      <c r="E63" s="15">
        <f t="shared" si="12"/>
        <v>0</v>
      </c>
      <c r="AD63" s="15">
        <v>1</v>
      </c>
    </row>
    <row r="64" spans="1:30" ht="14.25" customHeight="1">
      <c r="A64" s="17" t="s">
        <v>3561</v>
      </c>
      <c r="B64" s="17">
        <f t="shared" si="7"/>
        <v>-2</v>
      </c>
      <c r="D64" s="15">
        <f t="shared" si="6"/>
        <v>-2</v>
      </c>
      <c r="E64" s="15">
        <f t="shared" si="12"/>
        <v>0</v>
      </c>
      <c r="AD64" s="15">
        <v>1</v>
      </c>
    </row>
    <row r="65" spans="1:35" ht="14.25" customHeight="1">
      <c r="A65" s="17" t="s">
        <v>3562</v>
      </c>
      <c r="B65" s="17">
        <f t="shared" si="7"/>
        <v>-2</v>
      </c>
      <c r="D65" s="15">
        <f t="shared" si="6"/>
        <v>-2</v>
      </c>
      <c r="E65" s="15">
        <f t="shared" si="12"/>
        <v>0</v>
      </c>
      <c r="AD65" s="15">
        <v>1</v>
      </c>
    </row>
    <row r="66" spans="1:35" ht="14.25" customHeight="1">
      <c r="A66" s="17" t="s">
        <v>3563</v>
      </c>
      <c r="B66" s="17">
        <f t="shared" si="7"/>
        <v>-2</v>
      </c>
      <c r="D66" s="15">
        <f t="shared" si="6"/>
        <v>-2</v>
      </c>
      <c r="E66" s="15">
        <f t="shared" si="12"/>
        <v>0</v>
      </c>
      <c r="AD66" s="15">
        <v>1</v>
      </c>
    </row>
    <row r="67" spans="1:35" ht="14.25" customHeight="1">
      <c r="A67" s="17" t="s">
        <v>3564</v>
      </c>
      <c r="B67" s="17">
        <f t="shared" si="7"/>
        <v>-2</v>
      </c>
      <c r="D67" s="15">
        <f t="shared" si="6"/>
        <v>-2</v>
      </c>
      <c r="E67" s="15">
        <f t="shared" si="12"/>
        <v>0</v>
      </c>
      <c r="AD67" s="15">
        <v>1</v>
      </c>
    </row>
    <row r="68" spans="1:35" ht="14.25" customHeight="1">
      <c r="A68" s="17" t="s">
        <v>3565</v>
      </c>
      <c r="B68" s="17">
        <f t="shared" si="7"/>
        <v>-2</v>
      </c>
      <c r="D68" s="15">
        <f t="shared" si="6"/>
        <v>-2</v>
      </c>
      <c r="E68" s="15">
        <f t="shared" si="12"/>
        <v>0</v>
      </c>
      <c r="AD68" s="15">
        <v>1</v>
      </c>
    </row>
    <row r="69" spans="1:35" ht="14.25" customHeight="1">
      <c r="A69" s="17" t="s">
        <v>3566</v>
      </c>
      <c r="B69" s="17">
        <f t="shared" si="7"/>
        <v>-2</v>
      </c>
      <c r="D69" s="15">
        <f t="shared" si="6"/>
        <v>-2</v>
      </c>
      <c r="E69" s="15">
        <f t="shared" si="12"/>
        <v>0</v>
      </c>
      <c r="AD69" s="15">
        <v>1</v>
      </c>
    </row>
    <row r="70" spans="1:35" ht="14.25" customHeight="1">
      <c r="A70" s="17" t="s">
        <v>3567</v>
      </c>
      <c r="B70" s="17">
        <f t="shared" si="7"/>
        <v>-2</v>
      </c>
      <c r="D70" s="15">
        <f t="shared" si="6"/>
        <v>-2</v>
      </c>
      <c r="E70" s="15">
        <f t="shared" si="12"/>
        <v>0</v>
      </c>
      <c r="AD70" s="15">
        <v>1</v>
      </c>
    </row>
    <row r="71" spans="1:35" ht="14.25" customHeight="1">
      <c r="A71" s="17" t="s">
        <v>3568</v>
      </c>
      <c r="B71" s="17">
        <f t="shared" si="7"/>
        <v>-2</v>
      </c>
      <c r="D71" s="15">
        <f t="shared" si="6"/>
        <v>-2</v>
      </c>
      <c r="E71" s="15">
        <f t="shared" si="12"/>
        <v>0</v>
      </c>
      <c r="AE71" s="15">
        <v>1</v>
      </c>
    </row>
    <row r="72" spans="1:35" ht="14.25" customHeight="1">
      <c r="A72" s="17" t="s">
        <v>3569</v>
      </c>
      <c r="B72" s="17">
        <f t="shared" si="7"/>
        <v>-2</v>
      </c>
      <c r="D72" s="15">
        <f t="shared" si="6"/>
        <v>-2</v>
      </c>
      <c r="E72" s="15">
        <f t="shared" si="12"/>
        <v>0</v>
      </c>
      <c r="AE72" s="15">
        <v>1</v>
      </c>
    </row>
    <row r="73" spans="1:35" ht="14.25" customHeight="1">
      <c r="A73" s="17" t="s">
        <v>3570</v>
      </c>
      <c r="B73" s="17">
        <f t="shared" si="7"/>
        <v>-2</v>
      </c>
      <c r="D73" s="15">
        <f t="shared" si="6"/>
        <v>-2</v>
      </c>
      <c r="E73" s="15">
        <f t="shared" si="12"/>
        <v>0</v>
      </c>
      <c r="AE73" s="15">
        <v>1</v>
      </c>
    </row>
    <row r="74" spans="1:35" ht="14.25" customHeight="1">
      <c r="A74" s="17" t="s">
        <v>3571</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3572</v>
      </c>
      <c r="B75" s="17">
        <f t="shared" si="7"/>
        <v>-2</v>
      </c>
      <c r="D75" s="15">
        <f t="shared" si="6"/>
        <v>-2</v>
      </c>
      <c r="E75" s="15">
        <f t="shared" si="25"/>
        <v>0</v>
      </c>
      <c r="AE75" s="15">
        <v>1</v>
      </c>
    </row>
    <row r="76" spans="1:35" ht="14.25" customHeight="1">
      <c r="A76" s="17" t="s">
        <v>3573</v>
      </c>
      <c r="B76" s="17">
        <f t="shared" si="7"/>
        <v>-2</v>
      </c>
      <c r="D76" s="15">
        <f t="shared" si="6"/>
        <v>-2</v>
      </c>
      <c r="E76" s="15">
        <f t="shared" si="25"/>
        <v>0</v>
      </c>
      <c r="AE76" s="15">
        <v>1</v>
      </c>
    </row>
    <row r="77" spans="1:35" ht="14.25" customHeight="1">
      <c r="A77" s="17" t="s">
        <v>3574</v>
      </c>
      <c r="B77" s="17">
        <f t="shared" si="7"/>
        <v>-2</v>
      </c>
      <c r="D77" s="15">
        <f t="shared" si="6"/>
        <v>-2</v>
      </c>
      <c r="E77" s="15">
        <f t="shared" si="25"/>
        <v>0</v>
      </c>
      <c r="AE77" s="15">
        <v>1</v>
      </c>
    </row>
    <row r="78" spans="1:35" ht="14.25" customHeight="1">
      <c r="A78" s="17" t="s">
        <v>3575</v>
      </c>
      <c r="B78" s="17">
        <f t="shared" si="7"/>
        <v>-2</v>
      </c>
      <c r="D78" s="15">
        <f t="shared" si="6"/>
        <v>-2</v>
      </c>
      <c r="E78" s="15">
        <f t="shared" si="25"/>
        <v>0</v>
      </c>
      <c r="AE78" s="15">
        <v>1</v>
      </c>
    </row>
    <row r="79" spans="1:35" ht="14.25" customHeight="1">
      <c r="A79" s="17" t="s">
        <v>3576</v>
      </c>
      <c r="B79" s="17">
        <f t="shared" si="7"/>
        <v>-2</v>
      </c>
      <c r="D79" s="15">
        <f t="shared" si="6"/>
        <v>-2</v>
      </c>
      <c r="E79" s="15">
        <f t="shared" si="25"/>
        <v>0</v>
      </c>
      <c r="AE79" s="15">
        <v>1</v>
      </c>
    </row>
    <row r="80" spans="1:35" ht="14.25" customHeight="1">
      <c r="A80" s="17" t="s">
        <v>3984</v>
      </c>
      <c r="B80" s="17">
        <f t="shared" si="7"/>
        <v>-2</v>
      </c>
      <c r="D80" s="15">
        <f t="shared" si="6"/>
        <v>-2</v>
      </c>
      <c r="E80" s="15">
        <f t="shared" si="25"/>
        <v>0</v>
      </c>
      <c r="F80" s="15">
        <v>-2</v>
      </c>
      <c r="AH80" s="15">
        <v>1</v>
      </c>
      <c r="AI80" s="15">
        <v>1</v>
      </c>
    </row>
    <row r="81" spans="1:43" ht="14.25" customHeight="1">
      <c r="A81" s="17" t="s">
        <v>3985</v>
      </c>
      <c r="B81" s="17">
        <f t="shared" si="7"/>
        <v>-2</v>
      </c>
      <c r="D81" s="15">
        <f t="shared" si="6"/>
        <v>-2</v>
      </c>
      <c r="E81" s="15">
        <f t="shared" si="25"/>
        <v>0</v>
      </c>
      <c r="F81" s="15">
        <v>-2</v>
      </c>
      <c r="AH81" s="15">
        <v>1</v>
      </c>
      <c r="AI81" s="15">
        <v>1</v>
      </c>
    </row>
    <row r="82" spans="1:43" ht="14.25" customHeight="1">
      <c r="A82" s="17" t="s">
        <v>5839</v>
      </c>
      <c r="B82" s="17">
        <f t="shared" ref="B82" si="26">D82</f>
        <v>-2</v>
      </c>
      <c r="D82" s="15">
        <f t="shared" ref="D82" si="27">IF(F82&lt;&gt;"",IF(F82=1,IF(F82+E82=2,1,-2),F82),IF(E82=0,-2,E82))</f>
        <v>-2</v>
      </c>
      <c r="E82" s="15">
        <f t="shared" si="25"/>
        <v>0</v>
      </c>
      <c r="AH82" s="15">
        <v>1</v>
      </c>
    </row>
    <row r="83" spans="1:43" ht="14.25" customHeight="1">
      <c r="A83" s="17" t="s">
        <v>5840</v>
      </c>
      <c r="B83" s="17">
        <f t="shared" ref="B83" si="28">D83</f>
        <v>-2</v>
      </c>
      <c r="D83" s="15">
        <f t="shared" si="6"/>
        <v>-2</v>
      </c>
      <c r="E83" s="15">
        <f t="shared" si="25"/>
        <v>0</v>
      </c>
      <c r="AI83" s="15">
        <v>1</v>
      </c>
    </row>
    <row r="84" spans="1:43" ht="14.25" customHeight="1">
      <c r="A84" s="17" t="s">
        <v>5841</v>
      </c>
      <c r="B84" s="17">
        <f t="shared" ref="B84" si="29">D84</f>
        <v>-2</v>
      </c>
      <c r="D84" s="15">
        <f t="shared" ref="D84" si="30">IF(F84&lt;&gt;"",IF(F84=1,IF(F84+E84=2,1,-2),F84),IF(E84=0,-2,E84))</f>
        <v>-2</v>
      </c>
      <c r="E84" s="15">
        <f t="shared" si="25"/>
        <v>0</v>
      </c>
      <c r="AH84" s="15">
        <v>1</v>
      </c>
      <c r="AI84" s="15">
        <v>1</v>
      </c>
    </row>
    <row r="85" spans="1:43" ht="14.25" customHeight="1">
      <c r="A85" s="17" t="s">
        <v>4752</v>
      </c>
      <c r="B85" s="17">
        <f t="shared" si="7"/>
        <v>-2</v>
      </c>
      <c r="D85" s="15">
        <f t="shared" ref="D85:D93" si="31">IF(F85&lt;&gt;"",IF(F85=1,IF(F85+E85=2,1,-2),F85),IF(E85=0,-2,E85))</f>
        <v>-2</v>
      </c>
      <c r="E85" s="15">
        <f t="shared" si="25"/>
        <v>0</v>
      </c>
      <c r="AL85" s="15">
        <v>1</v>
      </c>
    </row>
    <row r="86" spans="1:43" ht="14.25" customHeight="1">
      <c r="A86" s="17" t="s">
        <v>5842</v>
      </c>
      <c r="B86" s="17">
        <f t="shared" si="7"/>
        <v>-2</v>
      </c>
      <c r="D86" s="15">
        <f t="shared" si="31"/>
        <v>-2</v>
      </c>
      <c r="E86" s="15">
        <f t="shared" si="25"/>
        <v>0</v>
      </c>
      <c r="AM86" s="15">
        <v>1</v>
      </c>
    </row>
    <row r="87" spans="1:43" ht="14.25" customHeight="1">
      <c r="A87" s="17" t="s">
        <v>5843</v>
      </c>
      <c r="B87" s="17">
        <f t="shared" si="7"/>
        <v>-2</v>
      </c>
      <c r="D87" s="15">
        <f t="shared" si="31"/>
        <v>-2</v>
      </c>
      <c r="E87" s="15">
        <f t="shared" si="25"/>
        <v>0</v>
      </c>
      <c r="AN87" s="15">
        <v>1</v>
      </c>
    </row>
    <row r="88" spans="1:43" ht="14.25" customHeight="1">
      <c r="A88" s="17" t="s">
        <v>4750</v>
      </c>
      <c r="B88" s="17">
        <f t="shared" si="7"/>
        <v>-2</v>
      </c>
      <c r="D88" s="15">
        <f t="shared" si="31"/>
        <v>-2</v>
      </c>
      <c r="E88" s="15">
        <f t="shared" si="25"/>
        <v>0</v>
      </c>
      <c r="AJ88" s="15">
        <v>1</v>
      </c>
    </row>
    <row r="89" spans="1:43" ht="14.25" customHeight="1">
      <c r="A89" s="17" t="s">
        <v>4753</v>
      </c>
      <c r="B89" s="17">
        <f t="shared" si="7"/>
        <v>-2</v>
      </c>
      <c r="D89" s="15">
        <f t="shared" si="31"/>
        <v>-2</v>
      </c>
      <c r="E89" s="15">
        <f t="shared" si="25"/>
        <v>0</v>
      </c>
      <c r="AK89" s="15">
        <v>1</v>
      </c>
    </row>
    <row r="90" spans="1:43" ht="14.25" customHeight="1">
      <c r="A90" s="17" t="s">
        <v>4900</v>
      </c>
      <c r="B90" s="17">
        <f t="shared" ref="B90:B91" si="32">D90</f>
        <v>-2</v>
      </c>
      <c r="D90" s="15">
        <f t="shared" ref="D90:D91" si="33">IF(F90&lt;&gt;"",IF(F90=1,IF(F90+E90=2,1,-2),F90),IF(E90=0,-2,E90))</f>
        <v>-2</v>
      </c>
      <c r="E90" s="15">
        <f t="shared" si="25"/>
        <v>0</v>
      </c>
      <c r="AJ90" s="15">
        <v>1</v>
      </c>
      <c r="AK90" s="15">
        <v>1</v>
      </c>
    </row>
    <row r="91" spans="1:43" ht="14.25" customHeight="1">
      <c r="A91" s="17" t="s">
        <v>4901</v>
      </c>
      <c r="B91" s="17">
        <f t="shared" si="32"/>
        <v>-2</v>
      </c>
      <c r="D91" s="15">
        <f t="shared" si="33"/>
        <v>-2</v>
      </c>
      <c r="E91" s="15">
        <f t="shared" si="25"/>
        <v>0</v>
      </c>
      <c r="AJ91" s="15">
        <v>1</v>
      </c>
      <c r="AK91" s="15">
        <v>1</v>
      </c>
    </row>
    <row r="92" spans="1:43" ht="14.25" customHeight="1">
      <c r="A92" s="17" t="s">
        <v>4751</v>
      </c>
      <c r="B92" s="17">
        <f t="shared" si="7"/>
        <v>-2</v>
      </c>
      <c r="D92" s="15">
        <f t="shared" si="31"/>
        <v>-2</v>
      </c>
      <c r="E92" s="15">
        <f t="shared" si="25"/>
        <v>0</v>
      </c>
      <c r="AO92" s="15">
        <v>1</v>
      </c>
    </row>
    <row r="93" spans="1:43" ht="14.25" customHeight="1">
      <c r="A93" s="17" t="s">
        <v>3684</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4077</v>
      </c>
      <c r="B94" s="17">
        <f t="shared" si="7"/>
        <v>-2</v>
      </c>
      <c r="D94" s="15">
        <f t="shared" si="6"/>
        <v>-2</v>
      </c>
      <c r="E94" s="15">
        <f t="shared" si="25"/>
        <v>0</v>
      </c>
      <c r="AP94" s="15">
        <v>1</v>
      </c>
    </row>
    <row r="95" spans="1:43" ht="14.25" customHeight="1">
      <c r="A95" s="17" t="s">
        <v>4078</v>
      </c>
      <c r="B95" s="17">
        <f t="shared" si="7"/>
        <v>-2</v>
      </c>
      <c r="D95" s="15">
        <f t="shared" si="6"/>
        <v>-2</v>
      </c>
      <c r="E95" s="15">
        <f t="shared" si="25"/>
        <v>0</v>
      </c>
      <c r="AQ95" s="15">
        <v>1</v>
      </c>
    </row>
    <row r="96" spans="1:43" ht="14.25" customHeight="1">
      <c r="A96" s="17" t="s">
        <v>4079</v>
      </c>
      <c r="B96" s="17">
        <f t="shared" si="7"/>
        <v>-2</v>
      </c>
      <c r="D96" s="15">
        <f t="shared" si="6"/>
        <v>-2</v>
      </c>
      <c r="E96" s="15">
        <f t="shared" si="25"/>
        <v>0</v>
      </c>
      <c r="AP96" s="15">
        <v>1</v>
      </c>
    </row>
    <row r="97" spans="1:44" ht="14.25" customHeight="1">
      <c r="A97" s="17" t="s">
        <v>4080</v>
      </c>
      <c r="B97" s="17">
        <f t="shared" si="7"/>
        <v>-2</v>
      </c>
      <c r="D97" s="15">
        <f t="shared" si="6"/>
        <v>-2</v>
      </c>
      <c r="E97" s="15">
        <f t="shared" si="25"/>
        <v>0</v>
      </c>
      <c r="AQ97" s="15">
        <v>1</v>
      </c>
    </row>
    <row r="98" spans="1:44" ht="14.25" customHeight="1">
      <c r="A98" s="17" t="s">
        <v>4081</v>
      </c>
      <c r="B98" s="17">
        <f t="shared" si="7"/>
        <v>-2</v>
      </c>
      <c r="D98" s="15">
        <f t="shared" si="6"/>
        <v>-2</v>
      </c>
      <c r="E98" s="15">
        <f t="shared" si="25"/>
        <v>0</v>
      </c>
      <c r="AP98" s="15">
        <v>1</v>
      </c>
      <c r="AQ98" s="15">
        <v>1</v>
      </c>
    </row>
    <row r="99" spans="1:44" ht="14.25" customHeight="1">
      <c r="A99" s="17" t="s">
        <v>4082</v>
      </c>
      <c r="B99" s="17">
        <f t="shared" si="7"/>
        <v>-2</v>
      </c>
      <c r="D99" s="15">
        <f t="shared" si="6"/>
        <v>-2</v>
      </c>
      <c r="E99" s="15">
        <f t="shared" si="25"/>
        <v>0</v>
      </c>
      <c r="AP99" s="15">
        <v>1</v>
      </c>
      <c r="AQ99" s="15">
        <v>1</v>
      </c>
    </row>
    <row r="100" spans="1:44" ht="14.25" customHeight="1">
      <c r="A100" s="17" t="s">
        <v>4083</v>
      </c>
      <c r="B100" s="17">
        <f t="shared" ref="B100:B120" si="34">D100</f>
        <v>-2</v>
      </c>
      <c r="D100" s="15">
        <f t="shared" si="6"/>
        <v>-2</v>
      </c>
      <c r="E100" s="15">
        <f t="shared" si="25"/>
        <v>0</v>
      </c>
      <c r="AP100" s="15">
        <v>1</v>
      </c>
      <c r="AQ100" s="15">
        <v>1</v>
      </c>
    </row>
    <row r="101" spans="1:44" ht="14.25" customHeight="1">
      <c r="A101" s="17" t="s">
        <v>4084</v>
      </c>
      <c r="B101" s="17">
        <f t="shared" si="34"/>
        <v>-2</v>
      </c>
      <c r="D101" s="15">
        <f t="shared" si="6"/>
        <v>-2</v>
      </c>
      <c r="E101" s="15">
        <f t="shared" si="25"/>
        <v>0</v>
      </c>
      <c r="AP101" s="15">
        <v>1</v>
      </c>
      <c r="AQ101" s="15">
        <v>1</v>
      </c>
    </row>
    <row r="102" spans="1:44" ht="14.25" customHeight="1">
      <c r="A102" s="17" t="s">
        <v>4085</v>
      </c>
      <c r="B102" s="17">
        <f t="shared" si="34"/>
        <v>-2</v>
      </c>
      <c r="D102" s="15">
        <f t="shared" si="6"/>
        <v>-2</v>
      </c>
      <c r="E102" s="15">
        <f t="shared" si="25"/>
        <v>0</v>
      </c>
      <c r="AP102" s="15">
        <v>1</v>
      </c>
      <c r="AQ102" s="15">
        <v>1</v>
      </c>
    </row>
    <row r="103" spans="1:44" ht="14.25" customHeight="1">
      <c r="A103" s="17" t="s">
        <v>5844</v>
      </c>
      <c r="B103" s="17">
        <f t="shared" ref="B103" si="35">D103</f>
        <v>-2</v>
      </c>
      <c r="D103" s="15">
        <f t="shared" ref="D103" si="36">IF(F103&lt;&gt;"",IF(F103=1,IF(F103+E103=2,1,-2),F103),IF(E103=0,-2,E103))</f>
        <v>-2</v>
      </c>
      <c r="E103" s="15">
        <f t="shared" si="25"/>
        <v>0</v>
      </c>
      <c r="AP103" s="15">
        <v>1</v>
      </c>
      <c r="AQ103" s="15">
        <v>1</v>
      </c>
    </row>
    <row r="104" spans="1:44" ht="14.25" customHeight="1">
      <c r="A104" s="17" t="s">
        <v>4086</v>
      </c>
      <c r="B104" s="17">
        <f t="shared" si="34"/>
        <v>-2</v>
      </c>
      <c r="D104" s="15">
        <f t="shared" si="6"/>
        <v>-2</v>
      </c>
      <c r="E104" s="15">
        <f t="shared" si="25"/>
        <v>0</v>
      </c>
      <c r="AP104" s="15">
        <v>1</v>
      </c>
      <c r="AQ104" s="15">
        <v>1</v>
      </c>
    </row>
    <row r="105" spans="1:44" ht="14.25" customHeight="1">
      <c r="A105" s="17" t="s">
        <v>4127</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4410</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4411</v>
      </c>
      <c r="B107" s="17">
        <f t="shared" si="39"/>
        <v>-2</v>
      </c>
      <c r="D107" s="15">
        <f t="shared" si="40"/>
        <v>-2</v>
      </c>
      <c r="E107" s="15">
        <f t="shared" si="41"/>
        <v>0</v>
      </c>
      <c r="AR107" s="15">
        <v>1</v>
      </c>
    </row>
    <row r="108" spans="1:44" ht="14.25" customHeight="1">
      <c r="A108" s="17" t="s">
        <v>4412</v>
      </c>
      <c r="B108" s="17">
        <f t="shared" si="39"/>
        <v>-2</v>
      </c>
      <c r="D108" s="15">
        <f t="shared" si="40"/>
        <v>-2</v>
      </c>
      <c r="E108" s="15">
        <f t="shared" si="41"/>
        <v>0</v>
      </c>
      <c r="AR108" s="15">
        <v>1</v>
      </c>
    </row>
    <row r="109" spans="1:44" ht="14.25" customHeight="1">
      <c r="A109" s="17" t="s">
        <v>4413</v>
      </c>
      <c r="B109" s="17">
        <f t="shared" si="39"/>
        <v>-2</v>
      </c>
      <c r="D109" s="15">
        <f t="shared" si="40"/>
        <v>-2</v>
      </c>
      <c r="E109" s="15">
        <f t="shared" si="41"/>
        <v>0</v>
      </c>
      <c r="AR109" s="15">
        <v>1</v>
      </c>
    </row>
    <row r="110" spans="1:44" ht="14.25" customHeight="1">
      <c r="A110" s="17" t="s">
        <v>4414</v>
      </c>
      <c r="B110" s="17">
        <f t="shared" si="39"/>
        <v>-2</v>
      </c>
      <c r="D110" s="15">
        <f t="shared" si="40"/>
        <v>-2</v>
      </c>
      <c r="E110" s="15">
        <f t="shared" si="41"/>
        <v>0</v>
      </c>
      <c r="AR110" s="15">
        <v>1</v>
      </c>
    </row>
    <row r="111" spans="1:44" ht="14.25" customHeight="1">
      <c r="A111" s="17" t="s">
        <v>4415</v>
      </c>
      <c r="B111" s="17">
        <f t="shared" si="39"/>
        <v>-2</v>
      </c>
      <c r="D111" s="15">
        <f t="shared" si="40"/>
        <v>-2</v>
      </c>
      <c r="E111" s="15">
        <f t="shared" si="41"/>
        <v>0</v>
      </c>
      <c r="AR111" s="15">
        <v>1</v>
      </c>
    </row>
    <row r="112" spans="1:44" ht="14.25" customHeight="1">
      <c r="A112" s="17" t="s">
        <v>4416</v>
      </c>
      <c r="B112" s="17">
        <f t="shared" si="39"/>
        <v>-2</v>
      </c>
      <c r="D112" s="15">
        <f t="shared" si="40"/>
        <v>-2</v>
      </c>
      <c r="E112" s="15">
        <f t="shared" si="41"/>
        <v>0</v>
      </c>
      <c r="AR112" s="15">
        <v>1</v>
      </c>
    </row>
    <row r="113" spans="1:44" ht="14.25" customHeight="1">
      <c r="A113" s="17" t="s">
        <v>4417</v>
      </c>
      <c r="B113" s="17">
        <f t="shared" si="39"/>
        <v>-2</v>
      </c>
      <c r="D113" s="15">
        <f t="shared" si="40"/>
        <v>-2</v>
      </c>
      <c r="E113" s="15">
        <f t="shared" si="41"/>
        <v>0</v>
      </c>
      <c r="AR113" s="15">
        <v>1</v>
      </c>
    </row>
    <row r="114" spans="1:44" ht="14.25" customHeight="1">
      <c r="A114" s="17" t="s">
        <v>4418</v>
      </c>
      <c r="B114" s="17">
        <f t="shared" si="39"/>
        <v>-2</v>
      </c>
      <c r="D114" s="15">
        <f t="shared" si="40"/>
        <v>-2</v>
      </c>
      <c r="E114" s="15">
        <f t="shared" si="41"/>
        <v>0</v>
      </c>
      <c r="F114" s="191">
        <f>IF(cst_wskakunin_owner2__space="",-2,1)</f>
        <v>-2</v>
      </c>
      <c r="AR114" s="15">
        <v>1</v>
      </c>
    </row>
    <row r="115" spans="1:44" ht="14.25" customHeight="1">
      <c r="A115" s="17" t="s">
        <v>4419</v>
      </c>
      <c r="B115" s="17">
        <f t="shared" si="39"/>
        <v>-2</v>
      </c>
      <c r="D115" s="15">
        <f t="shared" si="40"/>
        <v>-2</v>
      </c>
      <c r="E115" s="15">
        <f t="shared" si="41"/>
        <v>0</v>
      </c>
      <c r="AR115" s="15">
        <v>1</v>
      </c>
    </row>
    <row r="116" spans="1:44" ht="14.25" customHeight="1">
      <c r="A116" s="17" t="s">
        <v>4473</v>
      </c>
      <c r="B116" s="17">
        <f t="shared" si="39"/>
        <v>-2</v>
      </c>
      <c r="D116" s="15">
        <f t="shared" ref="D116:D117" si="42">IF(F116&lt;&gt;"",IF(F116=1,IF(F116+E116=2,1,-2),F116),IF(E116=0,-2,E116))</f>
        <v>-2</v>
      </c>
      <c r="E116" s="15">
        <f t="shared" si="41"/>
        <v>0</v>
      </c>
      <c r="AR116" s="15">
        <v>1</v>
      </c>
    </row>
    <row r="117" spans="1:44" ht="14.25" customHeight="1">
      <c r="A117" s="17" t="s">
        <v>4458</v>
      </c>
      <c r="B117" s="17">
        <f t="shared" si="39"/>
        <v>-2</v>
      </c>
      <c r="D117" s="15">
        <f t="shared" si="42"/>
        <v>-2</v>
      </c>
      <c r="E117" s="15">
        <f t="shared" si="41"/>
        <v>0</v>
      </c>
      <c r="AR117" s="15">
        <v>1</v>
      </c>
    </row>
    <row r="118" spans="1:44" ht="14.25" customHeight="1">
      <c r="A118" s="17" t="s">
        <v>4420</v>
      </c>
      <c r="B118" s="17">
        <f t="shared" si="39"/>
        <v>-2</v>
      </c>
      <c r="D118" s="15">
        <f t="shared" si="40"/>
        <v>-2</v>
      </c>
      <c r="E118" s="15">
        <f t="shared" si="41"/>
        <v>0</v>
      </c>
      <c r="AR118" s="15">
        <v>1</v>
      </c>
    </row>
    <row r="119" spans="1:44" ht="14.25" customHeight="1">
      <c r="A119" s="17" t="s">
        <v>4421</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3547</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4102</v>
      </c>
      <c r="B123" s="17">
        <f t="shared" si="43"/>
        <v>-2</v>
      </c>
      <c r="D123" s="15">
        <f t="shared" si="6"/>
        <v>-2</v>
      </c>
      <c r="E123" s="15">
        <f t="shared" si="41"/>
        <v>0</v>
      </c>
      <c r="M123" s="15">
        <v>1</v>
      </c>
    </row>
    <row r="124" spans="1:44" ht="14.25" customHeight="1">
      <c r="A124" s="17" t="s">
        <v>4105</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6"/>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53" customWidth="1"/>
    <col min="28" max="28" width="1.75" style="353" customWidth="1"/>
    <col min="29" max="29" width="9" style="353" customWidth="1"/>
    <col min="30" max="30" width="10.25" style="353" bestFit="1" customWidth="1"/>
    <col min="31" max="31" width="14.125" style="353" bestFit="1" customWidth="1"/>
    <col min="32" max="256" width="9" style="353" customWidth="1"/>
    <col min="257" max="283" width="3.125" style="353" customWidth="1"/>
    <col min="284" max="284" width="1.75" style="353" customWidth="1"/>
    <col min="285" max="285" width="9" style="353" customWidth="1"/>
    <col min="286" max="286" width="10.25" style="353" bestFit="1" customWidth="1"/>
    <col min="287" max="287" width="14.125" style="353" bestFit="1" customWidth="1"/>
    <col min="288" max="512" width="9" style="353" customWidth="1"/>
    <col min="513" max="539" width="3.125" style="353" customWidth="1"/>
    <col min="540" max="540" width="1.75" style="353" customWidth="1"/>
    <col min="541" max="541" width="9" style="353" customWidth="1"/>
    <col min="542" max="542" width="10.25" style="353" bestFit="1" customWidth="1"/>
    <col min="543" max="543" width="14.125" style="353" bestFit="1" customWidth="1"/>
    <col min="544" max="768" width="9" style="353" customWidth="1"/>
    <col min="769" max="795" width="3.125" style="353" customWidth="1"/>
    <col min="796" max="796" width="1.75" style="353" customWidth="1"/>
    <col min="797" max="797" width="9" style="353" customWidth="1"/>
    <col min="798" max="798" width="10.25" style="353" bestFit="1" customWidth="1"/>
    <col min="799" max="799" width="14.125" style="353" bestFit="1" customWidth="1"/>
    <col min="800" max="1024" width="9" style="353" customWidth="1"/>
    <col min="1025" max="1051" width="3.125" style="353" customWidth="1"/>
    <col min="1052" max="1052" width="1.75" style="353" customWidth="1"/>
    <col min="1053" max="1053" width="9" style="353" customWidth="1"/>
    <col min="1054" max="1054" width="10.25" style="353" bestFit="1" customWidth="1"/>
    <col min="1055" max="1055" width="14.125" style="353" bestFit="1" customWidth="1"/>
    <col min="1056" max="1280" width="9" style="353" customWidth="1"/>
    <col min="1281" max="1307" width="3.125" style="353" customWidth="1"/>
    <col min="1308" max="1308" width="1.75" style="353" customWidth="1"/>
    <col min="1309" max="1309" width="9" style="353" customWidth="1"/>
    <col min="1310" max="1310" width="10.25" style="353" bestFit="1" customWidth="1"/>
    <col min="1311" max="1311" width="14.125" style="353" bestFit="1" customWidth="1"/>
    <col min="1312" max="1536" width="9" style="353" customWidth="1"/>
    <col min="1537" max="1563" width="3.125" style="353" customWidth="1"/>
    <col min="1564" max="1564" width="1.75" style="353" customWidth="1"/>
    <col min="1565" max="1565" width="9" style="353" customWidth="1"/>
    <col min="1566" max="1566" width="10.25" style="353" bestFit="1" customWidth="1"/>
    <col min="1567" max="1567" width="14.125" style="353" bestFit="1" customWidth="1"/>
    <col min="1568" max="1792" width="9" style="353" customWidth="1"/>
    <col min="1793" max="1819" width="3.125" style="353" customWidth="1"/>
    <col min="1820" max="1820" width="1.75" style="353" customWidth="1"/>
    <col min="1821" max="1821" width="9" style="353" customWidth="1"/>
    <col min="1822" max="1822" width="10.25" style="353" bestFit="1" customWidth="1"/>
    <col min="1823" max="1823" width="14.125" style="353" bestFit="1" customWidth="1"/>
    <col min="1824" max="2048" width="9" style="353" customWidth="1"/>
    <col min="2049" max="2075" width="3.125" style="353" customWidth="1"/>
    <col min="2076" max="2076" width="1.75" style="353" customWidth="1"/>
    <col min="2077" max="2077" width="9" style="353" customWidth="1"/>
    <col min="2078" max="2078" width="10.25" style="353" bestFit="1" customWidth="1"/>
    <col min="2079" max="2079" width="14.125" style="353" bestFit="1" customWidth="1"/>
    <col min="2080" max="2304" width="9" style="353" customWidth="1"/>
    <col min="2305" max="2331" width="3.125" style="353" customWidth="1"/>
    <col min="2332" max="2332" width="1.75" style="353" customWidth="1"/>
    <col min="2333" max="2333" width="9" style="353" customWidth="1"/>
    <col min="2334" max="2334" width="10.25" style="353" bestFit="1" customWidth="1"/>
    <col min="2335" max="2335" width="14.125" style="353" bestFit="1" customWidth="1"/>
    <col min="2336" max="2560" width="9" style="353" customWidth="1"/>
    <col min="2561" max="2587" width="3.125" style="353" customWidth="1"/>
    <col min="2588" max="2588" width="1.75" style="353" customWidth="1"/>
    <col min="2589" max="2589" width="9" style="353" customWidth="1"/>
    <col min="2590" max="2590" width="10.25" style="353" bestFit="1" customWidth="1"/>
    <col min="2591" max="2591" width="14.125" style="353" bestFit="1" customWidth="1"/>
    <col min="2592" max="2816" width="9" style="353" customWidth="1"/>
    <col min="2817" max="2843" width="3.125" style="353" customWidth="1"/>
    <col min="2844" max="2844" width="1.75" style="353" customWidth="1"/>
    <col min="2845" max="2845" width="9" style="353" customWidth="1"/>
    <col min="2846" max="2846" width="10.25" style="353" bestFit="1" customWidth="1"/>
    <col min="2847" max="2847" width="14.125" style="353" bestFit="1" customWidth="1"/>
    <col min="2848" max="3072" width="9" style="353" customWidth="1"/>
    <col min="3073" max="3099" width="3.125" style="353" customWidth="1"/>
    <col min="3100" max="3100" width="1.75" style="353" customWidth="1"/>
    <col min="3101" max="3101" width="9" style="353" customWidth="1"/>
    <col min="3102" max="3102" width="10.25" style="353" bestFit="1" customWidth="1"/>
    <col min="3103" max="3103" width="14.125" style="353" bestFit="1" customWidth="1"/>
    <col min="3104" max="3328" width="9" style="353" customWidth="1"/>
    <col min="3329" max="3355" width="3.125" style="353" customWidth="1"/>
    <col min="3356" max="3356" width="1.75" style="353" customWidth="1"/>
    <col min="3357" max="3357" width="9" style="353" customWidth="1"/>
    <col min="3358" max="3358" width="10.25" style="353" bestFit="1" customWidth="1"/>
    <col min="3359" max="3359" width="14.125" style="353" bestFit="1" customWidth="1"/>
    <col min="3360" max="3584" width="9" style="353" customWidth="1"/>
    <col min="3585" max="3611" width="3.125" style="353" customWidth="1"/>
    <col min="3612" max="3612" width="1.75" style="353" customWidth="1"/>
    <col min="3613" max="3613" width="9" style="353" customWidth="1"/>
    <col min="3614" max="3614" width="10.25" style="353" bestFit="1" customWidth="1"/>
    <col min="3615" max="3615" width="14.125" style="353" bestFit="1" customWidth="1"/>
    <col min="3616" max="3840" width="9" style="353" customWidth="1"/>
    <col min="3841" max="3867" width="3.125" style="353" customWidth="1"/>
    <col min="3868" max="3868" width="1.75" style="353" customWidth="1"/>
    <col min="3869" max="3869" width="9" style="353" customWidth="1"/>
    <col min="3870" max="3870" width="10.25" style="353" bestFit="1" customWidth="1"/>
    <col min="3871" max="3871" width="14.125" style="353" bestFit="1" customWidth="1"/>
    <col min="3872" max="4096" width="9" style="353" customWidth="1"/>
    <col min="4097" max="4123" width="3.125" style="353" customWidth="1"/>
    <col min="4124" max="4124" width="1.75" style="353" customWidth="1"/>
    <col min="4125" max="4125" width="9" style="353" customWidth="1"/>
    <col min="4126" max="4126" width="10.25" style="353" bestFit="1" customWidth="1"/>
    <col min="4127" max="4127" width="14.125" style="353" bestFit="1" customWidth="1"/>
    <col min="4128" max="4352" width="9" style="353" customWidth="1"/>
    <col min="4353" max="4379" width="3.125" style="353" customWidth="1"/>
    <col min="4380" max="4380" width="1.75" style="353" customWidth="1"/>
    <col min="4381" max="4381" width="9" style="353" customWidth="1"/>
    <col min="4382" max="4382" width="10.25" style="353" bestFit="1" customWidth="1"/>
    <col min="4383" max="4383" width="14.125" style="353" bestFit="1" customWidth="1"/>
    <col min="4384" max="4608" width="9" style="353" customWidth="1"/>
    <col min="4609" max="4635" width="3.125" style="353" customWidth="1"/>
    <col min="4636" max="4636" width="1.75" style="353" customWidth="1"/>
    <col min="4637" max="4637" width="9" style="353" customWidth="1"/>
    <col min="4638" max="4638" width="10.25" style="353" bestFit="1" customWidth="1"/>
    <col min="4639" max="4639" width="14.125" style="353" bestFit="1" customWidth="1"/>
    <col min="4640" max="4864" width="9" style="353" customWidth="1"/>
    <col min="4865" max="4891" width="3.125" style="353" customWidth="1"/>
    <col min="4892" max="4892" width="1.75" style="353" customWidth="1"/>
    <col min="4893" max="4893" width="9" style="353" customWidth="1"/>
    <col min="4894" max="4894" width="10.25" style="353" bestFit="1" customWidth="1"/>
    <col min="4895" max="4895" width="14.125" style="353" bestFit="1" customWidth="1"/>
    <col min="4896" max="5120" width="9" style="353" customWidth="1"/>
    <col min="5121" max="5147" width="3.125" style="353" customWidth="1"/>
    <col min="5148" max="5148" width="1.75" style="353" customWidth="1"/>
    <col min="5149" max="5149" width="9" style="353" customWidth="1"/>
    <col min="5150" max="5150" width="10.25" style="353" bestFit="1" customWidth="1"/>
    <col min="5151" max="5151" width="14.125" style="353" bestFit="1" customWidth="1"/>
    <col min="5152" max="5376" width="9" style="353" customWidth="1"/>
    <col min="5377" max="5403" width="3.125" style="353" customWidth="1"/>
    <col min="5404" max="5404" width="1.75" style="353" customWidth="1"/>
    <col min="5405" max="5405" width="9" style="353" customWidth="1"/>
    <col min="5406" max="5406" width="10.25" style="353" bestFit="1" customWidth="1"/>
    <col min="5407" max="5407" width="14.125" style="353" bestFit="1" customWidth="1"/>
    <col min="5408" max="5632" width="9" style="353" customWidth="1"/>
    <col min="5633" max="5659" width="3.125" style="353" customWidth="1"/>
    <col min="5660" max="5660" width="1.75" style="353" customWidth="1"/>
    <col min="5661" max="5661" width="9" style="353" customWidth="1"/>
    <col min="5662" max="5662" width="10.25" style="353" bestFit="1" customWidth="1"/>
    <col min="5663" max="5663" width="14.125" style="353" bestFit="1" customWidth="1"/>
    <col min="5664" max="5888" width="9" style="353" customWidth="1"/>
    <col min="5889" max="5915" width="3.125" style="353" customWidth="1"/>
    <col min="5916" max="5916" width="1.75" style="353" customWidth="1"/>
    <col min="5917" max="5917" width="9" style="353" customWidth="1"/>
    <col min="5918" max="5918" width="10.25" style="353" bestFit="1" customWidth="1"/>
    <col min="5919" max="5919" width="14.125" style="353" bestFit="1" customWidth="1"/>
    <col min="5920" max="6144" width="9" style="353" customWidth="1"/>
    <col min="6145" max="6171" width="3.125" style="353" customWidth="1"/>
    <col min="6172" max="6172" width="1.75" style="353" customWidth="1"/>
    <col min="6173" max="6173" width="9" style="353" customWidth="1"/>
    <col min="6174" max="6174" width="10.25" style="353" bestFit="1" customWidth="1"/>
    <col min="6175" max="6175" width="14.125" style="353" bestFit="1" customWidth="1"/>
    <col min="6176" max="6400" width="9" style="353" customWidth="1"/>
    <col min="6401" max="6427" width="3.125" style="353" customWidth="1"/>
    <col min="6428" max="6428" width="1.75" style="353" customWidth="1"/>
    <col min="6429" max="6429" width="9" style="353" customWidth="1"/>
    <col min="6430" max="6430" width="10.25" style="353" bestFit="1" customWidth="1"/>
    <col min="6431" max="6431" width="14.125" style="353" bestFit="1" customWidth="1"/>
    <col min="6432" max="6656" width="9" style="353" customWidth="1"/>
    <col min="6657" max="6683" width="3.125" style="353" customWidth="1"/>
    <col min="6684" max="6684" width="1.75" style="353" customWidth="1"/>
    <col min="6685" max="6685" width="9" style="353" customWidth="1"/>
    <col min="6686" max="6686" width="10.25" style="353" bestFit="1" customWidth="1"/>
    <col min="6687" max="6687" width="14.125" style="353" bestFit="1" customWidth="1"/>
    <col min="6688" max="6912" width="9" style="353" customWidth="1"/>
    <col min="6913" max="6939" width="3.125" style="353" customWidth="1"/>
    <col min="6940" max="6940" width="1.75" style="353" customWidth="1"/>
    <col min="6941" max="6941" width="9" style="353" customWidth="1"/>
    <col min="6942" max="6942" width="10.25" style="353" bestFit="1" customWidth="1"/>
    <col min="6943" max="6943" width="14.125" style="353" bestFit="1" customWidth="1"/>
    <col min="6944" max="7168" width="9" style="353" customWidth="1"/>
    <col min="7169" max="7195" width="3.125" style="353" customWidth="1"/>
    <col min="7196" max="7196" width="1.75" style="353" customWidth="1"/>
    <col min="7197" max="7197" width="9" style="353" customWidth="1"/>
    <col min="7198" max="7198" width="10.25" style="353" bestFit="1" customWidth="1"/>
    <col min="7199" max="7199" width="14.125" style="353" bestFit="1" customWidth="1"/>
    <col min="7200" max="7424" width="9" style="353" customWidth="1"/>
    <col min="7425" max="7451" width="3.125" style="353" customWidth="1"/>
    <col min="7452" max="7452" width="1.75" style="353" customWidth="1"/>
    <col min="7453" max="7453" width="9" style="353" customWidth="1"/>
    <col min="7454" max="7454" width="10.25" style="353" bestFit="1" customWidth="1"/>
    <col min="7455" max="7455" width="14.125" style="353" bestFit="1" customWidth="1"/>
    <col min="7456" max="7680" width="9" style="353" customWidth="1"/>
    <col min="7681" max="7707" width="3.125" style="353" customWidth="1"/>
    <col min="7708" max="7708" width="1.75" style="353" customWidth="1"/>
    <col min="7709" max="7709" width="9" style="353" customWidth="1"/>
    <col min="7710" max="7710" width="10.25" style="353" bestFit="1" customWidth="1"/>
    <col min="7711" max="7711" width="14.125" style="353" bestFit="1" customWidth="1"/>
    <col min="7712" max="7936" width="9" style="353" customWidth="1"/>
    <col min="7937" max="7963" width="3.125" style="353" customWidth="1"/>
    <col min="7964" max="7964" width="1.75" style="353" customWidth="1"/>
    <col min="7965" max="7965" width="9" style="353" customWidth="1"/>
    <col min="7966" max="7966" width="10.25" style="353" bestFit="1" customWidth="1"/>
    <col min="7967" max="7967" width="14.125" style="353" bestFit="1" customWidth="1"/>
    <col min="7968" max="8192" width="9" style="353" customWidth="1"/>
    <col min="8193" max="8219" width="3.125" style="353" customWidth="1"/>
    <col min="8220" max="8220" width="1.75" style="353" customWidth="1"/>
    <col min="8221" max="8221" width="9" style="353" customWidth="1"/>
    <col min="8222" max="8222" width="10.25" style="353" bestFit="1" customWidth="1"/>
    <col min="8223" max="8223" width="14.125" style="353" bestFit="1" customWidth="1"/>
    <col min="8224" max="8448" width="9" style="353" customWidth="1"/>
    <col min="8449" max="8475" width="3.125" style="353" customWidth="1"/>
    <col min="8476" max="8476" width="1.75" style="353" customWidth="1"/>
    <col min="8477" max="8477" width="9" style="353" customWidth="1"/>
    <col min="8478" max="8478" width="10.25" style="353" bestFit="1" customWidth="1"/>
    <col min="8479" max="8479" width="14.125" style="353" bestFit="1" customWidth="1"/>
    <col min="8480" max="8704" width="9" style="353" customWidth="1"/>
    <col min="8705" max="8731" width="3.125" style="353" customWidth="1"/>
    <col min="8732" max="8732" width="1.75" style="353" customWidth="1"/>
    <col min="8733" max="8733" width="9" style="353" customWidth="1"/>
    <col min="8734" max="8734" width="10.25" style="353" bestFit="1" customWidth="1"/>
    <col min="8735" max="8735" width="14.125" style="353" bestFit="1" customWidth="1"/>
    <col min="8736" max="8960" width="9" style="353" customWidth="1"/>
    <col min="8961" max="8987" width="3.125" style="353" customWidth="1"/>
    <col min="8988" max="8988" width="1.75" style="353" customWidth="1"/>
    <col min="8989" max="8989" width="9" style="353" customWidth="1"/>
    <col min="8990" max="8990" width="10.25" style="353" bestFit="1" customWidth="1"/>
    <col min="8991" max="8991" width="14.125" style="353" bestFit="1" customWidth="1"/>
    <col min="8992" max="9216" width="9" style="353" customWidth="1"/>
    <col min="9217" max="9243" width="3.125" style="353" customWidth="1"/>
    <col min="9244" max="9244" width="1.75" style="353" customWidth="1"/>
    <col min="9245" max="9245" width="9" style="353" customWidth="1"/>
    <col min="9246" max="9246" width="10.25" style="353" bestFit="1" customWidth="1"/>
    <col min="9247" max="9247" width="14.125" style="353" bestFit="1" customWidth="1"/>
    <col min="9248" max="9472" width="9" style="353" customWidth="1"/>
    <col min="9473" max="9499" width="3.125" style="353" customWidth="1"/>
    <col min="9500" max="9500" width="1.75" style="353" customWidth="1"/>
    <col min="9501" max="9501" width="9" style="353" customWidth="1"/>
    <col min="9502" max="9502" width="10.25" style="353" bestFit="1" customWidth="1"/>
    <col min="9503" max="9503" width="14.125" style="353" bestFit="1" customWidth="1"/>
    <col min="9504" max="9728" width="9" style="353" customWidth="1"/>
    <col min="9729" max="9755" width="3.125" style="353" customWidth="1"/>
    <col min="9756" max="9756" width="1.75" style="353" customWidth="1"/>
    <col min="9757" max="9757" width="9" style="353" customWidth="1"/>
    <col min="9758" max="9758" width="10.25" style="353" bestFit="1" customWidth="1"/>
    <col min="9759" max="9759" width="14.125" style="353" bestFit="1" customWidth="1"/>
    <col min="9760" max="9984" width="9" style="353" customWidth="1"/>
    <col min="9985" max="10011" width="3.125" style="353" customWidth="1"/>
    <col min="10012" max="10012" width="1.75" style="353" customWidth="1"/>
    <col min="10013" max="10013" width="9" style="353" customWidth="1"/>
    <col min="10014" max="10014" width="10.25" style="353" bestFit="1" customWidth="1"/>
    <col min="10015" max="10015" width="14.125" style="353" bestFit="1" customWidth="1"/>
    <col min="10016" max="10240" width="9" style="353" customWidth="1"/>
    <col min="10241" max="10267" width="3.125" style="353" customWidth="1"/>
    <col min="10268" max="10268" width="1.75" style="353" customWidth="1"/>
    <col min="10269" max="10269" width="9" style="353" customWidth="1"/>
    <col min="10270" max="10270" width="10.25" style="353" bestFit="1" customWidth="1"/>
    <col min="10271" max="10271" width="14.125" style="353" bestFit="1" customWidth="1"/>
    <col min="10272" max="10496" width="9" style="353" customWidth="1"/>
    <col min="10497" max="10523" width="3.125" style="353" customWidth="1"/>
    <col min="10524" max="10524" width="1.75" style="353" customWidth="1"/>
    <col min="10525" max="10525" width="9" style="353" customWidth="1"/>
    <col min="10526" max="10526" width="10.25" style="353" bestFit="1" customWidth="1"/>
    <col min="10527" max="10527" width="14.125" style="353" bestFit="1" customWidth="1"/>
    <col min="10528" max="10752" width="9" style="353" customWidth="1"/>
    <col min="10753" max="10779" width="3.125" style="353" customWidth="1"/>
    <col min="10780" max="10780" width="1.75" style="353" customWidth="1"/>
    <col min="10781" max="10781" width="9" style="353" customWidth="1"/>
    <col min="10782" max="10782" width="10.25" style="353" bestFit="1" customWidth="1"/>
    <col min="10783" max="10783" width="14.125" style="353" bestFit="1" customWidth="1"/>
    <col min="10784" max="11008" width="9" style="353" customWidth="1"/>
    <col min="11009" max="11035" width="3.125" style="353" customWidth="1"/>
    <col min="11036" max="11036" width="1.75" style="353" customWidth="1"/>
    <col min="11037" max="11037" width="9" style="353" customWidth="1"/>
    <col min="11038" max="11038" width="10.25" style="353" bestFit="1" customWidth="1"/>
    <col min="11039" max="11039" width="14.125" style="353" bestFit="1" customWidth="1"/>
    <col min="11040" max="11264" width="9" style="353" customWidth="1"/>
    <col min="11265" max="11291" width="3.125" style="353" customWidth="1"/>
    <col min="11292" max="11292" width="1.75" style="353" customWidth="1"/>
    <col min="11293" max="11293" width="9" style="353" customWidth="1"/>
    <col min="11294" max="11294" width="10.25" style="353" bestFit="1" customWidth="1"/>
    <col min="11295" max="11295" width="14.125" style="353" bestFit="1" customWidth="1"/>
    <col min="11296" max="11520" width="9" style="353" customWidth="1"/>
    <col min="11521" max="11547" width="3.125" style="353" customWidth="1"/>
    <col min="11548" max="11548" width="1.75" style="353" customWidth="1"/>
    <col min="11549" max="11549" width="9" style="353" customWidth="1"/>
    <col min="11550" max="11550" width="10.25" style="353" bestFit="1" customWidth="1"/>
    <col min="11551" max="11551" width="14.125" style="353" bestFit="1" customWidth="1"/>
    <col min="11552" max="11776" width="9" style="353" customWidth="1"/>
    <col min="11777" max="11803" width="3.125" style="353" customWidth="1"/>
    <col min="11804" max="11804" width="1.75" style="353" customWidth="1"/>
    <col min="11805" max="11805" width="9" style="353" customWidth="1"/>
    <col min="11806" max="11806" width="10.25" style="353" bestFit="1" customWidth="1"/>
    <col min="11807" max="11807" width="14.125" style="353" bestFit="1" customWidth="1"/>
    <col min="11808" max="12032" width="9" style="353" customWidth="1"/>
    <col min="12033" max="12059" width="3.125" style="353" customWidth="1"/>
    <col min="12060" max="12060" width="1.75" style="353" customWidth="1"/>
    <col min="12061" max="12061" width="9" style="353" customWidth="1"/>
    <col min="12062" max="12062" width="10.25" style="353" bestFit="1" customWidth="1"/>
    <col min="12063" max="12063" width="14.125" style="353" bestFit="1" customWidth="1"/>
    <col min="12064" max="12288" width="9" style="353" customWidth="1"/>
    <col min="12289" max="12315" width="3.125" style="353" customWidth="1"/>
    <col min="12316" max="12316" width="1.75" style="353" customWidth="1"/>
    <col min="12317" max="12317" width="9" style="353" customWidth="1"/>
    <col min="12318" max="12318" width="10.25" style="353" bestFit="1" customWidth="1"/>
    <col min="12319" max="12319" width="14.125" style="353" bestFit="1" customWidth="1"/>
    <col min="12320" max="12544" width="9" style="353" customWidth="1"/>
    <col min="12545" max="12571" width="3.125" style="353" customWidth="1"/>
    <col min="12572" max="12572" width="1.75" style="353" customWidth="1"/>
    <col min="12573" max="12573" width="9" style="353" customWidth="1"/>
    <col min="12574" max="12574" width="10.25" style="353" bestFit="1" customWidth="1"/>
    <col min="12575" max="12575" width="14.125" style="353" bestFit="1" customWidth="1"/>
    <col min="12576" max="12800" width="9" style="353" customWidth="1"/>
    <col min="12801" max="12827" width="3.125" style="353" customWidth="1"/>
    <col min="12828" max="12828" width="1.75" style="353" customWidth="1"/>
    <col min="12829" max="12829" width="9" style="353" customWidth="1"/>
    <col min="12830" max="12830" width="10.25" style="353" bestFit="1" customWidth="1"/>
    <col min="12831" max="12831" width="14.125" style="353" bestFit="1" customWidth="1"/>
    <col min="12832" max="13056" width="9" style="353" customWidth="1"/>
    <col min="13057" max="13083" width="3.125" style="353" customWidth="1"/>
    <col min="13084" max="13084" width="1.75" style="353" customWidth="1"/>
    <col min="13085" max="13085" width="9" style="353" customWidth="1"/>
    <col min="13086" max="13086" width="10.25" style="353" bestFit="1" customWidth="1"/>
    <col min="13087" max="13087" width="14.125" style="353" bestFit="1" customWidth="1"/>
    <col min="13088" max="13312" width="9" style="353" customWidth="1"/>
    <col min="13313" max="13339" width="3.125" style="353" customWidth="1"/>
    <col min="13340" max="13340" width="1.75" style="353" customWidth="1"/>
    <col min="13341" max="13341" width="9" style="353" customWidth="1"/>
    <col min="13342" max="13342" width="10.25" style="353" bestFit="1" customWidth="1"/>
    <col min="13343" max="13343" width="14.125" style="353" bestFit="1" customWidth="1"/>
    <col min="13344" max="13568" width="9" style="353" customWidth="1"/>
    <col min="13569" max="13595" width="3.125" style="353" customWidth="1"/>
    <col min="13596" max="13596" width="1.75" style="353" customWidth="1"/>
    <col min="13597" max="13597" width="9" style="353" customWidth="1"/>
    <col min="13598" max="13598" width="10.25" style="353" bestFit="1" customWidth="1"/>
    <col min="13599" max="13599" width="14.125" style="353" bestFit="1" customWidth="1"/>
    <col min="13600" max="13824" width="9" style="353" customWidth="1"/>
    <col min="13825" max="13851" width="3.125" style="353" customWidth="1"/>
    <col min="13852" max="13852" width="1.75" style="353" customWidth="1"/>
    <col min="13853" max="13853" width="9" style="353" customWidth="1"/>
    <col min="13854" max="13854" width="10.25" style="353" bestFit="1" customWidth="1"/>
    <col min="13855" max="13855" width="14.125" style="353" bestFit="1" customWidth="1"/>
    <col min="13856" max="14080" width="9" style="353" customWidth="1"/>
    <col min="14081" max="14107" width="3.125" style="353" customWidth="1"/>
    <col min="14108" max="14108" width="1.75" style="353" customWidth="1"/>
    <col min="14109" max="14109" width="9" style="353" customWidth="1"/>
    <col min="14110" max="14110" width="10.25" style="353" bestFit="1" customWidth="1"/>
    <col min="14111" max="14111" width="14.125" style="353" bestFit="1" customWidth="1"/>
    <col min="14112" max="14336" width="9" style="353" customWidth="1"/>
    <col min="14337" max="14363" width="3.125" style="353" customWidth="1"/>
    <col min="14364" max="14364" width="1.75" style="353" customWidth="1"/>
    <col min="14365" max="14365" width="9" style="353" customWidth="1"/>
    <col min="14366" max="14366" width="10.25" style="353" bestFit="1" customWidth="1"/>
    <col min="14367" max="14367" width="14.125" style="353" bestFit="1" customWidth="1"/>
    <col min="14368" max="14592" width="9" style="353" customWidth="1"/>
    <col min="14593" max="14619" width="3.125" style="353" customWidth="1"/>
    <col min="14620" max="14620" width="1.75" style="353" customWidth="1"/>
    <col min="14621" max="14621" width="9" style="353" customWidth="1"/>
    <col min="14622" max="14622" width="10.25" style="353" bestFit="1" customWidth="1"/>
    <col min="14623" max="14623" width="14.125" style="353" bestFit="1" customWidth="1"/>
    <col min="14624" max="14848" width="9" style="353" customWidth="1"/>
    <col min="14849" max="14875" width="3.125" style="353" customWidth="1"/>
    <col min="14876" max="14876" width="1.75" style="353" customWidth="1"/>
    <col min="14877" max="14877" width="9" style="353" customWidth="1"/>
    <col min="14878" max="14878" width="10.25" style="353" bestFit="1" customWidth="1"/>
    <col min="14879" max="14879" width="14.125" style="353" bestFit="1" customWidth="1"/>
    <col min="14880" max="15104" width="9" style="353" customWidth="1"/>
    <col min="15105" max="15131" width="3.125" style="353" customWidth="1"/>
    <col min="15132" max="15132" width="1.75" style="353" customWidth="1"/>
    <col min="15133" max="15133" width="9" style="353" customWidth="1"/>
    <col min="15134" max="15134" width="10.25" style="353" bestFit="1" customWidth="1"/>
    <col min="15135" max="15135" width="14.125" style="353" bestFit="1" customWidth="1"/>
    <col min="15136" max="15360" width="9" style="353" customWidth="1"/>
    <col min="15361" max="15387" width="3.125" style="353" customWidth="1"/>
    <col min="15388" max="15388" width="1.75" style="353" customWidth="1"/>
    <col min="15389" max="15389" width="9" style="353" customWidth="1"/>
    <col min="15390" max="15390" width="10.25" style="353" bestFit="1" customWidth="1"/>
    <col min="15391" max="15391" width="14.125" style="353" bestFit="1" customWidth="1"/>
    <col min="15392" max="15616" width="9" style="353" customWidth="1"/>
    <col min="15617" max="15643" width="3.125" style="353" customWidth="1"/>
    <col min="15644" max="15644" width="1.75" style="353" customWidth="1"/>
    <col min="15645" max="15645" width="9" style="353" customWidth="1"/>
    <col min="15646" max="15646" width="10.25" style="353" bestFit="1" customWidth="1"/>
    <col min="15647" max="15647" width="14.125" style="353" bestFit="1" customWidth="1"/>
    <col min="15648" max="15872" width="9" style="353" customWidth="1"/>
    <col min="15873" max="15899" width="3.125" style="353" customWidth="1"/>
    <col min="15900" max="15900" width="1.75" style="353" customWidth="1"/>
    <col min="15901" max="15901" width="9" style="353" customWidth="1"/>
    <col min="15902" max="15902" width="10.25" style="353" bestFit="1" customWidth="1"/>
    <col min="15903" max="15903" width="14.125" style="353" bestFit="1" customWidth="1"/>
    <col min="15904" max="16128" width="9" style="353" customWidth="1"/>
    <col min="16129" max="16155" width="3.125" style="353" customWidth="1"/>
    <col min="16156" max="16156" width="1.75" style="353" customWidth="1"/>
    <col min="16157" max="16157" width="9" style="353" customWidth="1"/>
    <col min="16158" max="16158" width="10.25" style="353" bestFit="1" customWidth="1"/>
    <col min="16159" max="16159" width="14.125" style="353" bestFit="1" customWidth="1"/>
    <col min="16160" max="16384" width="9" style="353" customWidth="1"/>
  </cols>
  <sheetData>
    <row r="1" spans="1:27" ht="6" customHeight="1"/>
    <row r="2" spans="1:27">
      <c r="A2" s="353" t="s">
        <v>12</v>
      </c>
    </row>
    <row r="4" spans="1:27">
      <c r="A4" s="2407" t="s">
        <v>13</v>
      </c>
      <c r="B4" s="2407"/>
      <c r="C4" s="2407"/>
      <c r="D4" s="2407"/>
      <c r="E4" s="2407"/>
      <c r="F4" s="2407"/>
      <c r="G4" s="2407"/>
      <c r="H4" s="2407"/>
      <c r="I4" s="2407"/>
      <c r="J4" s="2407"/>
      <c r="K4" s="2407"/>
      <c r="L4" s="2407"/>
      <c r="M4" s="2407"/>
      <c r="N4" s="2407"/>
      <c r="O4" s="2407"/>
      <c r="P4" s="2407"/>
      <c r="Q4" s="2407"/>
      <c r="R4" s="2407"/>
      <c r="S4" s="2407"/>
      <c r="T4" s="2407"/>
      <c r="U4" s="2407"/>
      <c r="V4" s="2407"/>
      <c r="W4" s="2407"/>
      <c r="X4" s="2407"/>
      <c r="Y4" s="2407"/>
      <c r="Z4" s="2407"/>
      <c r="AA4" s="2407"/>
    </row>
    <row r="5" spans="1:27" ht="30.75" customHeight="1">
      <c r="A5" s="2441" t="s">
        <v>14</v>
      </c>
      <c r="B5" s="2441"/>
      <c r="C5" s="2441"/>
      <c r="D5" s="2441"/>
      <c r="E5" s="2441"/>
      <c r="F5" s="2441"/>
      <c r="G5" s="2441"/>
      <c r="H5" s="2441"/>
      <c r="I5" s="2441"/>
      <c r="J5" s="2441"/>
      <c r="K5" s="2441"/>
      <c r="L5" s="2441"/>
      <c r="M5" s="2441"/>
      <c r="N5" s="2441"/>
      <c r="O5" s="2441"/>
      <c r="P5" s="2441"/>
      <c r="Q5" s="2441"/>
      <c r="R5" s="2441"/>
      <c r="S5" s="2442"/>
      <c r="T5" s="2442"/>
      <c r="U5" s="2442"/>
      <c r="V5" s="2442"/>
      <c r="W5" s="2442"/>
      <c r="X5" s="2442"/>
      <c r="Y5" s="2442"/>
      <c r="Z5" s="2442"/>
      <c r="AA5" s="2442"/>
    </row>
    <row r="6" spans="1:27">
      <c r="A6" s="2407" t="s">
        <v>15</v>
      </c>
      <c r="B6" s="2407"/>
      <c r="C6" s="2407"/>
      <c r="D6" s="2407"/>
      <c r="E6" s="2407"/>
      <c r="F6" s="2407"/>
      <c r="G6" s="2407"/>
      <c r="H6" s="2407"/>
      <c r="I6" s="2407"/>
      <c r="J6" s="2407"/>
      <c r="K6" s="2407"/>
      <c r="L6" s="2407"/>
      <c r="M6" s="2407"/>
      <c r="N6" s="2407"/>
      <c r="O6" s="2407"/>
      <c r="P6" s="2407"/>
      <c r="Q6" s="2407"/>
      <c r="R6" s="2407"/>
      <c r="S6" s="2443"/>
      <c r="T6" s="2443"/>
      <c r="U6" s="2443"/>
      <c r="V6" s="2443"/>
      <c r="W6" s="2443"/>
      <c r="X6" s="2443"/>
      <c r="Y6" s="2443"/>
      <c r="Z6" s="2443"/>
      <c r="AA6" s="2443"/>
    </row>
    <row r="8" spans="1:27" ht="18.75" customHeight="1">
      <c r="S8" s="2428" t="str">
        <f ca="1">IF(wskakunin_SHINSEI_DATE="",TEXT(TODAY(),"ggg"),wskakunin_SHINSEI_DATE)</f>
        <v>令和</v>
      </c>
      <c r="T8" s="2428"/>
      <c r="U8" s="2202"/>
      <c r="V8" s="353" t="s">
        <v>477</v>
      </c>
      <c r="W8" s="2202"/>
      <c r="X8" s="353" t="s">
        <v>5</v>
      </c>
      <c r="Y8" s="2202"/>
      <c r="Z8" s="353" t="s">
        <v>478</v>
      </c>
    </row>
    <row r="9" spans="1:27" ht="15.75" customHeight="1"/>
    <row r="10" spans="1:27" ht="18" customHeight="1">
      <c r="A10" s="355"/>
      <c r="B10" s="2444" t="str">
        <f>cst_wskakunin_BUILD_KEN__ken</f>
        <v>埼玉県</v>
      </c>
      <c r="C10" s="2445"/>
      <c r="D10" s="2445"/>
      <c r="E10" s="2445"/>
      <c r="F10" s="355" t="s">
        <v>16</v>
      </c>
      <c r="G10" s="355"/>
      <c r="H10" s="355"/>
      <c r="I10" s="355"/>
      <c r="J10" s="355"/>
      <c r="K10" s="355"/>
      <c r="L10" s="355"/>
      <c r="M10" s="355"/>
      <c r="N10" s="355"/>
      <c r="O10" s="355"/>
      <c r="P10" s="355"/>
      <c r="Q10" s="355"/>
      <c r="R10" s="355"/>
      <c r="S10" s="355"/>
      <c r="T10" s="355"/>
      <c r="U10" s="355"/>
      <c r="V10" s="355"/>
      <c r="W10" s="355"/>
      <c r="X10" s="355"/>
      <c r="Y10" s="355"/>
      <c r="Z10" s="355"/>
      <c r="AA10" s="355"/>
    </row>
    <row r="11" spans="1:27" ht="18" customHeight="1">
      <c r="A11" s="353" t="s">
        <v>17</v>
      </c>
    </row>
    <row r="12" spans="1:27" ht="18" customHeight="1">
      <c r="B12" s="2443" t="s">
        <v>4</v>
      </c>
      <c r="C12" s="2443"/>
      <c r="D12" s="2443"/>
      <c r="E12" s="2446" t="str">
        <f>cst_wskakunin_owner1__space3</f>
        <v>テスト建て主
代表取締役社長　テストさん</v>
      </c>
      <c r="F12" s="2446"/>
      <c r="G12" s="2446"/>
      <c r="H12" s="2446"/>
      <c r="I12" s="2446"/>
      <c r="J12" s="2446"/>
      <c r="K12" s="2446"/>
      <c r="L12" s="2446"/>
      <c r="M12" s="2446"/>
      <c r="N12" s="2446"/>
      <c r="O12" s="2446"/>
      <c r="P12" s="2446"/>
      <c r="Q12" s="2446"/>
      <c r="R12" s="2446"/>
      <c r="S12" s="2446"/>
      <c r="T12" s="2446"/>
      <c r="U12" s="2446"/>
      <c r="V12" s="2446"/>
      <c r="W12" s="2446"/>
      <c r="X12" s="2446"/>
      <c r="Y12" s="2446"/>
      <c r="Z12" s="2443"/>
    </row>
    <row r="13" spans="1:27" ht="18" customHeight="1">
      <c r="B13" s="2443"/>
      <c r="C13" s="2443"/>
      <c r="D13" s="2443"/>
      <c r="E13" s="2446"/>
      <c r="F13" s="2446"/>
      <c r="G13" s="2446"/>
      <c r="H13" s="2446"/>
      <c r="I13" s="2446"/>
      <c r="J13" s="2446"/>
      <c r="K13" s="2446"/>
      <c r="L13" s="2446"/>
      <c r="M13" s="2446"/>
      <c r="N13" s="2446"/>
      <c r="O13" s="2446"/>
      <c r="P13" s="2446"/>
      <c r="Q13" s="2446"/>
      <c r="R13" s="2446"/>
      <c r="S13" s="2446"/>
      <c r="T13" s="2446"/>
      <c r="U13" s="2446"/>
      <c r="V13" s="2446"/>
      <c r="W13" s="2446"/>
      <c r="X13" s="2446"/>
      <c r="Y13" s="2446"/>
      <c r="Z13" s="2443"/>
    </row>
    <row r="14" spans="1:27" ht="18" customHeight="1">
      <c r="B14" s="353" t="s">
        <v>18</v>
      </c>
      <c r="E14" s="2432" t="str">
        <f>cst_wskakunin_owner1_ZIP</f>
        <v>330-0064</v>
      </c>
      <c r="F14" s="2434"/>
      <c r="G14" s="2434"/>
      <c r="H14" s="2434"/>
      <c r="I14" s="2434"/>
      <c r="J14" s="2434"/>
    </row>
    <row r="15" spans="1:27" ht="18" customHeight="1">
      <c r="B15" s="353" t="s">
        <v>19</v>
      </c>
      <c r="E15" s="2432" t="str">
        <f>cst_wskakunin_owner1__address</f>
        <v>埼玉県埼玉県さいたま市浦和区岸町７－１２－３</v>
      </c>
      <c r="F15" s="2447"/>
      <c r="G15" s="2447"/>
      <c r="H15" s="2447"/>
      <c r="I15" s="2447"/>
      <c r="J15" s="2447"/>
      <c r="K15" s="2447"/>
      <c r="L15" s="2447"/>
      <c r="M15" s="2447"/>
      <c r="N15" s="2447"/>
      <c r="O15" s="2447"/>
      <c r="P15" s="2447"/>
      <c r="Q15" s="2447"/>
      <c r="R15" s="2447"/>
      <c r="S15" s="2447"/>
      <c r="T15" s="2447"/>
      <c r="U15" s="2447"/>
      <c r="V15" s="2447"/>
      <c r="W15" s="2447"/>
      <c r="X15" s="2433"/>
      <c r="Y15" s="2433"/>
      <c r="Z15" s="2433"/>
      <c r="AA15" s="2434"/>
    </row>
    <row r="16" spans="1:27" ht="18" customHeight="1">
      <c r="A16" s="355"/>
      <c r="B16" s="355" t="s">
        <v>20</v>
      </c>
      <c r="C16" s="355"/>
      <c r="D16" s="355"/>
      <c r="E16" s="2435" t="str">
        <f>cst_wskakunin_owner1_TEL</f>
        <v>048-222-2222</v>
      </c>
      <c r="F16" s="2436"/>
      <c r="G16" s="2436"/>
      <c r="H16" s="2436"/>
      <c r="I16" s="2436"/>
      <c r="J16" s="2436"/>
      <c r="K16" s="2436"/>
      <c r="L16" s="2436"/>
      <c r="M16" s="355"/>
      <c r="N16" s="355"/>
      <c r="O16" s="355"/>
      <c r="P16" s="355"/>
      <c r="Q16" s="355"/>
      <c r="R16" s="355"/>
      <c r="S16" s="355"/>
      <c r="T16" s="355"/>
      <c r="U16" s="355"/>
      <c r="V16" s="355"/>
      <c r="W16" s="355"/>
      <c r="X16" s="355"/>
      <c r="Y16" s="355"/>
      <c r="Z16" s="355"/>
      <c r="AA16" s="355"/>
    </row>
    <row r="17" spans="1:27" ht="18" customHeight="1">
      <c r="A17" s="353" t="s">
        <v>21</v>
      </c>
    </row>
    <row r="18" spans="1:27" ht="18" customHeight="1">
      <c r="B18" s="353" t="s">
        <v>4</v>
      </c>
      <c r="E18" s="2432" t="str">
        <f>cst_wskakunin_sekou1_NAME</f>
        <v>テスト施工者</v>
      </c>
      <c r="F18" s="2434"/>
      <c r="G18" s="2434"/>
      <c r="H18" s="2434"/>
      <c r="I18" s="2434"/>
      <c r="J18" s="2434"/>
      <c r="K18" s="2434"/>
      <c r="L18" s="2434"/>
      <c r="M18" s="2434"/>
      <c r="N18" s="2434"/>
      <c r="O18" s="2434"/>
      <c r="P18" s="2434"/>
      <c r="Q18" s="2434"/>
      <c r="R18" s="2434"/>
      <c r="S18" s="2434"/>
      <c r="T18" s="2434"/>
      <c r="U18" s="2434"/>
      <c r="V18" s="2434"/>
      <c r="W18" s="2434"/>
      <c r="X18" s="2434"/>
      <c r="Y18" s="2434"/>
      <c r="Z18" s="2434"/>
      <c r="AA18" s="2434"/>
    </row>
    <row r="19" spans="1:27" ht="18" customHeight="1">
      <c r="B19" s="353" t="s">
        <v>22</v>
      </c>
    </row>
    <row r="20" spans="1:27" ht="18" customHeight="1">
      <c r="E20" s="2432" t="str">
        <f>cst_wskakunin_sekou1_JIMU_NAME</f>
        <v>XXXアーキ</v>
      </c>
      <c r="F20" s="2434"/>
      <c r="G20" s="2434"/>
      <c r="H20" s="2434"/>
      <c r="I20" s="2434"/>
      <c r="J20" s="2434"/>
      <c r="K20" s="2434"/>
      <c r="L20" s="2434"/>
      <c r="M20" s="2434"/>
      <c r="N20" s="2434"/>
      <c r="O20" s="2434"/>
      <c r="P20" s="2434"/>
      <c r="Q20" s="2434"/>
      <c r="R20" s="2434"/>
      <c r="S20" s="2434"/>
      <c r="T20" s="2434"/>
      <c r="U20" s="2434"/>
      <c r="V20" s="2434"/>
      <c r="W20" s="2434"/>
      <c r="X20" s="2434"/>
      <c r="Y20" s="2434"/>
      <c r="Z20" s="2434"/>
      <c r="AA20" s="2434"/>
    </row>
    <row r="21" spans="1:27" ht="18" customHeight="1">
      <c r="B21" s="353" t="s">
        <v>18</v>
      </c>
      <c r="E21" s="2432" t="str">
        <f>cst_wskakunin_sekou1_ZIP</f>
        <v>359-0034</v>
      </c>
      <c r="F21" s="2434"/>
      <c r="G21" s="2434"/>
      <c r="H21" s="2434"/>
      <c r="I21" s="2434"/>
      <c r="J21" s="2434"/>
    </row>
    <row r="22" spans="1:27" ht="18" customHeight="1">
      <c r="B22" s="353" t="s">
        <v>23</v>
      </c>
      <c r="E22" s="2432" t="str">
        <f>cst_wskakunin_sekou1__address</f>
        <v>埼玉県所沢市東新井町307-7</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4"/>
    </row>
    <row r="23" spans="1:27" ht="18" customHeight="1">
      <c r="A23" s="355"/>
      <c r="B23" s="355" t="s">
        <v>20</v>
      </c>
      <c r="C23" s="355"/>
      <c r="D23" s="355"/>
      <c r="E23" s="2435" t="str">
        <f>cst_wskakunin_sekou1_TEL</f>
        <v>048-222-2222</v>
      </c>
      <c r="F23" s="2436"/>
      <c r="G23" s="2436"/>
      <c r="H23" s="2436"/>
      <c r="I23" s="2436"/>
      <c r="J23" s="2436"/>
      <c r="K23" s="2436"/>
      <c r="L23" s="2436"/>
      <c r="M23" s="355"/>
      <c r="N23" s="355"/>
      <c r="O23" s="355"/>
      <c r="P23" s="355"/>
      <c r="Q23" s="355"/>
      <c r="R23" s="355"/>
      <c r="S23" s="355"/>
      <c r="T23" s="355"/>
      <c r="U23" s="355"/>
      <c r="V23" s="355"/>
      <c r="W23" s="355"/>
      <c r="X23" s="355"/>
      <c r="Y23" s="355"/>
      <c r="Z23" s="355"/>
      <c r="AA23" s="355"/>
    </row>
    <row r="24" spans="1:27" ht="18" customHeight="1">
      <c r="A24" s="353" t="s">
        <v>24</v>
      </c>
    </row>
    <row r="25" spans="1:27" ht="18" customHeight="1">
      <c r="B25" s="353" t="s">
        <v>4</v>
      </c>
      <c r="E25" s="2432" t="str">
        <f>cst_wskakunin_kanri1_NAME</f>
        <v/>
      </c>
      <c r="F25" s="2434"/>
      <c r="G25" s="2434"/>
      <c r="H25" s="2434"/>
      <c r="I25" s="2434"/>
      <c r="J25" s="2434"/>
      <c r="K25" s="2434"/>
      <c r="L25" s="2434"/>
      <c r="M25" s="2434"/>
      <c r="N25" s="2434"/>
      <c r="O25" s="2434"/>
      <c r="P25" s="2434"/>
      <c r="Q25" s="2434"/>
      <c r="R25" s="2434"/>
      <c r="S25" s="2434"/>
      <c r="T25" s="2434"/>
      <c r="U25" s="2434"/>
      <c r="V25" s="2434"/>
      <c r="W25" s="2434"/>
      <c r="X25" s="2434"/>
      <c r="Y25" s="2434"/>
      <c r="Z25" s="2434"/>
      <c r="AA25" s="2434"/>
    </row>
    <row r="26" spans="1:27" ht="18" customHeight="1">
      <c r="B26" s="353" t="s">
        <v>22</v>
      </c>
    </row>
    <row r="27" spans="1:27" ht="18" customHeight="1">
      <c r="E27" s="2432" t="str">
        <f>cst_wskakunin_kanri1_JIMU_NAME</f>
        <v/>
      </c>
      <c r="F27" s="2434"/>
      <c r="G27" s="2434"/>
      <c r="H27" s="2434"/>
      <c r="I27" s="2434"/>
      <c r="J27" s="2434"/>
      <c r="K27" s="2434"/>
      <c r="L27" s="2434"/>
      <c r="M27" s="2434"/>
      <c r="N27" s="2434"/>
      <c r="O27" s="2434"/>
      <c r="P27" s="2434"/>
      <c r="Q27" s="2434"/>
      <c r="R27" s="2434"/>
      <c r="S27" s="2434"/>
      <c r="T27" s="2434"/>
      <c r="U27" s="2434"/>
      <c r="V27" s="2434"/>
      <c r="W27" s="2434"/>
      <c r="X27" s="2434"/>
      <c r="Y27" s="2434"/>
      <c r="Z27" s="2434"/>
      <c r="AA27" s="2434"/>
    </row>
    <row r="28" spans="1:27" ht="18" customHeight="1">
      <c r="B28" s="353" t="s">
        <v>18</v>
      </c>
      <c r="E28" s="2432" t="str">
        <f>cst_wskakunin_kanri1_ZIP</f>
        <v/>
      </c>
      <c r="F28" s="2434"/>
      <c r="G28" s="2434"/>
      <c r="H28" s="2434"/>
      <c r="I28" s="2434"/>
      <c r="J28" s="2434"/>
    </row>
    <row r="29" spans="1:27" ht="18" customHeight="1">
      <c r="B29" s="353" t="s">
        <v>23</v>
      </c>
      <c r="E29" s="2432" t="str">
        <f>cst_wskakunin_kanri1__address</f>
        <v/>
      </c>
      <c r="F29" s="2433"/>
      <c r="G29" s="2433"/>
      <c r="H29" s="2433"/>
      <c r="I29" s="2433"/>
      <c r="J29" s="2433"/>
      <c r="K29" s="2433"/>
      <c r="L29" s="2433"/>
      <c r="M29" s="2433"/>
      <c r="N29" s="2433"/>
      <c r="O29" s="2433"/>
      <c r="P29" s="2433"/>
      <c r="Q29" s="2433"/>
      <c r="R29" s="2433"/>
      <c r="S29" s="2433"/>
      <c r="T29" s="2433"/>
      <c r="U29" s="2433"/>
      <c r="V29" s="2433"/>
      <c r="W29" s="2433"/>
      <c r="X29" s="2433"/>
      <c r="Y29" s="2433"/>
      <c r="Z29" s="2433"/>
      <c r="AA29" s="2434"/>
    </row>
    <row r="30" spans="1:27" ht="18" customHeight="1">
      <c r="A30" s="355"/>
      <c r="B30" s="355" t="s">
        <v>20</v>
      </c>
      <c r="C30" s="355"/>
      <c r="D30" s="355"/>
      <c r="E30" s="2435" t="str">
        <f>cst_wskakunin_kanri1_TEL</f>
        <v/>
      </c>
      <c r="F30" s="2436"/>
      <c r="G30" s="2436"/>
      <c r="H30" s="2436"/>
      <c r="I30" s="2436"/>
      <c r="J30" s="2436"/>
      <c r="K30" s="2436"/>
      <c r="L30" s="2436"/>
      <c r="M30" s="355"/>
      <c r="N30" s="355"/>
      <c r="O30" s="355"/>
      <c r="P30" s="355"/>
      <c r="Q30" s="355"/>
      <c r="R30" s="355"/>
      <c r="S30" s="355"/>
      <c r="T30" s="355"/>
      <c r="U30" s="355"/>
      <c r="V30" s="355"/>
      <c r="W30" s="355"/>
      <c r="X30" s="355"/>
      <c r="Y30" s="355"/>
      <c r="Z30" s="355"/>
      <c r="AA30" s="355"/>
    </row>
    <row r="31" spans="1:27" ht="18" customHeight="1">
      <c r="A31" s="353" t="s">
        <v>25</v>
      </c>
      <c r="E31" s="353" t="s">
        <v>507</v>
      </c>
    </row>
    <row r="32" spans="1:27" ht="18" customHeight="1">
      <c r="B32" s="353" t="s">
        <v>26</v>
      </c>
      <c r="I32" s="354" t="s">
        <v>6</v>
      </c>
      <c r="J32" s="2437" t="str">
        <f>cst_shinsei_ISSUE_NO</f>
        <v/>
      </c>
      <c r="K32" s="2438"/>
      <c r="L32" s="2438"/>
      <c r="M32" s="2438"/>
      <c r="N32" s="2438"/>
      <c r="O32" s="2438"/>
      <c r="P32" s="2438"/>
      <c r="Q32" s="353" t="s">
        <v>7</v>
      </c>
    </row>
    <row r="33" spans="1:27" ht="18" customHeight="1">
      <c r="B33" s="353" t="s">
        <v>27</v>
      </c>
      <c r="H33" s="2428" t="str">
        <f ca="1">IF(shinsei_ISSUE_DATE="",TEXT(TODAY(),"ggg"),shinsei_ISSUE_DATE)</f>
        <v>令和</v>
      </c>
      <c r="I33" s="2428"/>
      <c r="J33" s="716" t="str">
        <f>cst_shinsei_ISSUE_DATE</f>
        <v/>
      </c>
      <c r="K33" s="353" t="s">
        <v>477</v>
      </c>
      <c r="L33" s="717" t="str">
        <f>cst_shinsei_ISSUE_DATE</f>
        <v/>
      </c>
      <c r="M33" s="353" t="s">
        <v>5</v>
      </c>
      <c r="N33" s="718" t="str">
        <f>cst_shinsei_ISSUE_DATE</f>
        <v/>
      </c>
      <c r="O33" s="353" t="s">
        <v>478</v>
      </c>
    </row>
    <row r="34" spans="1:27" ht="18" customHeight="1">
      <c r="A34" s="355"/>
      <c r="B34" s="355" t="s">
        <v>28</v>
      </c>
      <c r="C34" s="355"/>
      <c r="D34" s="355"/>
      <c r="E34" s="355"/>
      <c r="F34" s="355"/>
      <c r="G34" s="355"/>
      <c r="H34" s="355"/>
      <c r="I34" s="2439" t="str">
        <f ca="1">cst_Pre_Corp__SHINSEI&amp;"　"&amp;cst_Pre_Daihyou__SHINSEI</f>
        <v>一般財団法人 さいたま住宅検査センター　理事長　福 島  克 季</v>
      </c>
      <c r="J34" s="2440"/>
      <c r="K34" s="2440"/>
      <c r="L34" s="2440"/>
      <c r="M34" s="2440"/>
      <c r="N34" s="2440"/>
      <c r="O34" s="2440"/>
      <c r="P34" s="2440"/>
      <c r="Q34" s="2440"/>
      <c r="R34" s="2440"/>
      <c r="S34" s="2440"/>
      <c r="T34" s="2440"/>
      <c r="U34" s="2440"/>
      <c r="V34" s="2440"/>
      <c r="W34" s="2440"/>
      <c r="X34" s="2440"/>
      <c r="Y34" s="2440"/>
      <c r="Z34" s="2440"/>
      <c r="AA34" s="355"/>
    </row>
    <row r="35" spans="1:27" ht="18" customHeight="1">
      <c r="A35" s="353" t="s">
        <v>29</v>
      </c>
    </row>
    <row r="36" spans="1:27" ht="18" customHeight="1">
      <c r="B36" s="353" t="s">
        <v>4</v>
      </c>
      <c r="E36" s="2405"/>
      <c r="F36" s="2406"/>
      <c r="G36" s="2406"/>
      <c r="H36" s="2406"/>
      <c r="I36" s="2406"/>
      <c r="J36" s="2406"/>
      <c r="K36" s="2406"/>
      <c r="L36" s="2406"/>
      <c r="M36" s="2406"/>
      <c r="N36" s="2406"/>
      <c r="O36" s="2406"/>
      <c r="P36" s="2406"/>
      <c r="Q36" s="2406"/>
      <c r="R36" s="2406"/>
      <c r="S36" s="2406"/>
      <c r="T36" s="2406"/>
      <c r="U36" s="2406"/>
      <c r="V36" s="2406"/>
      <c r="W36" s="2406"/>
      <c r="X36" s="2406"/>
    </row>
    <row r="37" spans="1:27" ht="18" customHeight="1">
      <c r="B37" s="353" t="s">
        <v>30</v>
      </c>
      <c r="E37" s="2405"/>
      <c r="F37" s="2406"/>
      <c r="G37" s="2406"/>
      <c r="H37" s="2406"/>
      <c r="I37" s="2406"/>
      <c r="J37" s="2406"/>
      <c r="K37" s="2406"/>
      <c r="L37" s="2406"/>
      <c r="M37" s="2406"/>
      <c r="N37" s="2406"/>
      <c r="O37" s="2406"/>
      <c r="P37" s="2406"/>
      <c r="Q37" s="2406"/>
      <c r="R37" s="2406"/>
      <c r="S37" s="2406"/>
      <c r="T37" s="2406"/>
      <c r="U37" s="2406"/>
      <c r="V37" s="2406"/>
      <c r="W37" s="2406"/>
      <c r="X37" s="2406"/>
    </row>
    <row r="38" spans="1:27" ht="18" customHeight="1">
      <c r="B38" s="353" t="s">
        <v>18</v>
      </c>
      <c r="E38" s="2405"/>
      <c r="F38" s="2406"/>
      <c r="G38" s="2406"/>
      <c r="H38" s="2406"/>
      <c r="I38" s="2406"/>
      <c r="J38" s="2406"/>
    </row>
    <row r="39" spans="1:27" ht="18" customHeight="1">
      <c r="B39" s="353" t="s">
        <v>23</v>
      </c>
      <c r="E39" s="2405"/>
      <c r="F39" s="2406"/>
      <c r="G39" s="2406"/>
      <c r="H39" s="2406"/>
      <c r="I39" s="2406"/>
      <c r="J39" s="2406"/>
      <c r="K39" s="2406"/>
      <c r="L39" s="2406"/>
      <c r="M39" s="2406"/>
      <c r="N39" s="2406"/>
      <c r="O39" s="2406"/>
      <c r="P39" s="2406"/>
      <c r="Q39" s="2406"/>
      <c r="R39" s="2406"/>
      <c r="S39" s="2406"/>
      <c r="T39" s="2406"/>
      <c r="U39" s="2406"/>
      <c r="V39" s="2406"/>
      <c r="W39" s="2406"/>
      <c r="X39" s="2406"/>
      <c r="Y39" s="2406"/>
    </row>
    <row r="40" spans="1:27" ht="18" customHeight="1">
      <c r="A40" s="355"/>
      <c r="B40" s="355" t="s">
        <v>20</v>
      </c>
      <c r="C40" s="355"/>
      <c r="D40" s="355"/>
      <c r="E40" s="2396"/>
      <c r="F40" s="2397"/>
      <c r="G40" s="2397"/>
      <c r="H40" s="2397"/>
      <c r="I40" s="2397"/>
      <c r="J40" s="2397"/>
      <c r="K40" s="2397"/>
      <c r="L40" s="2397"/>
      <c r="M40" s="355"/>
      <c r="N40" s="355"/>
      <c r="O40" s="355"/>
      <c r="P40" s="355"/>
      <c r="Q40" s="355"/>
      <c r="R40" s="355"/>
      <c r="S40" s="355"/>
      <c r="T40" s="355"/>
      <c r="U40" s="355"/>
      <c r="V40" s="355"/>
      <c r="W40" s="355"/>
      <c r="X40" s="355"/>
      <c r="Y40" s="355"/>
      <c r="Z40" s="355"/>
      <c r="AA40" s="355"/>
    </row>
    <row r="41" spans="1:27" ht="18" customHeight="1">
      <c r="A41" s="353" t="s">
        <v>31</v>
      </c>
    </row>
    <row r="42" spans="1:27" ht="15.75" customHeight="1"/>
    <row r="43" spans="1:27" ht="15.75" customHeight="1"/>
    <row r="44" spans="1:27">
      <c r="A44" s="2398" t="s">
        <v>32</v>
      </c>
      <c r="B44" s="2398"/>
      <c r="C44" s="2398"/>
      <c r="D44" s="2398"/>
      <c r="E44" s="2398"/>
      <c r="F44" s="2398"/>
      <c r="G44" s="2398"/>
      <c r="H44" s="2398"/>
      <c r="I44" s="2398"/>
      <c r="J44" s="2398"/>
      <c r="K44" s="2398"/>
      <c r="L44" s="2398"/>
      <c r="M44" s="2398"/>
      <c r="N44" s="2398"/>
      <c r="O44" s="2398"/>
      <c r="P44" s="2398"/>
      <c r="Q44" s="2398"/>
      <c r="R44" s="2398"/>
      <c r="S44" s="2398"/>
      <c r="T44" s="2398"/>
      <c r="U44" s="2398"/>
      <c r="V44" s="2398"/>
      <c r="W44" s="2398"/>
      <c r="X44" s="2398"/>
      <c r="Y44" s="2398"/>
      <c r="Z44" s="2398"/>
      <c r="AA44" s="2398"/>
    </row>
    <row r="45" spans="1:27" ht="16.5" customHeight="1">
      <c r="A45" s="353" t="s">
        <v>4765</v>
      </c>
    </row>
    <row r="46" spans="1:27" ht="16.5" customHeight="1">
      <c r="B46" s="353" t="s">
        <v>4766</v>
      </c>
      <c r="K46" s="2428" t="str">
        <f ca="1">IF(wskakunin_KOUJI_TYAKUSYU_YOTEI_DATE="",TEXT(TODAY(),"ggg"),wskakunin_KOUJI_TYAKUSYU_YOTEI_DATE)</f>
        <v>令和</v>
      </c>
      <c r="L46" s="2428"/>
      <c r="M46" s="1390" t="str">
        <f>cst_wskakunin_KOUJI_TYAKUSYU_YOTEI_DATE</f>
        <v/>
      </c>
      <c r="N46" s="353" t="s">
        <v>477</v>
      </c>
      <c r="O46" s="1391" t="str">
        <f>cst_wskakunin_KOUJI_TYAKUSYU_YOTEI_DATE</f>
        <v/>
      </c>
      <c r="P46" s="353" t="s">
        <v>5</v>
      </c>
      <c r="Q46" s="1392" t="str">
        <f>cst_wskakunin_KOUJI_TYAKUSYU_YOTEI_DATE</f>
        <v/>
      </c>
      <c r="R46" s="353" t="s">
        <v>478</v>
      </c>
    </row>
    <row r="47" spans="1:27" ht="16.5" customHeight="1">
      <c r="A47" s="355"/>
      <c r="B47" s="355" t="s">
        <v>4767</v>
      </c>
      <c r="C47" s="355"/>
      <c r="D47" s="355"/>
      <c r="E47" s="355"/>
      <c r="F47" s="355"/>
      <c r="G47" s="355"/>
      <c r="H47" s="355"/>
      <c r="I47" s="355"/>
      <c r="J47" s="355"/>
      <c r="K47" s="2429" t="str">
        <f ca="1">IF(wskakunin_KOUJI_KANRYOU_YOTEI_DATE="",TEXT(TODAY(),"ggg"),wskakunin_KOUJI_KANRYOU_YOTEI_DATE)</f>
        <v>令和</v>
      </c>
      <c r="L47" s="2429"/>
      <c r="M47" s="1393" t="str">
        <f>cst_wskakunin_KOUJI_KANRYOU_YOTEI_DATE</f>
        <v/>
      </c>
      <c r="N47" s="355" t="s">
        <v>477</v>
      </c>
      <c r="O47" s="1394" t="str">
        <f>cst_wskakunin_KOUJI_KANRYOU_YOTEI_DATE</f>
        <v/>
      </c>
      <c r="P47" s="355" t="s">
        <v>5</v>
      </c>
      <c r="Q47" s="1395" t="str">
        <f>cst_wskakunin_KOUJI_KANRYOU_YOTEI_DATE</f>
        <v/>
      </c>
      <c r="R47" s="355" t="s">
        <v>478</v>
      </c>
      <c r="S47" s="355"/>
      <c r="T47" s="355"/>
      <c r="U47" s="355"/>
      <c r="V47" s="355"/>
      <c r="W47" s="355"/>
      <c r="X47" s="355"/>
      <c r="Y47" s="355"/>
      <c r="Z47" s="355"/>
      <c r="AA47" s="355"/>
    </row>
    <row r="48" spans="1:27" ht="16.5" customHeight="1">
      <c r="A48" s="353" t="s">
        <v>4768</v>
      </c>
    </row>
    <row r="49" spans="1:28" ht="16.5" customHeight="1">
      <c r="B49" s="353" t="s">
        <v>4769</v>
      </c>
      <c r="I49" s="1388" t="s">
        <v>139</v>
      </c>
      <c r="J49" s="353" t="s">
        <v>33</v>
      </c>
      <c r="M49" s="1388" t="s">
        <v>139</v>
      </c>
      <c r="N49" s="353" t="s">
        <v>34</v>
      </c>
      <c r="T49" s="1388" t="s">
        <v>139</v>
      </c>
      <c r="U49" s="353" t="s">
        <v>35</v>
      </c>
    </row>
    <row r="50" spans="1:28" ht="16.5" customHeight="1">
      <c r="I50" s="1388" t="s">
        <v>139</v>
      </c>
      <c r="J50" s="353" t="s">
        <v>36</v>
      </c>
      <c r="M50" s="1388" t="s">
        <v>139</v>
      </c>
      <c r="N50" s="353" t="s">
        <v>37</v>
      </c>
      <c r="T50" s="1388" t="s">
        <v>139</v>
      </c>
      <c r="U50" s="353" t="s">
        <v>38</v>
      </c>
    </row>
    <row r="51" spans="1:28" ht="15" customHeight="1">
      <c r="B51" s="353" t="s">
        <v>4770</v>
      </c>
      <c r="K51" s="1388" t="s">
        <v>139</v>
      </c>
      <c r="L51" s="353" t="s">
        <v>4771</v>
      </c>
      <c r="R51" s="1388" t="s">
        <v>139</v>
      </c>
      <c r="S51" s="353" t="s">
        <v>4772</v>
      </c>
    </row>
    <row r="52" spans="1:28" ht="15" customHeight="1">
      <c r="K52" s="1388" t="s">
        <v>139</v>
      </c>
      <c r="L52" s="353" t="s">
        <v>4773</v>
      </c>
    </row>
    <row r="53" spans="1:28" ht="15" customHeight="1">
      <c r="A53" s="355"/>
      <c r="B53" s="355"/>
      <c r="C53" s="355"/>
      <c r="D53" s="355"/>
      <c r="E53" s="355"/>
      <c r="F53" s="355"/>
      <c r="G53" s="355"/>
      <c r="H53" s="355"/>
      <c r="I53" s="355"/>
      <c r="J53" s="355"/>
      <c r="K53" s="1389" t="s">
        <v>139</v>
      </c>
      <c r="L53" s="355" t="s">
        <v>4774</v>
      </c>
      <c r="M53" s="355"/>
      <c r="N53" s="355"/>
      <c r="O53" s="355"/>
      <c r="P53" s="355"/>
      <c r="Q53" s="355"/>
      <c r="R53" s="355"/>
      <c r="S53" s="355"/>
      <c r="T53" s="1389" t="s">
        <v>139</v>
      </c>
      <c r="U53" s="355" t="s">
        <v>4775</v>
      </c>
      <c r="V53" s="355"/>
      <c r="W53" s="355"/>
      <c r="X53" s="355"/>
      <c r="Y53" s="355"/>
      <c r="Z53" s="355"/>
      <c r="AA53" s="355"/>
    </row>
    <row r="54" spans="1:28" ht="16.5" customHeight="1">
      <c r="A54" s="353" t="s">
        <v>4776</v>
      </c>
    </row>
    <row r="55" spans="1:28" ht="16.5" customHeight="1">
      <c r="B55" s="353" t="s">
        <v>39</v>
      </c>
      <c r="G55" s="2430" t="str">
        <f>cst_wskakunin_BUILD__address</f>
        <v>埼玉県さいたま市緑区</v>
      </c>
      <c r="H55" s="2430"/>
      <c r="I55" s="2430"/>
      <c r="J55" s="2430"/>
      <c r="K55" s="2430"/>
      <c r="L55" s="2430"/>
      <c r="M55" s="2430"/>
      <c r="N55" s="2430"/>
      <c r="O55" s="2430"/>
      <c r="P55" s="2430"/>
      <c r="Q55" s="2430"/>
      <c r="R55" s="2430"/>
      <c r="S55" s="2430"/>
      <c r="T55" s="2430"/>
      <c r="U55" s="2430"/>
      <c r="V55" s="2430"/>
      <c r="W55" s="2430"/>
      <c r="X55" s="2430"/>
      <c r="Y55" s="2430"/>
      <c r="Z55" s="2430"/>
      <c r="AA55" s="2430"/>
      <c r="AB55" s="2430"/>
    </row>
    <row r="56" spans="1:28" ht="16.5" customHeight="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row>
    <row r="57" spans="1:28" ht="16.5" customHeight="1">
      <c r="G57" s="2431"/>
      <c r="H57" s="2431"/>
      <c r="I57" s="2431"/>
      <c r="J57" s="2431"/>
      <c r="K57" s="2431"/>
      <c r="L57" s="2431"/>
      <c r="M57" s="2431"/>
      <c r="N57" s="2431"/>
      <c r="O57" s="2431"/>
      <c r="P57" s="2431"/>
      <c r="Q57" s="2431"/>
      <c r="R57" s="2431"/>
      <c r="S57" s="2431"/>
      <c r="T57" s="2431"/>
      <c r="U57" s="2431"/>
      <c r="V57" s="2431"/>
      <c r="W57" s="2431"/>
      <c r="X57" s="2431"/>
      <c r="Y57" s="2431"/>
      <c r="Z57" s="2431"/>
      <c r="AA57" s="2431"/>
      <c r="AB57" s="2431"/>
    </row>
    <row r="58" spans="1:28" ht="16.5" customHeight="1">
      <c r="B58" s="353" t="s">
        <v>40</v>
      </c>
      <c r="G58" s="357" t="str">
        <f>IF(cst_wskakunin_KUIKI_SIGAIKA="■","☑","□")</f>
        <v>□</v>
      </c>
      <c r="H58" s="353" t="s">
        <v>41</v>
      </c>
      <c r="N58" s="357" t="str">
        <f>IF(cst_wskakunin_KUIKI_TYOSEI="■","☑","□")</f>
        <v>□</v>
      </c>
      <c r="O58" s="353" t="s">
        <v>42</v>
      </c>
    </row>
    <row r="59" spans="1:28" ht="16.5" customHeight="1">
      <c r="G59" s="357" t="str">
        <f>IF(cst_wskakunin_KUIKI_HISETTEI="■","☑","□")</f>
        <v>□</v>
      </c>
      <c r="H59" s="353" t="s">
        <v>43</v>
      </c>
      <c r="R59" s="357" t="str">
        <f>IF(cst_wskakunin_KUIKI_JYUN_TOSHI="■","☑","□")</f>
        <v>□</v>
      </c>
      <c r="S59" s="353" t="s">
        <v>44</v>
      </c>
    </row>
    <row r="60" spans="1:28" ht="16.5" customHeight="1">
      <c r="A60" s="355"/>
      <c r="B60" s="355"/>
      <c r="C60" s="355"/>
      <c r="D60" s="355"/>
      <c r="E60" s="355"/>
      <c r="F60" s="355"/>
      <c r="G60" s="358" t="str">
        <f>IF(cst_wskakunin_KUIKI_KUIKIGAI="■","☑","□")</f>
        <v>□</v>
      </c>
      <c r="H60" s="355" t="s">
        <v>45</v>
      </c>
      <c r="I60" s="355"/>
      <c r="J60" s="355"/>
      <c r="K60" s="355"/>
      <c r="L60" s="355"/>
      <c r="M60" s="355"/>
      <c r="N60" s="355"/>
      <c r="O60" s="355"/>
      <c r="P60" s="355"/>
      <c r="Q60" s="355"/>
      <c r="R60" s="355"/>
      <c r="S60" s="355"/>
      <c r="T60" s="355"/>
      <c r="U60" s="355"/>
      <c r="V60" s="355"/>
      <c r="W60" s="355"/>
      <c r="X60" s="355"/>
      <c r="Y60" s="355"/>
      <c r="Z60" s="355"/>
      <c r="AA60" s="355"/>
    </row>
    <row r="61" spans="1:28" ht="16.5" customHeight="1">
      <c r="A61" s="359" t="s">
        <v>46</v>
      </c>
      <c r="B61" s="359"/>
      <c r="C61" s="359"/>
      <c r="D61" s="359"/>
      <c r="E61" s="359"/>
      <c r="F61" s="360" t="str">
        <f>IF(cst_wskakunin_KOUJI_SINTIKU_box="■","☑","□")</f>
        <v>□</v>
      </c>
      <c r="G61" s="359" t="s">
        <v>47</v>
      </c>
      <c r="H61" s="359"/>
      <c r="I61" s="359"/>
      <c r="J61" s="359"/>
      <c r="K61" s="360" t="str">
        <f>IF(cst_wskakunin_KOUJI_ZOUTIKU_box="■","☑","□")</f>
        <v>□</v>
      </c>
      <c r="L61" s="359" t="s">
        <v>48</v>
      </c>
      <c r="M61" s="359"/>
      <c r="N61" s="359"/>
      <c r="O61" s="359"/>
      <c r="P61" s="360" t="str">
        <f>IF(cst_wskakunin_KOUJI_KAITIKU_box="■","☑","□")</f>
        <v>□</v>
      </c>
      <c r="Q61" s="359" t="s">
        <v>49</v>
      </c>
      <c r="R61" s="359"/>
      <c r="S61" s="359"/>
      <c r="T61" s="359"/>
      <c r="U61" s="360" t="str">
        <f>IF(cst_wskakunin_KOUJI_ITEN_box="■","☑","□")</f>
        <v>□</v>
      </c>
      <c r="V61" s="359" t="s">
        <v>50</v>
      </c>
      <c r="W61" s="359"/>
      <c r="X61" s="359"/>
      <c r="Y61" s="359"/>
      <c r="Z61" s="359"/>
      <c r="AA61" s="359"/>
    </row>
    <row r="62" spans="1:28" ht="16.5" customHeight="1">
      <c r="A62" s="353" t="s">
        <v>51</v>
      </c>
      <c r="G62" s="353" t="s">
        <v>52</v>
      </c>
      <c r="N62" s="354" t="s">
        <v>9</v>
      </c>
      <c r="O62" s="2399"/>
      <c r="P62" s="2400"/>
      <c r="Q62" s="353" t="s">
        <v>10</v>
      </c>
      <c r="R62" s="2401" t="str">
        <f>IF(O62="","",VLOOKUP(O62,工事届用主要用途区分,2,FALSE))</f>
        <v/>
      </c>
      <c r="S62" s="2402"/>
      <c r="T62" s="2402"/>
      <c r="U62" s="2402"/>
      <c r="V62" s="2402"/>
      <c r="W62" s="2402"/>
      <c r="X62" s="2402"/>
      <c r="Y62" s="2402"/>
      <c r="Z62" s="2402"/>
      <c r="AA62" s="2402"/>
    </row>
    <row r="63" spans="1:28" ht="16.5" customHeight="1">
      <c r="G63" s="353" t="s">
        <v>53</v>
      </c>
      <c r="N63" s="354" t="s">
        <v>9</v>
      </c>
      <c r="O63" s="2403"/>
      <c r="P63" s="2404"/>
      <c r="Q63" s="353" t="s">
        <v>10</v>
      </c>
      <c r="R63" s="2405" t="str">
        <f>IF(O63="","",VLOOKUP(O63,工事届用主要用途区分,2,FALSE))</f>
        <v/>
      </c>
      <c r="S63" s="2406"/>
      <c r="T63" s="2406"/>
      <c r="U63" s="2406"/>
      <c r="V63" s="2406"/>
      <c r="W63" s="2406"/>
      <c r="X63" s="2406"/>
      <c r="Y63" s="2406"/>
      <c r="Z63" s="2406"/>
      <c r="AA63" s="2406"/>
    </row>
    <row r="64" spans="1:28" ht="16.5" customHeight="1">
      <c r="A64" s="355"/>
      <c r="B64" s="355"/>
      <c r="C64" s="355"/>
      <c r="D64" s="355"/>
      <c r="E64" s="355"/>
      <c r="F64" s="355"/>
      <c r="G64" s="355" t="s">
        <v>54</v>
      </c>
      <c r="H64" s="355"/>
      <c r="I64" s="355"/>
      <c r="J64" s="355"/>
      <c r="K64" s="355"/>
      <c r="L64" s="355"/>
      <c r="M64" s="355"/>
      <c r="N64" s="1226" t="s">
        <v>9</v>
      </c>
      <c r="O64" s="2426"/>
      <c r="P64" s="2427"/>
      <c r="Q64" s="355" t="s">
        <v>10</v>
      </c>
      <c r="R64" s="2396" t="str">
        <f>IF(O64="","",VLOOKUP(O64,工事届用主要用途区分,2,FALSE))</f>
        <v/>
      </c>
      <c r="S64" s="2397"/>
      <c r="T64" s="2397"/>
      <c r="U64" s="2397"/>
      <c r="V64" s="2397"/>
      <c r="W64" s="2397"/>
      <c r="X64" s="2397"/>
      <c r="Y64" s="2397"/>
      <c r="Z64" s="2397"/>
      <c r="AA64" s="2397"/>
    </row>
    <row r="65" spans="1:28" ht="16.5" customHeight="1">
      <c r="A65" s="353" t="s">
        <v>55</v>
      </c>
    </row>
    <row r="66" spans="1:28" ht="16.5" customHeight="1">
      <c r="B66" s="353" t="s">
        <v>56</v>
      </c>
      <c r="F66" s="354"/>
      <c r="H66" s="354" t="s">
        <v>9</v>
      </c>
      <c r="I66" s="2416">
        <f>IF(AND(I92="",I94=""),"",1)</f>
        <v>1</v>
      </c>
      <c r="J66" s="2413"/>
      <c r="K66" s="2413"/>
      <c r="L66" s="2413"/>
      <c r="M66" s="2413"/>
      <c r="N66" s="353" t="s">
        <v>57</v>
      </c>
      <c r="O66" s="354" t="s">
        <v>9</v>
      </c>
      <c r="P66" s="2412" t="str">
        <f>IF(AND(P92="",P94=""),"",2)</f>
        <v/>
      </c>
      <c r="Q66" s="2413"/>
      <c r="R66" s="2413"/>
      <c r="S66" s="2413"/>
      <c r="T66" s="2413"/>
      <c r="U66" s="353" t="s">
        <v>57</v>
      </c>
      <c r="V66" s="354" t="s">
        <v>9</v>
      </c>
      <c r="W66" s="2412" t="str">
        <f>IF(AND(W92="",W94=""),"",3)</f>
        <v/>
      </c>
      <c r="X66" s="2413"/>
      <c r="Y66" s="2413"/>
      <c r="Z66" s="2413"/>
      <c r="AA66" s="2413"/>
      <c r="AB66" s="353" t="s">
        <v>57</v>
      </c>
    </row>
    <row r="67" spans="1:28" ht="16.5" customHeight="1">
      <c r="B67" s="353" t="s">
        <v>58</v>
      </c>
      <c r="H67" s="1388" t="s">
        <v>139</v>
      </c>
      <c r="I67" s="353" t="s">
        <v>59</v>
      </c>
      <c r="J67" s="353" t="s">
        <v>60</v>
      </c>
      <c r="O67" s="1388" t="s">
        <v>139</v>
      </c>
      <c r="P67" s="353" t="s">
        <v>59</v>
      </c>
      <c r="Q67" s="353" t="s">
        <v>60</v>
      </c>
      <c r="V67" s="1388" t="s">
        <v>139</v>
      </c>
      <c r="W67" s="353" t="s">
        <v>59</v>
      </c>
      <c r="X67" s="353" t="s">
        <v>60</v>
      </c>
    </row>
    <row r="68" spans="1:28" ht="15" customHeight="1">
      <c r="H68" s="1388" t="s">
        <v>139</v>
      </c>
      <c r="I68" s="353" t="s">
        <v>61</v>
      </c>
      <c r="J68" s="353" t="s">
        <v>62</v>
      </c>
      <c r="O68" s="1388" t="s">
        <v>139</v>
      </c>
      <c r="P68" s="353" t="s">
        <v>61</v>
      </c>
      <c r="Q68" s="353" t="s">
        <v>62</v>
      </c>
      <c r="V68" s="1388" t="s">
        <v>139</v>
      </c>
      <c r="W68" s="353" t="s">
        <v>61</v>
      </c>
      <c r="X68" s="353" t="s">
        <v>62</v>
      </c>
    </row>
    <row r="69" spans="1:28" ht="15" customHeight="1">
      <c r="J69" s="353" t="s">
        <v>63</v>
      </c>
      <c r="Q69" s="353" t="s">
        <v>63</v>
      </c>
      <c r="X69" s="353" t="s">
        <v>63</v>
      </c>
    </row>
    <row r="70" spans="1:28" ht="15" customHeight="1">
      <c r="H70" s="1388" t="s">
        <v>139</v>
      </c>
      <c r="I70" s="353" t="s">
        <v>64</v>
      </c>
      <c r="J70" s="353" t="s">
        <v>65</v>
      </c>
      <c r="O70" s="1388" t="s">
        <v>139</v>
      </c>
      <c r="P70" s="353" t="s">
        <v>64</v>
      </c>
      <c r="Q70" s="353" t="s">
        <v>65</v>
      </c>
      <c r="V70" s="1388" t="s">
        <v>139</v>
      </c>
      <c r="W70" s="353" t="s">
        <v>64</v>
      </c>
      <c r="X70" s="353" t="s">
        <v>65</v>
      </c>
    </row>
    <row r="71" spans="1:28" ht="15" customHeight="1">
      <c r="H71" s="1388" t="s">
        <v>139</v>
      </c>
      <c r="I71" s="353" t="s">
        <v>66</v>
      </c>
      <c r="J71" s="353" t="s">
        <v>67</v>
      </c>
      <c r="O71" s="1388" t="s">
        <v>139</v>
      </c>
      <c r="P71" s="353" t="s">
        <v>66</v>
      </c>
      <c r="Q71" s="353" t="s">
        <v>67</v>
      </c>
      <c r="V71" s="1388" t="s">
        <v>139</v>
      </c>
      <c r="W71" s="353" t="s">
        <v>66</v>
      </c>
      <c r="X71" s="353" t="s">
        <v>67</v>
      </c>
    </row>
    <row r="72" spans="1:28" ht="15" customHeight="1">
      <c r="H72" s="1388" t="s">
        <v>139</v>
      </c>
      <c r="I72" s="353" t="s">
        <v>68</v>
      </c>
      <c r="J72" s="353" t="s">
        <v>69</v>
      </c>
      <c r="O72" s="1388" t="s">
        <v>139</v>
      </c>
      <c r="P72" s="353" t="s">
        <v>68</v>
      </c>
      <c r="Q72" s="353" t="s">
        <v>69</v>
      </c>
      <c r="V72" s="1388" t="s">
        <v>139</v>
      </c>
      <c r="W72" s="353" t="s">
        <v>68</v>
      </c>
      <c r="X72" s="353" t="s">
        <v>69</v>
      </c>
    </row>
    <row r="73" spans="1:28" ht="15" customHeight="1">
      <c r="H73" s="1388" t="s">
        <v>139</v>
      </c>
      <c r="I73" s="353" t="s">
        <v>70</v>
      </c>
      <c r="J73" s="353" t="s">
        <v>71</v>
      </c>
      <c r="O73" s="1388" t="s">
        <v>139</v>
      </c>
      <c r="P73" s="353" t="s">
        <v>70</v>
      </c>
      <c r="Q73" s="353" t="s">
        <v>71</v>
      </c>
      <c r="V73" s="1388" t="s">
        <v>139</v>
      </c>
      <c r="W73" s="353" t="s">
        <v>70</v>
      </c>
      <c r="X73" s="353" t="s">
        <v>71</v>
      </c>
    </row>
    <row r="74" spans="1:28" ht="15" customHeight="1">
      <c r="H74" s="1396" t="str">
        <f>IF(cst_wskakunin_p4_1_youto1_YOUTO_9="■","☑","□")</f>
        <v>□</v>
      </c>
      <c r="I74" s="353" t="s">
        <v>72</v>
      </c>
      <c r="J74" s="353" t="s">
        <v>8</v>
      </c>
      <c r="O74" s="1388" t="s">
        <v>139</v>
      </c>
      <c r="P74" s="353" t="s">
        <v>72</v>
      </c>
      <c r="Q74" s="353" t="s">
        <v>8</v>
      </c>
      <c r="V74" s="1388" t="s">
        <v>139</v>
      </c>
      <c r="W74" s="353" t="s">
        <v>72</v>
      </c>
      <c r="X74" s="353" t="s">
        <v>8</v>
      </c>
    </row>
    <row r="75" spans="1:28" ht="15" customHeight="1">
      <c r="H75" s="1388" t="s">
        <v>139</v>
      </c>
      <c r="I75" s="353" t="s">
        <v>4777</v>
      </c>
      <c r="O75" s="1388" t="s">
        <v>139</v>
      </c>
      <c r="P75" s="353" t="s">
        <v>4777</v>
      </c>
      <c r="V75" s="1388" t="s">
        <v>139</v>
      </c>
      <c r="W75" s="353" t="s">
        <v>4777</v>
      </c>
    </row>
    <row r="76" spans="1:28" ht="15" customHeight="1">
      <c r="B76" s="353" t="s">
        <v>73</v>
      </c>
      <c r="H76" s="1396" t="str">
        <f>IF(COUNTIF(cst_wskakunin_p4_1_KOUZOU1,"*木造*"),"☑","□")</f>
        <v>□</v>
      </c>
      <c r="I76" s="353" t="s">
        <v>59</v>
      </c>
      <c r="J76" s="353" t="s">
        <v>74</v>
      </c>
      <c r="O76" s="1388" t="s">
        <v>139</v>
      </c>
      <c r="P76" s="353" t="s">
        <v>59</v>
      </c>
      <c r="Q76" s="353" t="s">
        <v>74</v>
      </c>
      <c r="V76" s="1388" t="s">
        <v>139</v>
      </c>
      <c r="W76" s="353" t="s">
        <v>59</v>
      </c>
      <c r="X76" s="353" t="s">
        <v>74</v>
      </c>
    </row>
    <row r="77" spans="1:28" ht="15" customHeight="1">
      <c r="H77" s="1388" t="s">
        <v>139</v>
      </c>
      <c r="I77" s="353" t="s">
        <v>61</v>
      </c>
      <c r="J77" s="353" t="s">
        <v>75</v>
      </c>
      <c r="O77" s="1388" t="s">
        <v>139</v>
      </c>
      <c r="P77" s="353" t="s">
        <v>61</v>
      </c>
      <c r="Q77" s="353" t="s">
        <v>75</v>
      </c>
      <c r="V77" s="1388" t="s">
        <v>139</v>
      </c>
      <c r="W77" s="353" t="s">
        <v>61</v>
      </c>
      <c r="X77" s="353" t="s">
        <v>75</v>
      </c>
    </row>
    <row r="78" spans="1:28" ht="15" customHeight="1">
      <c r="J78" s="353" t="s">
        <v>76</v>
      </c>
      <c r="Q78" s="353" t="s">
        <v>76</v>
      </c>
      <c r="X78" s="353" t="s">
        <v>76</v>
      </c>
    </row>
    <row r="79" spans="1:28" ht="15" customHeight="1">
      <c r="H79" s="1388" t="s">
        <v>139</v>
      </c>
      <c r="I79" s="353" t="s">
        <v>64</v>
      </c>
      <c r="J79" s="353" t="s">
        <v>77</v>
      </c>
      <c r="O79" s="1388" t="s">
        <v>139</v>
      </c>
      <c r="P79" s="353" t="s">
        <v>64</v>
      </c>
      <c r="Q79" s="353" t="s">
        <v>77</v>
      </c>
      <c r="V79" s="1388" t="s">
        <v>139</v>
      </c>
      <c r="W79" s="353" t="s">
        <v>64</v>
      </c>
      <c r="X79" s="353" t="s">
        <v>77</v>
      </c>
    </row>
    <row r="80" spans="1:28" ht="15" customHeight="1">
      <c r="J80" s="353" t="s">
        <v>78</v>
      </c>
      <c r="Q80" s="353" t="s">
        <v>78</v>
      </c>
      <c r="X80" s="353" t="s">
        <v>78</v>
      </c>
    </row>
    <row r="81" spans="1:28" ht="15" customHeight="1">
      <c r="H81" s="1388" t="s">
        <v>139</v>
      </c>
      <c r="I81" s="353" t="s">
        <v>66</v>
      </c>
      <c r="J81" s="353" t="s">
        <v>79</v>
      </c>
      <c r="O81" s="1388" t="s">
        <v>139</v>
      </c>
      <c r="P81" s="353" t="s">
        <v>66</v>
      </c>
      <c r="Q81" s="353" t="s">
        <v>79</v>
      </c>
      <c r="V81" s="1388" t="s">
        <v>139</v>
      </c>
      <c r="W81" s="353" t="s">
        <v>66</v>
      </c>
      <c r="X81" s="353" t="s">
        <v>79</v>
      </c>
    </row>
    <row r="82" spans="1:28" ht="15" customHeight="1">
      <c r="H82" s="1388" t="s">
        <v>139</v>
      </c>
      <c r="I82" s="353" t="s">
        <v>68</v>
      </c>
      <c r="J82" s="353" t="s">
        <v>80</v>
      </c>
      <c r="O82" s="1388" t="s">
        <v>139</v>
      </c>
      <c r="P82" s="353" t="s">
        <v>68</v>
      </c>
      <c r="Q82" s="353" t="s">
        <v>80</v>
      </c>
      <c r="V82" s="1388" t="s">
        <v>139</v>
      </c>
      <c r="W82" s="353" t="s">
        <v>68</v>
      </c>
      <c r="X82" s="353" t="s">
        <v>80</v>
      </c>
    </row>
    <row r="83" spans="1:28" ht="15" customHeight="1">
      <c r="J83" s="353" t="s">
        <v>81</v>
      </c>
      <c r="Q83" s="353" t="s">
        <v>81</v>
      </c>
      <c r="X83" s="353" t="s">
        <v>81</v>
      </c>
    </row>
    <row r="84" spans="1:28" ht="15" customHeight="1">
      <c r="H84" s="1388" t="s">
        <v>139</v>
      </c>
      <c r="I84" s="353" t="s">
        <v>70</v>
      </c>
      <c r="J84" s="353" t="s">
        <v>8</v>
      </c>
      <c r="O84" s="1388" t="s">
        <v>139</v>
      </c>
      <c r="P84" s="353" t="s">
        <v>70</v>
      </c>
      <c r="Q84" s="353" t="s">
        <v>8</v>
      </c>
      <c r="V84" s="1388" t="s">
        <v>139</v>
      </c>
      <c r="W84" s="353" t="s">
        <v>70</v>
      </c>
      <c r="X84" s="353" t="s">
        <v>8</v>
      </c>
    </row>
    <row r="85" spans="1:28" ht="15" customHeight="1">
      <c r="B85" s="353" t="s">
        <v>4778</v>
      </c>
    </row>
    <row r="86" spans="1:28" ht="15" customHeight="1">
      <c r="H86" s="354" t="s">
        <v>9</v>
      </c>
      <c r="I86" s="2412"/>
      <c r="J86" s="2424"/>
      <c r="K86" s="2424"/>
      <c r="L86" s="2424"/>
      <c r="M86" s="353" t="s">
        <v>4779</v>
      </c>
      <c r="O86" s="354" t="s">
        <v>9</v>
      </c>
      <c r="P86" s="2412"/>
      <c r="Q86" s="2424"/>
      <c r="R86" s="2424"/>
      <c r="S86" s="2424"/>
      <c r="T86" s="353" t="s">
        <v>4779</v>
      </c>
      <c r="V86" s="354" t="s">
        <v>9</v>
      </c>
      <c r="W86" s="2412"/>
      <c r="X86" s="2412"/>
      <c r="Y86" s="2412"/>
      <c r="Z86" s="2412"/>
      <c r="AA86" s="353" t="s">
        <v>4779</v>
      </c>
    </row>
    <row r="87" spans="1:28" ht="16.5" customHeight="1">
      <c r="B87" s="353" t="s">
        <v>4780</v>
      </c>
    </row>
    <row r="88" spans="1:28" ht="15.75" customHeight="1">
      <c r="C88" s="353" t="s">
        <v>82</v>
      </c>
      <c r="H88" s="354" t="s">
        <v>9</v>
      </c>
      <c r="I88" s="2421" t="str">
        <f>cst_wskakunin_NOBE_MENSEKI_BUILD_SHINSEI</f>
        <v/>
      </c>
      <c r="J88" s="2421"/>
      <c r="K88" s="2421"/>
      <c r="L88" s="2421"/>
      <c r="M88" s="2421"/>
      <c r="N88" s="1769" t="s">
        <v>4910</v>
      </c>
      <c r="O88" s="354" t="s">
        <v>9</v>
      </c>
      <c r="P88" s="2422"/>
      <c r="Q88" s="2423"/>
      <c r="R88" s="2423"/>
      <c r="S88" s="2423"/>
      <c r="T88" s="2423"/>
      <c r="U88" s="353" t="s">
        <v>4911</v>
      </c>
      <c r="V88" s="354" t="s">
        <v>9</v>
      </c>
      <c r="W88" s="2425"/>
      <c r="X88" s="2425"/>
      <c r="Y88" s="2425"/>
      <c r="Z88" s="2425"/>
      <c r="AA88" s="353" t="s">
        <v>4911</v>
      </c>
    </row>
    <row r="89" spans="1:28" ht="16.5" customHeight="1">
      <c r="B89" s="353" t="s">
        <v>4781</v>
      </c>
      <c r="I89" s="354"/>
      <c r="O89" s="354"/>
      <c r="V89" s="354"/>
    </row>
    <row r="90" spans="1:28" ht="16.5" customHeight="1">
      <c r="H90" s="354" t="s">
        <v>9</v>
      </c>
      <c r="I90" s="2412"/>
      <c r="J90" s="2424"/>
      <c r="K90" s="2424"/>
      <c r="L90" s="2424"/>
      <c r="M90" s="353" t="s">
        <v>83</v>
      </c>
      <c r="O90" s="354" t="s">
        <v>9</v>
      </c>
      <c r="P90" s="2412"/>
      <c r="Q90" s="2424"/>
      <c r="R90" s="2424"/>
      <c r="S90" s="2424"/>
      <c r="T90" s="353" t="s">
        <v>83</v>
      </c>
      <c r="V90" s="354" t="s">
        <v>9</v>
      </c>
      <c r="W90" s="2412"/>
      <c r="X90" s="2412"/>
      <c r="Y90" s="2412"/>
      <c r="Z90" s="2412"/>
      <c r="AA90" s="353" t="s">
        <v>83</v>
      </c>
    </row>
    <row r="91" spans="1:28" ht="16.5" customHeight="1">
      <c r="B91" s="353" t="s">
        <v>4782</v>
      </c>
    </row>
    <row r="92" spans="1:28" ht="16.5" customHeight="1">
      <c r="H92" s="354" t="s">
        <v>9</v>
      </c>
      <c r="I92" s="2417" t="str">
        <f>cst_wskakunin_KAISU_TIJYOU_SHINSEI</f>
        <v/>
      </c>
      <c r="J92" s="2417"/>
      <c r="K92" s="2417"/>
      <c r="L92" s="2417"/>
      <c r="M92" s="2417"/>
      <c r="N92" s="353" t="s">
        <v>57</v>
      </c>
      <c r="O92" s="354" t="s">
        <v>9</v>
      </c>
      <c r="P92" s="2418"/>
      <c r="Q92" s="2418"/>
      <c r="R92" s="2418"/>
      <c r="S92" s="2418"/>
      <c r="T92" s="2418"/>
      <c r="U92" s="353" t="s">
        <v>57</v>
      </c>
      <c r="V92" s="354" t="s">
        <v>9</v>
      </c>
      <c r="W92" s="2418"/>
      <c r="X92" s="2418"/>
      <c r="Y92" s="2418"/>
      <c r="Z92" s="2418"/>
      <c r="AA92" s="2418"/>
      <c r="AB92" s="353" t="s">
        <v>57</v>
      </c>
    </row>
    <row r="93" spans="1:28" ht="16.5" customHeight="1">
      <c r="B93" s="353" t="s">
        <v>4783</v>
      </c>
    </row>
    <row r="94" spans="1:28" ht="16.5" customHeight="1">
      <c r="A94" s="355"/>
      <c r="B94" s="355"/>
      <c r="C94" s="355"/>
      <c r="D94" s="355"/>
      <c r="E94" s="355"/>
      <c r="F94" s="355"/>
      <c r="G94" s="355"/>
      <c r="H94" s="354" t="s">
        <v>9</v>
      </c>
      <c r="I94" s="2419">
        <f>cst_wskakunin_KAISU_TIKA_SHINSEI__zero</f>
        <v>0</v>
      </c>
      <c r="J94" s="2420"/>
      <c r="K94" s="2420"/>
      <c r="L94" s="2420"/>
      <c r="M94" s="2420"/>
      <c r="N94" s="353" t="s">
        <v>57</v>
      </c>
      <c r="O94" s="354" t="s">
        <v>9</v>
      </c>
      <c r="P94" s="2418"/>
      <c r="Q94" s="2418"/>
      <c r="R94" s="2418"/>
      <c r="S94" s="2418"/>
      <c r="T94" s="2418"/>
      <c r="U94" s="353" t="s">
        <v>57</v>
      </c>
      <c r="V94" s="354" t="s">
        <v>9</v>
      </c>
      <c r="W94" s="2418"/>
      <c r="X94" s="2418"/>
      <c r="Y94" s="2418"/>
      <c r="Z94" s="2418"/>
      <c r="AA94" s="2418"/>
      <c r="AB94" s="353" t="s">
        <v>57</v>
      </c>
    </row>
    <row r="95" spans="1:28" ht="16.5" customHeight="1">
      <c r="A95" s="359" t="s">
        <v>84</v>
      </c>
      <c r="B95" s="359"/>
      <c r="C95" s="359"/>
      <c r="D95" s="359"/>
      <c r="E95" s="359"/>
      <c r="F95" s="359"/>
      <c r="G95" s="359"/>
      <c r="H95" s="359"/>
      <c r="I95" s="359"/>
      <c r="J95" s="359"/>
      <c r="K95" s="359"/>
      <c r="L95" s="359"/>
      <c r="M95" s="359"/>
      <c r="N95" s="2410" t="str">
        <f>cst_wskakunin_SHIKITI_MENSEKI_1_TOTAL</f>
        <v/>
      </c>
      <c r="O95" s="2411"/>
      <c r="P95" s="2411"/>
      <c r="Q95" s="2411"/>
      <c r="R95" s="2411"/>
      <c r="S95" s="359" t="s">
        <v>114</v>
      </c>
      <c r="T95" s="359"/>
      <c r="U95" s="359"/>
      <c r="V95" s="359"/>
      <c r="W95" s="359"/>
      <c r="X95" s="359"/>
      <c r="Y95" s="359"/>
      <c r="Z95" s="359"/>
      <c r="AA95" s="359"/>
    </row>
    <row r="96" spans="1:28" ht="8.25" customHeight="1"/>
    <row r="97" spans="1:27" ht="15" customHeight="1">
      <c r="A97" s="2398" t="s">
        <v>85</v>
      </c>
      <c r="B97" s="2398"/>
      <c r="C97" s="2398"/>
      <c r="D97" s="2398"/>
      <c r="E97" s="2398"/>
      <c r="F97" s="2398"/>
      <c r="G97" s="2398"/>
      <c r="H97" s="2398"/>
      <c r="I97" s="2398"/>
      <c r="J97" s="2398"/>
      <c r="K97" s="2398"/>
      <c r="L97" s="2398"/>
      <c r="M97" s="2398"/>
      <c r="N97" s="2398"/>
      <c r="O97" s="2398"/>
      <c r="P97" s="2398"/>
      <c r="Q97" s="2398"/>
      <c r="R97" s="2398"/>
      <c r="S97" s="2398"/>
      <c r="T97" s="2398"/>
      <c r="U97" s="2398"/>
      <c r="V97" s="2398"/>
      <c r="W97" s="2398"/>
      <c r="X97" s="2398"/>
      <c r="Y97" s="2398"/>
      <c r="Z97" s="2398"/>
      <c r="AA97" s="2398"/>
    </row>
    <row r="98" spans="1:27" ht="16.5" customHeight="1">
      <c r="A98" s="353" t="s">
        <v>86</v>
      </c>
    </row>
    <row r="99" spans="1:27" ht="16.5" customHeight="1">
      <c r="B99" s="353" t="s">
        <v>56</v>
      </c>
      <c r="G99" s="2412"/>
      <c r="H99" s="2413"/>
      <c r="I99" s="2413"/>
    </row>
    <row r="100" spans="1:27" ht="16.5" customHeight="1">
      <c r="B100" s="353" t="s">
        <v>4784</v>
      </c>
      <c r="J100" s="353" t="s">
        <v>4785</v>
      </c>
      <c r="M100" s="353" t="s">
        <v>9</v>
      </c>
      <c r="N100" s="1388" t="s">
        <v>139</v>
      </c>
      <c r="O100" s="353" t="s">
        <v>472</v>
      </c>
      <c r="Q100" s="1388" t="s">
        <v>139</v>
      </c>
      <c r="R100" s="353" t="s">
        <v>473</v>
      </c>
      <c r="T100" s="1388" t="s">
        <v>139</v>
      </c>
      <c r="U100" s="353" t="s">
        <v>474</v>
      </c>
      <c r="W100" s="353" t="s">
        <v>57</v>
      </c>
    </row>
    <row r="101" spans="1:27" ht="16.5" customHeight="1">
      <c r="J101" s="353" t="s">
        <v>4786</v>
      </c>
      <c r="M101" s="353" t="s">
        <v>9</v>
      </c>
      <c r="Q101" s="1388" t="s">
        <v>139</v>
      </c>
      <c r="R101" s="353" t="s">
        <v>473</v>
      </c>
      <c r="T101" s="1388" t="s">
        <v>139</v>
      </c>
      <c r="U101" s="353" t="s">
        <v>474</v>
      </c>
      <c r="W101" s="353" t="s">
        <v>57</v>
      </c>
    </row>
    <row r="102" spans="1:27" ht="16.5" customHeight="1">
      <c r="B102" s="353" t="s">
        <v>4787</v>
      </c>
      <c r="H102" s="1388" t="s">
        <v>139</v>
      </c>
      <c r="I102" s="353" t="s">
        <v>4788</v>
      </c>
      <c r="O102" s="1388" t="s">
        <v>139</v>
      </c>
      <c r="P102" s="353" t="s">
        <v>4789</v>
      </c>
      <c r="T102" s="1388" t="s">
        <v>139</v>
      </c>
      <c r="U102" s="353" t="s">
        <v>4790</v>
      </c>
    </row>
    <row r="103" spans="1:27" ht="16.5" customHeight="1">
      <c r="H103" s="1388" t="s">
        <v>139</v>
      </c>
      <c r="I103" s="353" t="s">
        <v>4791</v>
      </c>
      <c r="P103" s="1388" t="s">
        <v>139</v>
      </c>
      <c r="Q103" s="353" t="s">
        <v>4792</v>
      </c>
    </row>
    <row r="104" spans="1:27" ht="16.5" customHeight="1">
      <c r="B104" s="353" t="s">
        <v>4793</v>
      </c>
      <c r="H104" s="1396" t="str">
        <f>IF(OR(cst_wskakunin_KOUZOU1="木造",cst_wskakunin_KOUZOU1="木造（在来工法）"),"☑","□")</f>
        <v>□</v>
      </c>
      <c r="I104" s="353" t="s">
        <v>87</v>
      </c>
      <c r="N104" s="1388" t="s">
        <v>139</v>
      </c>
      <c r="O104" s="353" t="s">
        <v>88</v>
      </c>
      <c r="U104" s="1396" t="str">
        <f>IF(cst_wskakunin_KOUZOU1="木造（枠組壁工法）","☑","□")</f>
        <v>□</v>
      </c>
      <c r="V104" s="353" t="s">
        <v>89</v>
      </c>
    </row>
    <row r="105" spans="1:27" ht="16.5" customHeight="1">
      <c r="B105" s="353" t="s">
        <v>4794</v>
      </c>
      <c r="H105" s="1388" t="s">
        <v>139</v>
      </c>
      <c r="I105" s="353" t="s">
        <v>90</v>
      </c>
      <c r="N105" s="1388" t="s">
        <v>139</v>
      </c>
      <c r="O105" s="353" t="s">
        <v>93</v>
      </c>
      <c r="U105" s="1388" t="s">
        <v>139</v>
      </c>
      <c r="V105" s="353" t="s">
        <v>94</v>
      </c>
    </row>
    <row r="106" spans="1:27" ht="16.5" customHeight="1">
      <c r="B106" s="353" t="s">
        <v>4795</v>
      </c>
      <c r="H106" s="1388" t="s">
        <v>139</v>
      </c>
      <c r="I106" s="353" t="s">
        <v>91</v>
      </c>
      <c r="N106" s="1388" t="s">
        <v>139</v>
      </c>
      <c r="O106" s="353" t="s">
        <v>92</v>
      </c>
      <c r="U106" s="1388" t="s">
        <v>139</v>
      </c>
      <c r="V106" s="353" t="s">
        <v>4796</v>
      </c>
    </row>
    <row r="107" spans="1:27" ht="16.5" customHeight="1">
      <c r="B107" s="353" t="s">
        <v>4797</v>
      </c>
      <c r="G107" s="354"/>
      <c r="H107" s="1388" t="s">
        <v>139</v>
      </c>
      <c r="I107" s="2414" t="s">
        <v>95</v>
      </c>
      <c r="J107" s="2415"/>
      <c r="K107" s="2415"/>
      <c r="L107" s="361"/>
      <c r="M107" s="1388" t="s">
        <v>139</v>
      </c>
      <c r="N107" s="2414" t="s">
        <v>97</v>
      </c>
      <c r="O107" s="2415"/>
      <c r="P107" s="2415"/>
      <c r="Q107" s="361"/>
      <c r="R107" s="1388" t="s">
        <v>139</v>
      </c>
      <c r="S107" s="2414" t="s">
        <v>98</v>
      </c>
      <c r="T107" s="2415"/>
      <c r="U107" s="2415"/>
      <c r="V107" s="361"/>
      <c r="W107" s="1388" t="s">
        <v>139</v>
      </c>
      <c r="X107" s="2414" t="s">
        <v>99</v>
      </c>
      <c r="Y107" s="2415"/>
      <c r="Z107" s="2415"/>
      <c r="AA107" s="362"/>
    </row>
    <row r="108" spans="1:27" ht="16.5" customHeight="1">
      <c r="B108" s="353" t="s">
        <v>4798</v>
      </c>
      <c r="G108" s="354" t="s">
        <v>9</v>
      </c>
      <c r="H108" s="2409" t="str">
        <f>IF(H107="☑",1,"")</f>
        <v/>
      </c>
      <c r="I108" s="2409"/>
      <c r="J108" s="2409"/>
      <c r="K108" s="2407" t="s">
        <v>4913</v>
      </c>
      <c r="L108" s="2407"/>
      <c r="M108" s="2416" t="s">
        <v>108</v>
      </c>
      <c r="N108" s="2416"/>
      <c r="O108" s="2416"/>
      <c r="P108" s="2416"/>
      <c r="Q108" s="361" t="s">
        <v>96</v>
      </c>
      <c r="R108" s="2416" t="s">
        <v>108</v>
      </c>
      <c r="S108" s="2416"/>
      <c r="T108" s="2416"/>
      <c r="U108" s="2416"/>
      <c r="V108" s="361" t="s">
        <v>96</v>
      </c>
      <c r="W108" s="2409" t="str">
        <f>IF(W107="☑",1,"")</f>
        <v/>
      </c>
      <c r="X108" s="2409"/>
      <c r="Y108" s="2409"/>
      <c r="Z108" s="2407" t="s">
        <v>4915</v>
      </c>
      <c r="AA108" s="2407"/>
    </row>
    <row r="109" spans="1:27" ht="16.5" customHeight="1">
      <c r="B109" s="353" t="s">
        <v>4799</v>
      </c>
      <c r="G109" s="354" t="s">
        <v>9</v>
      </c>
      <c r="H109" s="2408" t="str">
        <f>IF(H107="☑",TEXT(cst_wskakunin_NOBE_MENSEKI_JYUTAKU_SHINSEI,"#,##0.00"),"")</f>
        <v/>
      </c>
      <c r="I109" s="2408"/>
      <c r="J109" s="2408"/>
      <c r="K109" s="2407" t="s">
        <v>4914</v>
      </c>
      <c r="L109" s="2407"/>
      <c r="M109" s="2416" t="s">
        <v>114</v>
      </c>
      <c r="N109" s="2416"/>
      <c r="O109" s="2416"/>
      <c r="P109" s="2416"/>
      <c r="Q109" s="361" t="s">
        <v>96</v>
      </c>
      <c r="R109" s="2416" t="s">
        <v>114</v>
      </c>
      <c r="S109" s="2416"/>
      <c r="T109" s="2416"/>
      <c r="U109" s="2416"/>
      <c r="V109" s="361" t="s">
        <v>96</v>
      </c>
      <c r="W109" s="2408" t="str">
        <f>IF(W107="☑",TEXT(cst_wskakunin_NOBE_MENSEKI_JYUTAKU_SHINSEI,"#,##0.00"),"")</f>
        <v/>
      </c>
      <c r="X109" s="2408"/>
      <c r="Y109" s="2408"/>
      <c r="Z109" s="2407" t="s">
        <v>4911</v>
      </c>
      <c r="AA109" s="2407"/>
    </row>
    <row r="110" spans="1:27" ht="16.5" customHeight="1">
      <c r="A110" s="355"/>
      <c r="B110" s="355"/>
      <c r="C110" s="355" t="s">
        <v>100</v>
      </c>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row>
    <row r="112" spans="1:27" ht="15" customHeight="1">
      <c r="A112" s="2398" t="s">
        <v>101</v>
      </c>
      <c r="B112" s="2398"/>
      <c r="C112" s="2398"/>
      <c r="D112" s="2398"/>
      <c r="E112" s="2398"/>
      <c r="F112" s="2398"/>
      <c r="G112" s="2398"/>
      <c r="H112" s="2398"/>
      <c r="I112" s="2398"/>
      <c r="J112" s="2398"/>
      <c r="K112" s="2398"/>
      <c r="L112" s="2398"/>
      <c r="M112" s="2398"/>
      <c r="N112" s="2398"/>
      <c r="O112" s="2398"/>
      <c r="P112" s="2398"/>
      <c r="Q112" s="2398"/>
      <c r="R112" s="2398"/>
      <c r="S112" s="2398"/>
      <c r="T112" s="2398"/>
      <c r="U112" s="2398"/>
      <c r="V112" s="2398"/>
      <c r="W112" s="2398"/>
      <c r="X112" s="2398"/>
      <c r="Y112" s="2398"/>
      <c r="Z112" s="2398"/>
      <c r="AA112" s="2398"/>
    </row>
    <row r="113" spans="1:27" ht="16.5" customHeight="1">
      <c r="A113" s="353" t="s">
        <v>102</v>
      </c>
      <c r="G113" s="353" t="s">
        <v>52</v>
      </c>
      <c r="N113" s="354" t="s">
        <v>9</v>
      </c>
      <c r="O113" s="2399"/>
      <c r="P113" s="2400"/>
      <c r="Q113" s="353" t="s">
        <v>10</v>
      </c>
      <c r="R113" s="2401" t="str">
        <f>IF(O113="","",VLOOKUP(O113,工事届用主要用途区分,2,FALSE))</f>
        <v/>
      </c>
      <c r="S113" s="2402"/>
      <c r="T113" s="2402"/>
      <c r="U113" s="2402"/>
      <c r="V113" s="2402"/>
      <c r="W113" s="2402"/>
      <c r="X113" s="2402"/>
      <c r="Y113" s="2402"/>
      <c r="Z113" s="2402"/>
      <c r="AA113" s="2402"/>
    </row>
    <row r="114" spans="1:27" ht="16.5" customHeight="1">
      <c r="G114" s="353" t="s">
        <v>53</v>
      </c>
      <c r="N114" s="354" t="s">
        <v>9</v>
      </c>
      <c r="O114" s="2403"/>
      <c r="P114" s="2404"/>
      <c r="Q114" s="353" t="s">
        <v>10</v>
      </c>
      <c r="R114" s="2405" t="str">
        <f>IF(O114="","",VLOOKUP(O114,工事届用主要用途区分,2,FALSE))</f>
        <v/>
      </c>
      <c r="S114" s="2406"/>
      <c r="T114" s="2406"/>
      <c r="U114" s="2406"/>
      <c r="V114" s="2406"/>
      <c r="W114" s="2406"/>
      <c r="X114" s="2406"/>
      <c r="Y114" s="2406"/>
      <c r="Z114" s="2406"/>
      <c r="AA114" s="2406"/>
    </row>
    <row r="115" spans="1:27" ht="16.5" customHeight="1">
      <c r="G115" s="353" t="s">
        <v>54</v>
      </c>
      <c r="N115" s="354" t="s">
        <v>9</v>
      </c>
      <c r="O115" s="2403"/>
      <c r="P115" s="2404"/>
      <c r="Q115" s="353" t="s">
        <v>10</v>
      </c>
      <c r="R115" s="2405" t="str">
        <f>IF(O115="","",VLOOKUP(O115,工事届用主要用途区分,2,FALSE))</f>
        <v/>
      </c>
      <c r="S115" s="2406"/>
      <c r="T115" s="2406"/>
      <c r="U115" s="2406"/>
      <c r="V115" s="2406"/>
      <c r="W115" s="2406"/>
      <c r="X115" s="2406"/>
      <c r="Y115" s="2406"/>
      <c r="Z115" s="2406"/>
      <c r="AA115" s="2406"/>
    </row>
    <row r="116" spans="1:27" ht="16.5" customHeight="1">
      <c r="A116" s="353" t="s">
        <v>4800</v>
      </c>
      <c r="F116" s="1388" t="s">
        <v>139</v>
      </c>
      <c r="G116" s="353" t="s">
        <v>103</v>
      </c>
      <c r="Q116" s="1388" t="s">
        <v>139</v>
      </c>
      <c r="R116" s="353" t="s">
        <v>104</v>
      </c>
    </row>
    <row r="117" spans="1:27" ht="16.5" customHeight="1">
      <c r="A117" s="353" t="s">
        <v>4801</v>
      </c>
      <c r="F117" s="1388" t="s">
        <v>139</v>
      </c>
      <c r="G117" s="353" t="s">
        <v>105</v>
      </c>
      <c r="Q117" s="1388" t="s">
        <v>139</v>
      </c>
      <c r="R117" s="353" t="s">
        <v>104</v>
      </c>
    </row>
    <row r="118" spans="1:27" ht="16.5" customHeight="1">
      <c r="A118" s="353" t="s">
        <v>106</v>
      </c>
      <c r="J118" s="2405"/>
      <c r="K118" s="2406"/>
    </row>
    <row r="119" spans="1:27" ht="16.5" customHeight="1">
      <c r="A119" s="353" t="s">
        <v>107</v>
      </c>
      <c r="J119" s="2405"/>
      <c r="K119" s="2406"/>
      <c r="L119" s="353" t="s">
        <v>108</v>
      </c>
    </row>
    <row r="120" spans="1:27" ht="16.5" customHeight="1">
      <c r="A120" s="353" t="s">
        <v>109</v>
      </c>
      <c r="H120" s="1388" t="s">
        <v>139</v>
      </c>
      <c r="I120" s="353" t="s">
        <v>110</v>
      </c>
      <c r="L120" s="1388" t="s">
        <v>139</v>
      </c>
      <c r="M120" s="353" t="s">
        <v>111</v>
      </c>
      <c r="P120" s="1388" t="s">
        <v>139</v>
      </c>
      <c r="Q120" s="353" t="s">
        <v>112</v>
      </c>
    </row>
    <row r="121" spans="1:27" ht="16.5" customHeight="1">
      <c r="A121" s="353" t="s">
        <v>113</v>
      </c>
      <c r="I121" s="2394"/>
      <c r="J121" s="2395"/>
      <c r="K121" s="2395"/>
      <c r="L121" s="353" t="s">
        <v>114</v>
      </c>
    </row>
    <row r="122" spans="1:27" ht="16.5" customHeight="1">
      <c r="A122" s="355" t="s">
        <v>115</v>
      </c>
      <c r="B122" s="355"/>
      <c r="C122" s="355"/>
      <c r="D122" s="355"/>
      <c r="E122" s="355"/>
      <c r="F122" s="355"/>
      <c r="G122" s="355"/>
      <c r="H122" s="355"/>
      <c r="I122" s="2396"/>
      <c r="J122" s="2397"/>
      <c r="K122" s="2397"/>
      <c r="L122" s="355" t="s">
        <v>116</v>
      </c>
      <c r="M122" s="355"/>
      <c r="N122" s="355"/>
      <c r="O122" s="355"/>
      <c r="P122" s="355"/>
      <c r="Q122" s="355"/>
      <c r="R122" s="355"/>
      <c r="S122" s="355"/>
      <c r="T122" s="355"/>
      <c r="U122" s="355"/>
      <c r="V122" s="355"/>
      <c r="W122" s="355"/>
      <c r="X122" s="355"/>
      <c r="Y122" s="355"/>
      <c r="Z122" s="355"/>
      <c r="AA122" s="355"/>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K108:L108"/>
    <mergeCell ref="H109:J109"/>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6"/>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53" customWidth="1"/>
    <col min="2" max="2" width="4.625" style="353" customWidth="1"/>
    <col min="3" max="12" width="3.125" style="353" customWidth="1"/>
    <col min="13" max="13" width="3.625" style="353" customWidth="1"/>
    <col min="14" max="14" width="2.625" style="353" customWidth="1"/>
    <col min="15" max="16" width="3.125" style="353" customWidth="1"/>
    <col min="17" max="17" width="3.625" style="353" customWidth="1"/>
    <col min="18" max="18" width="3.125" style="353" customWidth="1"/>
    <col min="19" max="19" width="3.25" style="353" customWidth="1"/>
    <col min="20" max="20" width="2.625" style="353" customWidth="1"/>
    <col min="21" max="24" width="3.25" style="353" customWidth="1"/>
    <col min="25" max="25" width="3.625" style="353" customWidth="1"/>
    <col min="26" max="26" width="2.625" style="353" customWidth="1"/>
    <col min="27" max="27" width="3.125" style="353" customWidth="1"/>
    <col min="28" max="28" width="2.625" style="353" customWidth="1"/>
    <col min="29" max="29" width="9" style="353" customWidth="1"/>
    <col min="30" max="16384" width="9" style="353"/>
  </cols>
  <sheetData>
    <row r="1" spans="1:28" ht="17.25" customHeight="1">
      <c r="A1" s="2407" t="s">
        <v>101</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row>
    <row r="2" spans="1:28" ht="17.25" customHeigh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row>
    <row r="3" spans="1:28" ht="17.25" customHeight="1">
      <c r="A3" s="374" t="s">
        <v>4021</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8"/>
    </row>
    <row r="4" spans="1:28" ht="17.25" customHeight="1">
      <c r="A4" s="376"/>
      <c r="F4" s="1118"/>
      <c r="G4" s="1118"/>
      <c r="H4" s="1118"/>
      <c r="I4" s="1118"/>
      <c r="J4" s="1118"/>
      <c r="K4" s="1118"/>
      <c r="L4" s="1118"/>
      <c r="AB4" s="427"/>
    </row>
    <row r="5" spans="1:28" ht="17.25" customHeight="1">
      <c r="A5" s="376"/>
      <c r="E5" s="354"/>
      <c r="H5" s="1118"/>
      <c r="I5" s="1118"/>
      <c r="J5" s="1118"/>
      <c r="K5" s="1118"/>
      <c r="L5" s="1118"/>
      <c r="N5" s="1119"/>
      <c r="O5" s="1119"/>
      <c r="P5" s="1119"/>
      <c r="Q5" s="1119"/>
      <c r="R5" s="1119"/>
      <c r="S5" s="1119"/>
      <c r="T5" s="1119"/>
      <c r="U5" s="1119"/>
      <c r="V5" s="1119"/>
      <c r="W5" s="1119"/>
      <c r="X5" s="1119"/>
      <c r="Y5" s="1119"/>
      <c r="Z5" s="1119"/>
      <c r="AA5" s="1119"/>
      <c r="AB5" s="1120"/>
    </row>
    <row r="6" spans="1:28" ht="17.25" customHeight="1">
      <c r="A6" s="376"/>
      <c r="E6" s="354"/>
      <c r="H6" s="1118"/>
      <c r="I6" s="1118"/>
      <c r="J6" s="1118"/>
      <c r="K6" s="1118"/>
      <c r="L6" s="1118"/>
      <c r="N6" s="1119"/>
      <c r="O6" s="1119"/>
      <c r="P6" s="1119"/>
      <c r="Q6" s="1119"/>
      <c r="R6" s="1119"/>
      <c r="S6" s="1119"/>
      <c r="T6" s="1119"/>
      <c r="U6" s="1119"/>
      <c r="V6" s="1119"/>
      <c r="W6" s="1119"/>
      <c r="X6" s="1119"/>
      <c r="Y6" s="1119"/>
      <c r="Z6" s="1119"/>
      <c r="AA6" s="1119"/>
      <c r="AB6" s="1120"/>
    </row>
    <row r="7" spans="1:28" ht="17.25" customHeight="1">
      <c r="A7" s="376"/>
      <c r="E7" s="354"/>
      <c r="H7" s="1118"/>
      <c r="I7" s="1118"/>
      <c r="J7" s="1118"/>
      <c r="K7" s="1118"/>
      <c r="L7" s="1118"/>
      <c r="N7" s="1119"/>
      <c r="O7" s="1119"/>
      <c r="P7" s="1119"/>
      <c r="Q7" s="1119"/>
      <c r="R7" s="1119"/>
      <c r="S7" s="1119"/>
      <c r="T7" s="1119"/>
      <c r="U7" s="1119"/>
      <c r="V7" s="1119"/>
      <c r="W7" s="1119"/>
      <c r="X7" s="1119"/>
      <c r="Y7" s="1119"/>
      <c r="Z7" s="1119"/>
      <c r="AA7" s="1119"/>
      <c r="AB7" s="1120"/>
    </row>
    <row r="8" spans="1:28" ht="17.25" customHeight="1">
      <c r="A8" s="376"/>
      <c r="E8" s="354"/>
      <c r="H8" s="1118"/>
      <c r="I8" s="1118"/>
      <c r="J8" s="1118"/>
      <c r="K8" s="1118"/>
      <c r="L8" s="1118"/>
      <c r="N8" s="1119"/>
      <c r="O8" s="1119"/>
      <c r="P8" s="1119"/>
      <c r="Q8" s="1119"/>
      <c r="R8" s="1119"/>
      <c r="S8" s="1119"/>
      <c r="T8" s="1119"/>
      <c r="U8" s="1119"/>
      <c r="V8" s="1119"/>
      <c r="W8" s="1119"/>
      <c r="X8" s="1119"/>
      <c r="Y8" s="1119"/>
      <c r="Z8" s="1119"/>
      <c r="AA8" s="1119"/>
      <c r="AB8" s="1120"/>
    </row>
    <row r="9" spans="1:28" ht="17.25" customHeight="1">
      <c r="A9" s="376"/>
      <c r="E9" s="354"/>
      <c r="H9" s="1118"/>
      <c r="I9" s="1118"/>
      <c r="J9" s="1118"/>
      <c r="K9" s="1118"/>
      <c r="L9" s="1118"/>
      <c r="N9" s="1119"/>
      <c r="O9" s="1119"/>
      <c r="P9" s="1119"/>
      <c r="Q9" s="1119"/>
      <c r="R9" s="1119"/>
      <c r="S9" s="1119"/>
      <c r="T9" s="1119"/>
      <c r="U9" s="1119"/>
      <c r="V9" s="1119"/>
      <c r="W9" s="1119"/>
      <c r="X9" s="1119"/>
      <c r="Y9" s="1119"/>
      <c r="Z9" s="1119"/>
      <c r="AA9" s="1119"/>
      <c r="AB9" s="1120"/>
    </row>
    <row r="10" spans="1:28" ht="17.25" customHeight="1">
      <c r="A10" s="376"/>
      <c r="AB10" s="427"/>
    </row>
    <row r="11" spans="1:28" ht="17.25" customHeight="1">
      <c r="A11" s="376"/>
      <c r="C11" s="1121"/>
      <c r="F11" s="1121"/>
      <c r="I11" s="1121"/>
      <c r="L11" s="1121"/>
      <c r="O11" s="1121"/>
      <c r="S11" s="1121"/>
      <c r="X11" s="1121"/>
      <c r="AB11" s="427"/>
    </row>
    <row r="12" spans="1:28" ht="17.25" customHeight="1">
      <c r="A12" s="376"/>
      <c r="E12" s="1112"/>
      <c r="F12" s="1112"/>
      <c r="G12" s="1112"/>
      <c r="H12" s="1112"/>
      <c r="I12" s="1112"/>
      <c r="N12" s="1112"/>
      <c r="O12" s="1112"/>
      <c r="P12" s="1112"/>
      <c r="Q12" s="1112"/>
      <c r="R12" s="1112"/>
      <c r="AB12" s="427"/>
    </row>
    <row r="13" spans="1:28" ht="17.25" customHeight="1">
      <c r="A13" s="376"/>
      <c r="G13" s="1112"/>
      <c r="H13" s="1112"/>
      <c r="I13" s="1112"/>
      <c r="J13" s="1112"/>
      <c r="K13" s="1112"/>
      <c r="L13" s="1112"/>
      <c r="M13" s="1112"/>
      <c r="N13" s="1112"/>
      <c r="O13" s="1112"/>
      <c r="P13" s="1112"/>
      <c r="Q13" s="1112"/>
      <c r="R13" s="1112"/>
      <c r="S13" s="1112"/>
      <c r="T13" s="1112"/>
      <c r="U13" s="1112"/>
      <c r="V13" s="1112"/>
      <c r="W13" s="1112"/>
      <c r="X13" s="1112"/>
      <c r="Y13" s="1112"/>
      <c r="Z13" s="1112"/>
      <c r="AA13" s="1112"/>
      <c r="AB13" s="1122"/>
    </row>
    <row r="14" spans="1:28" ht="17.25" customHeight="1">
      <c r="A14" s="376"/>
      <c r="C14" s="1121"/>
      <c r="H14" s="1121"/>
      <c r="I14" s="1119"/>
      <c r="J14" s="1112"/>
      <c r="K14" s="1112"/>
      <c r="L14" s="1112"/>
      <c r="M14" s="1112"/>
      <c r="O14" s="1121"/>
      <c r="P14" s="1119"/>
      <c r="R14" s="1112"/>
      <c r="S14" s="1112"/>
      <c r="T14" s="1112"/>
      <c r="V14" s="1121"/>
      <c r="W14" s="1119"/>
      <c r="Z14" s="1112"/>
      <c r="AA14" s="1112"/>
      <c r="AB14" s="1122"/>
    </row>
    <row r="15" spans="1:28" ht="17.25" customHeight="1">
      <c r="A15" s="376"/>
      <c r="J15" s="1112"/>
      <c r="K15" s="1112"/>
      <c r="L15" s="1112"/>
      <c r="AB15" s="427"/>
    </row>
    <row r="16" spans="1:28" ht="17.25" customHeight="1">
      <c r="A16" s="376"/>
      <c r="J16" s="1112"/>
      <c r="K16" s="1112"/>
      <c r="L16" s="1112"/>
      <c r="AB16" s="427"/>
    </row>
    <row r="17" spans="1:28" ht="17.25" customHeight="1">
      <c r="A17" s="376"/>
      <c r="J17" s="1112"/>
      <c r="K17" s="1112"/>
      <c r="L17" s="1112"/>
      <c r="AB17" s="427"/>
    </row>
    <row r="18" spans="1:28" ht="17.25" customHeight="1">
      <c r="A18" s="376"/>
      <c r="J18" s="1112"/>
      <c r="K18" s="1112"/>
      <c r="L18" s="1112"/>
      <c r="AB18" s="427"/>
    </row>
    <row r="19" spans="1:28" ht="17.25" customHeight="1">
      <c r="A19" s="376"/>
      <c r="AB19" s="427"/>
    </row>
    <row r="20" spans="1:28" ht="17.25" customHeight="1">
      <c r="A20" s="376"/>
      <c r="I20" s="1118"/>
      <c r="J20" s="1118"/>
      <c r="K20" s="1118"/>
      <c r="AB20" s="427"/>
    </row>
    <row r="21" spans="1:28" ht="17.25" customHeight="1">
      <c r="A21" s="375"/>
      <c r="B21" s="355"/>
      <c r="C21" s="355"/>
      <c r="D21" s="355"/>
      <c r="E21" s="355"/>
      <c r="F21" s="355"/>
      <c r="G21" s="355"/>
      <c r="H21" s="1123"/>
      <c r="I21" s="1123"/>
      <c r="J21" s="1123"/>
      <c r="K21" s="1123"/>
      <c r="L21" s="1123"/>
      <c r="M21" s="1123"/>
      <c r="N21" s="1123"/>
      <c r="O21" s="1123"/>
      <c r="P21" s="1123"/>
      <c r="Q21" s="1123"/>
      <c r="R21" s="1123"/>
      <c r="S21" s="1123"/>
      <c r="T21" s="1123"/>
      <c r="U21" s="1123"/>
      <c r="V21" s="1123"/>
      <c r="W21" s="1123"/>
      <c r="X21" s="1123"/>
      <c r="Y21" s="1123"/>
      <c r="Z21" s="1123"/>
      <c r="AA21" s="1123"/>
      <c r="AB21" s="1124"/>
    </row>
    <row r="22" spans="1:28" ht="17.25" customHeight="1">
      <c r="A22" s="374" t="s">
        <v>4022</v>
      </c>
      <c r="B22" s="437"/>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8"/>
    </row>
    <row r="23" spans="1:28" ht="17.25" customHeight="1">
      <c r="A23" s="376"/>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1125"/>
    </row>
    <row r="24" spans="1:28" ht="17.25" customHeight="1">
      <c r="A24" s="376"/>
      <c r="S24" s="1121"/>
      <c r="V24" s="1121"/>
      <c r="AB24" s="427"/>
    </row>
    <row r="25" spans="1:28" ht="17.25" customHeight="1">
      <c r="A25" s="376"/>
      <c r="C25" s="478"/>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1125"/>
    </row>
    <row r="26" spans="1:28" ht="17.25" customHeight="1">
      <c r="A26" s="376"/>
      <c r="S26" s="1121"/>
      <c r="V26" s="1121"/>
      <c r="AB26" s="427"/>
    </row>
    <row r="27" spans="1:28" ht="17.25" customHeight="1">
      <c r="A27" s="376"/>
      <c r="AB27" s="427"/>
    </row>
    <row r="28" spans="1:28" ht="17.25" customHeight="1">
      <c r="A28" s="376"/>
      <c r="T28" s="1118"/>
      <c r="U28" s="1118"/>
      <c r="V28" s="1118"/>
      <c r="W28" s="1126"/>
      <c r="Y28" s="1127"/>
      <c r="Z28" s="1127"/>
      <c r="AA28" s="1128"/>
      <c r="AB28" s="427"/>
    </row>
    <row r="29" spans="1:28" ht="17.25" customHeight="1">
      <c r="A29" s="376"/>
      <c r="C29" s="478"/>
      <c r="D29" s="478"/>
      <c r="E29" s="478"/>
      <c r="F29" s="478"/>
      <c r="G29" s="478"/>
      <c r="H29" s="478"/>
      <c r="I29" s="478"/>
      <c r="J29" s="478"/>
      <c r="K29" s="478"/>
      <c r="L29" s="478"/>
      <c r="M29" s="478"/>
      <c r="N29" s="478"/>
      <c r="O29" s="478"/>
      <c r="P29" s="478"/>
      <c r="Q29" s="478"/>
      <c r="R29" s="478"/>
      <c r="S29" s="478"/>
      <c r="T29" s="478"/>
      <c r="U29" s="478"/>
      <c r="V29" s="478"/>
      <c r="W29" s="478"/>
      <c r="X29" s="478"/>
      <c r="Y29" s="478"/>
      <c r="Z29" s="478"/>
      <c r="AA29" s="478"/>
      <c r="AB29" s="1125"/>
    </row>
    <row r="30" spans="1:28" ht="17.25" customHeight="1">
      <c r="A30" s="376"/>
      <c r="AB30" s="427"/>
    </row>
    <row r="31" spans="1:28" ht="17.25" customHeight="1">
      <c r="A31" s="376"/>
      <c r="C31" s="1121"/>
      <c r="AB31" s="427"/>
    </row>
    <row r="32" spans="1:28" ht="17.25" customHeight="1">
      <c r="A32" s="376"/>
      <c r="C32" s="1121"/>
      <c r="AB32" s="427"/>
    </row>
    <row r="33" spans="1:28" ht="17.25" customHeight="1">
      <c r="A33" s="376"/>
      <c r="C33" s="1121"/>
      <c r="AB33" s="427"/>
    </row>
    <row r="34" spans="1:28" ht="17.25" customHeight="1">
      <c r="A34" s="376"/>
      <c r="C34" s="1121"/>
      <c r="AB34" s="427"/>
    </row>
    <row r="35" spans="1:28" ht="17.25" customHeight="1">
      <c r="A35" s="376"/>
      <c r="D35" s="1118"/>
      <c r="E35" s="1126"/>
      <c r="F35" s="1126"/>
      <c r="G35" s="1126"/>
      <c r="H35" s="1126"/>
      <c r="I35" s="1126"/>
      <c r="J35" s="1126"/>
      <c r="K35" s="1126"/>
      <c r="L35" s="1126"/>
      <c r="M35" s="1126"/>
      <c r="N35" s="1126"/>
      <c r="O35" s="1126"/>
      <c r="P35" s="1126"/>
      <c r="Q35" s="1126"/>
      <c r="R35" s="1126"/>
      <c r="S35" s="1126"/>
      <c r="T35" s="1126"/>
      <c r="U35" s="1126"/>
      <c r="V35" s="1126"/>
      <c r="W35" s="1126"/>
      <c r="X35" s="1126"/>
      <c r="Y35" s="1126"/>
      <c r="Z35" s="1126"/>
      <c r="AA35" s="1126"/>
      <c r="AB35" s="427"/>
    </row>
    <row r="36" spans="1:28" ht="17.25" customHeight="1">
      <c r="A36" s="376"/>
      <c r="G36" s="1112"/>
      <c r="K36" s="1118"/>
      <c r="L36" s="1118"/>
      <c r="M36" s="1118"/>
      <c r="N36" s="1129"/>
      <c r="Q36" s="1118"/>
      <c r="R36" s="1118"/>
      <c r="S36" s="1118"/>
      <c r="T36" s="1129"/>
      <c r="W36" s="1118"/>
      <c r="X36" s="1118"/>
      <c r="Y36" s="1118"/>
      <c r="Z36" s="1129"/>
      <c r="AB36" s="427"/>
    </row>
    <row r="37" spans="1:28" ht="17.25" customHeight="1">
      <c r="A37" s="376"/>
      <c r="G37" s="1112"/>
      <c r="K37" s="1118"/>
      <c r="L37" s="1118"/>
      <c r="M37" s="1118"/>
      <c r="N37" s="1129"/>
      <c r="Q37" s="1118"/>
      <c r="R37" s="1118"/>
      <c r="S37" s="1118"/>
      <c r="T37" s="1129"/>
      <c r="W37" s="1118"/>
      <c r="X37" s="1118"/>
      <c r="Y37" s="1118"/>
      <c r="Z37" s="1129"/>
      <c r="AB37" s="427"/>
    </row>
    <row r="38" spans="1:28" ht="17.25" customHeight="1">
      <c r="A38" s="376"/>
      <c r="G38" s="1112"/>
      <c r="K38" s="1118"/>
      <c r="L38" s="1118"/>
      <c r="M38" s="1118"/>
      <c r="N38" s="1129"/>
      <c r="Q38" s="1118"/>
      <c r="R38" s="1118"/>
      <c r="S38" s="1118"/>
      <c r="T38" s="1129"/>
      <c r="W38" s="1118"/>
      <c r="X38" s="1118"/>
      <c r="Y38" s="1118"/>
      <c r="Z38" s="1129"/>
      <c r="AB38" s="427"/>
    </row>
    <row r="39" spans="1:28" ht="17.25" customHeight="1">
      <c r="A39" s="376"/>
      <c r="G39" s="1112"/>
      <c r="K39" s="1118"/>
      <c r="L39" s="1118"/>
      <c r="M39" s="1118"/>
      <c r="N39" s="1129"/>
      <c r="Q39" s="1118"/>
      <c r="R39" s="1118"/>
      <c r="S39" s="1118"/>
      <c r="T39" s="1129"/>
      <c r="W39" s="1118"/>
      <c r="X39" s="1118"/>
      <c r="Y39" s="1118"/>
      <c r="Z39" s="1129"/>
      <c r="AB39" s="427"/>
    </row>
    <row r="40" spans="1:28" ht="17.25" customHeight="1">
      <c r="A40" s="375"/>
      <c r="B40" s="355"/>
      <c r="C40" s="355"/>
      <c r="D40" s="355"/>
      <c r="E40" s="355"/>
      <c r="F40" s="355"/>
      <c r="G40" s="355"/>
      <c r="H40" s="355"/>
      <c r="I40" s="355"/>
      <c r="J40" s="355"/>
      <c r="K40" s="1130"/>
      <c r="L40" s="1130"/>
      <c r="M40" s="1130"/>
      <c r="N40" s="1131"/>
      <c r="O40" s="355"/>
      <c r="P40" s="355"/>
      <c r="Q40" s="1130"/>
      <c r="R40" s="1130"/>
      <c r="S40" s="1130"/>
      <c r="T40" s="1131"/>
      <c r="U40" s="355"/>
      <c r="V40" s="355"/>
      <c r="W40" s="1130"/>
      <c r="X40" s="1130"/>
      <c r="Y40" s="1130"/>
      <c r="Z40" s="1131"/>
      <c r="AA40" s="355"/>
      <c r="AB40" s="428"/>
    </row>
    <row r="41" spans="1:28" ht="17.25" customHeight="1">
      <c r="A41" s="1094" t="s">
        <v>3015</v>
      </c>
      <c r="F41" s="1112"/>
      <c r="G41" s="1112"/>
      <c r="H41" s="1112"/>
      <c r="I41" s="1112"/>
      <c r="J41" s="1112"/>
      <c r="K41" s="1112"/>
      <c r="L41" s="1112"/>
      <c r="M41" s="1112"/>
      <c r="N41" s="1112"/>
      <c r="O41" s="1112"/>
      <c r="P41" s="1112"/>
      <c r="Q41" s="1112"/>
      <c r="R41" s="1112"/>
      <c r="S41" s="1112"/>
      <c r="T41" s="1112"/>
      <c r="U41" s="1112"/>
      <c r="V41" s="1112"/>
      <c r="W41" s="1112"/>
      <c r="X41" s="1112"/>
      <c r="Y41" s="1112"/>
      <c r="Z41" s="1112"/>
      <c r="AA41" s="1112"/>
    </row>
    <row r="42" spans="1:28" ht="17.25" customHeight="1">
      <c r="A42" s="1117" t="s">
        <v>4023</v>
      </c>
      <c r="B42" s="1117"/>
      <c r="C42" s="1117"/>
      <c r="D42" s="1117"/>
      <c r="E42" s="1117"/>
      <c r="F42" s="1117"/>
      <c r="G42" s="1117"/>
      <c r="H42" s="1117"/>
      <c r="I42" s="1117"/>
      <c r="J42" s="1117"/>
      <c r="K42" s="1117"/>
      <c r="L42" s="1117"/>
      <c r="M42" s="1117"/>
      <c r="N42" s="1117"/>
      <c r="O42" s="1117"/>
      <c r="P42" s="1117"/>
      <c r="Q42" s="1117"/>
      <c r="R42" s="1117"/>
      <c r="S42" s="1117"/>
      <c r="T42" s="1117"/>
      <c r="U42" s="1117"/>
      <c r="V42" s="1117"/>
      <c r="W42" s="1117"/>
      <c r="X42" s="1117"/>
      <c r="Y42" s="1117"/>
      <c r="Z42" s="1117"/>
      <c r="AA42" s="1117"/>
      <c r="AB42" s="1117"/>
    </row>
    <row r="43" spans="1:28" ht="17.25" customHeight="1">
      <c r="A43" s="353" t="s">
        <v>4024</v>
      </c>
      <c r="F43" s="1112"/>
      <c r="G43" s="1112"/>
      <c r="H43" s="1112"/>
      <c r="I43" s="1112"/>
      <c r="J43" s="1112"/>
      <c r="K43" s="1112"/>
      <c r="L43" s="1112"/>
      <c r="M43" s="1112"/>
      <c r="N43" s="1112"/>
      <c r="O43" s="1112"/>
      <c r="P43" s="1112"/>
      <c r="Q43" s="1112"/>
      <c r="R43" s="1112"/>
      <c r="S43" s="1112"/>
      <c r="T43" s="1112"/>
      <c r="U43" s="1112"/>
      <c r="V43" s="1112"/>
      <c r="W43" s="1112"/>
      <c r="X43" s="1112"/>
      <c r="Y43" s="1112"/>
      <c r="Z43" s="1112"/>
      <c r="AA43" s="1112"/>
    </row>
    <row r="44" spans="1:28" ht="17.25" customHeight="1">
      <c r="A44" s="353" t="s">
        <v>4025</v>
      </c>
      <c r="H44" s="1118"/>
      <c r="I44" s="1118"/>
      <c r="J44" s="1118"/>
      <c r="K44" s="1118"/>
      <c r="L44" s="1118"/>
    </row>
    <row r="45" spans="1:28" ht="17.25" customHeight="1">
      <c r="A45" s="1117" t="s">
        <v>4026</v>
      </c>
      <c r="H45" s="1112"/>
      <c r="I45" s="1112"/>
      <c r="J45" s="1112"/>
      <c r="K45" s="1112"/>
      <c r="L45" s="1112"/>
    </row>
    <row r="46" spans="1:28" ht="17.25" customHeight="1">
      <c r="A46" s="1117" t="s">
        <v>4027</v>
      </c>
      <c r="I46" s="1112"/>
      <c r="J46" s="1112"/>
      <c r="K46" s="1112"/>
      <c r="L46" s="1112"/>
      <c r="M46" s="1112"/>
      <c r="N46" s="1112"/>
      <c r="O46" s="1112"/>
      <c r="P46" s="1112"/>
      <c r="Q46" s="1112"/>
      <c r="R46" s="1112"/>
      <c r="S46" s="1112"/>
      <c r="T46" s="1112"/>
      <c r="U46" s="1112"/>
      <c r="V46" s="1112"/>
      <c r="W46" s="1112"/>
      <c r="X46" s="1112"/>
      <c r="Y46" s="1112"/>
      <c r="Z46" s="1112"/>
      <c r="AA46" s="1112"/>
    </row>
    <row r="47" spans="1:28" ht="17.25" customHeight="1">
      <c r="A47" s="353" t="s">
        <v>4028</v>
      </c>
      <c r="F47" s="1112"/>
      <c r="G47" s="1112"/>
      <c r="H47" s="1112"/>
      <c r="I47" s="1112"/>
      <c r="J47" s="1112"/>
      <c r="K47" s="1112"/>
      <c r="L47" s="1112"/>
      <c r="M47" s="1112"/>
      <c r="N47" s="1112"/>
      <c r="O47" s="1112"/>
      <c r="P47" s="1112"/>
      <c r="Q47" s="1112"/>
      <c r="R47" s="1112"/>
      <c r="S47" s="1112"/>
      <c r="T47" s="1112"/>
      <c r="U47" s="1112"/>
      <c r="V47" s="1112"/>
      <c r="W47" s="1112"/>
      <c r="X47" s="1112"/>
      <c r="Y47" s="1112"/>
      <c r="Z47" s="1112"/>
      <c r="AA47" s="1112"/>
    </row>
    <row r="48" spans="1:28" ht="15.75" customHeight="1">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112"/>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6"/>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79" customWidth="1"/>
    <col min="2" max="2" width="2" style="2079" customWidth="1"/>
    <col min="3" max="3" width="2.625" style="2079" customWidth="1"/>
    <col min="4" max="4" width="2" style="2079" customWidth="1"/>
    <col min="5" max="26" width="3.25" style="2079" customWidth="1"/>
    <col min="27" max="28" width="2.625" style="2079" customWidth="1"/>
    <col min="29" max="29" width="9" style="2079" customWidth="1"/>
    <col min="30" max="16384" width="9" style="2079"/>
  </cols>
  <sheetData>
    <row r="1" spans="1:28" ht="18.75" customHeight="1">
      <c r="A1" s="5433" t="s">
        <v>4029</v>
      </c>
      <c r="B1" s="5433"/>
      <c r="C1" s="5433"/>
      <c r="D1" s="5433"/>
      <c r="E1" s="5433"/>
      <c r="F1" s="5433"/>
      <c r="G1" s="5433"/>
      <c r="H1" s="5433"/>
      <c r="I1" s="5433"/>
      <c r="J1" s="5433"/>
      <c r="K1" s="5433"/>
      <c r="L1" s="5433"/>
      <c r="M1" s="5433"/>
      <c r="N1" s="5433"/>
      <c r="O1" s="5433"/>
      <c r="P1" s="5433"/>
      <c r="Q1" s="5433"/>
      <c r="R1" s="5433"/>
      <c r="S1" s="5433"/>
      <c r="T1" s="5433"/>
      <c r="U1" s="5433"/>
      <c r="V1" s="5433"/>
      <c r="W1" s="5433"/>
      <c r="X1" s="5433"/>
      <c r="Y1" s="5433"/>
      <c r="Z1" s="5433"/>
      <c r="AA1" s="5433"/>
      <c r="AB1" s="5433"/>
    </row>
    <row r="2" spans="1:28" ht="18.75" customHeight="1">
      <c r="A2" s="2068"/>
      <c r="B2" s="2068"/>
      <c r="C2" s="2068"/>
      <c r="D2" s="2068"/>
      <c r="E2" s="2068"/>
      <c r="F2" s="2068"/>
      <c r="G2" s="2068"/>
      <c r="H2" s="2068"/>
      <c r="I2" s="2068"/>
      <c r="J2" s="2068"/>
      <c r="K2" s="2068"/>
      <c r="L2" s="2068"/>
      <c r="M2" s="2068"/>
      <c r="N2" s="2068"/>
      <c r="O2" s="2068"/>
      <c r="P2" s="2068"/>
      <c r="Q2" s="2068"/>
      <c r="R2" s="2068"/>
      <c r="S2" s="2068"/>
      <c r="T2" s="2068"/>
      <c r="U2" s="2068"/>
      <c r="V2" s="2068"/>
      <c r="W2" s="2068"/>
      <c r="X2" s="2068"/>
      <c r="Y2" s="2068"/>
      <c r="Z2" s="2068"/>
      <c r="AA2" s="2068"/>
    </row>
    <row r="3" spans="1:28" ht="18.75" customHeight="1">
      <c r="C3" s="2079" t="s">
        <v>4030</v>
      </c>
    </row>
    <row r="4" spans="1:28" ht="24.75" customHeight="1">
      <c r="C4" s="2062" t="s">
        <v>4031</v>
      </c>
      <c r="D4" s="2063"/>
      <c r="E4" s="2063"/>
      <c r="F4" s="2063"/>
      <c r="G4" s="2063"/>
      <c r="H4" s="2063"/>
      <c r="I4" s="2063"/>
      <c r="J4" s="2063"/>
      <c r="K4" s="2063"/>
      <c r="L4" s="2063"/>
      <c r="M4" s="5587"/>
      <c r="N4" s="5587"/>
      <c r="O4" s="5587"/>
      <c r="P4" s="5587"/>
      <c r="Q4" s="2063"/>
      <c r="R4" s="2063"/>
      <c r="S4" s="2063"/>
      <c r="T4" s="2063"/>
      <c r="U4" s="2063"/>
      <c r="V4" s="2063"/>
      <c r="W4" s="2063"/>
      <c r="X4" s="2063"/>
      <c r="Y4" s="2063"/>
      <c r="Z4" s="2063"/>
      <c r="AA4" s="2064"/>
    </row>
    <row r="5" spans="1:28" ht="24.75" customHeight="1">
      <c r="C5" s="2062" t="s">
        <v>4032</v>
      </c>
      <c r="D5" s="2063"/>
      <c r="E5" s="2063"/>
      <c r="F5" s="2063"/>
      <c r="G5" s="2063"/>
      <c r="H5" s="2063"/>
      <c r="I5" s="2063"/>
      <c r="J5" s="2063"/>
      <c r="K5" s="2063"/>
      <c r="L5" s="2063"/>
      <c r="M5" s="5587"/>
      <c r="N5" s="5587"/>
      <c r="O5" s="5587"/>
      <c r="P5" s="5587"/>
      <c r="Q5" s="2063" t="s">
        <v>481</v>
      </c>
      <c r="R5" s="2063"/>
      <c r="S5" s="2063"/>
      <c r="T5" s="2063"/>
      <c r="U5" s="2063"/>
      <c r="V5" s="2063"/>
      <c r="W5" s="2063"/>
      <c r="X5" s="2063"/>
      <c r="Z5" s="2063"/>
      <c r="AA5" s="2064"/>
    </row>
    <row r="6" spans="1:28" ht="24.75" customHeight="1">
      <c r="C6" s="2062" t="s">
        <v>3647</v>
      </c>
      <c r="D6" s="2063"/>
      <c r="E6" s="2063"/>
      <c r="F6" s="2063"/>
      <c r="G6" s="2063"/>
      <c r="H6" s="2063"/>
      <c r="I6" s="2063"/>
      <c r="J6" s="2063"/>
      <c r="K6" s="2063"/>
      <c r="L6" s="2129"/>
      <c r="M6" s="5588"/>
      <c r="N6" s="5588"/>
      <c r="O6" s="5588"/>
      <c r="P6" s="5588"/>
      <c r="Q6" s="2063" t="s">
        <v>114</v>
      </c>
      <c r="R6" s="2063"/>
      <c r="S6" s="2063"/>
      <c r="T6" s="2063"/>
      <c r="U6" s="2063"/>
      <c r="V6" s="2063"/>
      <c r="W6" s="2063"/>
      <c r="X6" s="2063"/>
      <c r="Y6" s="2063"/>
      <c r="Z6" s="2063"/>
      <c r="AA6" s="2064"/>
    </row>
    <row r="7" spans="1:28" ht="24.75" customHeight="1">
      <c r="C7" s="2117" t="s">
        <v>4033</v>
      </c>
      <c r="D7" s="2118"/>
      <c r="E7" s="2118"/>
      <c r="F7" s="2118"/>
      <c r="G7" s="2118"/>
      <c r="H7" s="2118"/>
      <c r="I7" s="2118"/>
      <c r="J7" s="2118"/>
      <c r="K7" s="2118"/>
      <c r="L7" s="2118"/>
      <c r="M7" s="2118"/>
      <c r="N7" s="2118"/>
      <c r="O7" s="2118"/>
      <c r="P7" s="2118"/>
      <c r="Q7" s="2118"/>
      <c r="R7" s="2118"/>
      <c r="S7" s="2118"/>
      <c r="T7" s="2118"/>
      <c r="U7" s="2118"/>
      <c r="V7" s="2118"/>
      <c r="W7" s="2118"/>
      <c r="X7" s="2118"/>
      <c r="Z7" s="2118"/>
      <c r="AA7" s="2119"/>
    </row>
    <row r="8" spans="1:28" ht="24.75" customHeight="1">
      <c r="C8" s="2121" t="s">
        <v>5608</v>
      </c>
      <c r="AA8" s="2122"/>
    </row>
    <row r="9" spans="1:28" ht="24.75" customHeight="1">
      <c r="C9" s="2121"/>
      <c r="E9" s="2079" t="s">
        <v>139</v>
      </c>
      <c r="F9" s="2079" t="s">
        <v>5728</v>
      </c>
      <c r="AA9" s="2122"/>
    </row>
    <row r="10" spans="1:28" ht="24.75" customHeight="1">
      <c r="C10" s="2121"/>
      <c r="E10" s="2068"/>
      <c r="F10" s="2079" t="s">
        <v>4016</v>
      </c>
      <c r="L10" s="5589"/>
      <c r="M10" s="5589"/>
      <c r="N10" s="5589"/>
      <c r="O10" s="5589"/>
      <c r="P10" s="2133" t="s">
        <v>5628</v>
      </c>
      <c r="AA10" s="2122"/>
    </row>
    <row r="11" spans="1:28" ht="24.75" customHeight="1">
      <c r="C11" s="2121"/>
      <c r="E11" s="2068"/>
      <c r="F11" s="2079" t="s">
        <v>4020</v>
      </c>
      <c r="I11" s="5589"/>
      <c r="J11" s="5589"/>
      <c r="K11" s="5589"/>
      <c r="L11" s="5589"/>
      <c r="M11" s="5589"/>
      <c r="N11" s="5589"/>
      <c r="O11" s="5589"/>
      <c r="P11" s="2133" t="s">
        <v>5629</v>
      </c>
      <c r="Q11" s="2068"/>
      <c r="AA11" s="2122"/>
    </row>
    <row r="12" spans="1:28" ht="24.75" customHeight="1">
      <c r="C12" s="2121"/>
      <c r="E12" s="2068"/>
      <c r="F12" s="2079" t="s">
        <v>4018</v>
      </c>
      <c r="N12" s="2068"/>
      <c r="O12" s="2068"/>
      <c r="P12" s="2068"/>
      <c r="Q12" s="2068"/>
      <c r="AA12" s="2122"/>
    </row>
    <row r="13" spans="1:28" ht="24.75" customHeight="1">
      <c r="C13" s="2121"/>
      <c r="E13" s="2068"/>
      <c r="F13" s="2079" t="s">
        <v>4020</v>
      </c>
      <c r="I13" s="5590"/>
      <c r="J13" s="5590"/>
      <c r="K13" s="5590"/>
      <c r="L13" s="5590"/>
      <c r="M13" s="5590"/>
      <c r="N13" s="5590"/>
      <c r="O13" s="5590"/>
      <c r="P13" s="5590"/>
      <c r="Q13" s="5590"/>
      <c r="R13" s="5590"/>
      <c r="S13" s="2128" t="s">
        <v>10</v>
      </c>
      <c r="AA13" s="2122"/>
    </row>
    <row r="14" spans="1:28" ht="24.75" customHeight="1">
      <c r="C14" s="2121"/>
      <c r="E14" s="2090" t="s">
        <v>139</v>
      </c>
      <c r="F14" s="2079" t="s">
        <v>5729</v>
      </c>
      <c r="I14" s="2068"/>
      <c r="J14" s="2068"/>
      <c r="K14" s="2068"/>
      <c r="L14" s="2068"/>
      <c r="M14" s="2068"/>
      <c r="N14" s="2068"/>
      <c r="O14" s="2068"/>
      <c r="P14" s="2068"/>
      <c r="Q14" s="2068"/>
      <c r="R14" s="2068"/>
      <c r="S14" s="2128"/>
      <c r="AA14" s="2122"/>
    </row>
    <row r="15" spans="1:28" ht="24.75" customHeight="1">
      <c r="C15" s="2121"/>
      <c r="E15" s="2090" t="s">
        <v>139</v>
      </c>
      <c r="F15" s="2079" t="s">
        <v>4180</v>
      </c>
      <c r="J15" s="2134"/>
      <c r="K15" s="2127"/>
      <c r="L15" s="2127"/>
      <c r="M15" s="2127"/>
      <c r="N15" s="2127"/>
      <c r="O15" s="2127"/>
      <c r="P15" s="2068"/>
      <c r="AA15" s="2122"/>
    </row>
    <row r="16" spans="1:28" ht="24.75" customHeight="1">
      <c r="C16" s="2121"/>
      <c r="F16" s="2079" t="s">
        <v>9</v>
      </c>
      <c r="G16" s="5573"/>
      <c r="H16" s="5573"/>
      <c r="I16" s="5573"/>
      <c r="J16" s="5573"/>
      <c r="K16" s="5573"/>
      <c r="L16" s="5573"/>
      <c r="M16" s="5573"/>
      <c r="N16" s="5573"/>
      <c r="O16" s="5573"/>
      <c r="P16" s="2068" t="s">
        <v>10</v>
      </c>
      <c r="Q16" s="2068"/>
      <c r="AA16" s="2122"/>
    </row>
    <row r="17" spans="1:27" ht="24.75" customHeight="1">
      <c r="C17" s="2121"/>
      <c r="E17" s="2090" t="s">
        <v>139</v>
      </c>
      <c r="F17" s="2079" t="s">
        <v>5730</v>
      </c>
      <c r="N17" s="2068"/>
      <c r="O17" s="2068"/>
      <c r="P17" s="2068"/>
      <c r="Q17" s="2068"/>
      <c r="AA17" s="2122"/>
    </row>
    <row r="18" spans="1:27" ht="24.75" customHeight="1">
      <c r="C18" s="2121" t="s">
        <v>5615</v>
      </c>
      <c r="N18" s="2068"/>
      <c r="O18" s="2068"/>
      <c r="P18" s="2068"/>
      <c r="Q18" s="2068"/>
      <c r="AA18" s="2122"/>
    </row>
    <row r="19" spans="1:27" ht="24.75" customHeight="1">
      <c r="C19" s="2121"/>
      <c r="E19" s="2090" t="s">
        <v>139</v>
      </c>
      <c r="F19" s="2079" t="s">
        <v>5731</v>
      </c>
      <c r="N19" s="2068"/>
      <c r="O19" s="2068"/>
      <c r="P19" s="2068"/>
      <c r="Q19" s="2068"/>
      <c r="AA19" s="2122"/>
    </row>
    <row r="20" spans="1:27" ht="24.75" customHeight="1">
      <c r="C20" s="2121"/>
      <c r="F20" s="2079" t="s">
        <v>5617</v>
      </c>
      <c r="G20" s="2133"/>
      <c r="H20" s="2133"/>
      <c r="I20" s="2133"/>
      <c r="J20" s="2133"/>
      <c r="K20" s="2133"/>
      <c r="L20" s="2133"/>
      <c r="M20" s="2133"/>
      <c r="N20" s="2133"/>
      <c r="O20" s="5572"/>
      <c r="P20" s="5572"/>
      <c r="Q20" s="5572"/>
      <c r="R20" s="2079" t="s">
        <v>5618</v>
      </c>
      <c r="AA20" s="2122"/>
    </row>
    <row r="21" spans="1:27" ht="24.75" customHeight="1">
      <c r="C21" s="2121"/>
      <c r="F21" s="2079" t="s">
        <v>5619</v>
      </c>
      <c r="G21" s="2133"/>
      <c r="H21" s="2133"/>
      <c r="I21" s="2133"/>
      <c r="J21" s="2133"/>
      <c r="K21" s="2133"/>
      <c r="L21" s="2133"/>
      <c r="M21" s="2133"/>
      <c r="N21" s="2133"/>
      <c r="O21" s="5572"/>
      <c r="P21" s="5572"/>
      <c r="Q21" s="5572"/>
      <c r="R21" s="2079" t="s">
        <v>5618</v>
      </c>
      <c r="AA21" s="2122"/>
    </row>
    <row r="22" spans="1:27" ht="24.75" customHeight="1">
      <c r="C22" s="2121"/>
      <c r="F22" s="2079" t="s">
        <v>5620</v>
      </c>
      <c r="J22" s="5572"/>
      <c r="K22" s="5572"/>
      <c r="L22" s="5572"/>
      <c r="M22" s="5572"/>
      <c r="N22" s="5572"/>
      <c r="O22" s="5572"/>
      <c r="P22" s="2068" t="s">
        <v>10</v>
      </c>
      <c r="AA22" s="2122"/>
    </row>
    <row r="23" spans="1:27" ht="24.75" customHeight="1">
      <c r="C23" s="2121"/>
      <c r="E23" s="2090" t="s">
        <v>139</v>
      </c>
      <c r="F23" s="2079" t="s">
        <v>5732</v>
      </c>
      <c r="J23" s="2127"/>
      <c r="K23" s="2127"/>
      <c r="L23" s="2127"/>
      <c r="M23" s="2127"/>
      <c r="N23" s="2127"/>
      <c r="O23" s="2127"/>
      <c r="P23" s="2068"/>
      <c r="AA23" s="2122"/>
    </row>
    <row r="24" spans="1:27" ht="24.75" customHeight="1">
      <c r="C24" s="2121"/>
      <c r="E24" s="2090" t="s">
        <v>139</v>
      </c>
      <c r="F24" s="2079" t="s">
        <v>4180</v>
      </c>
      <c r="J24" s="2134"/>
      <c r="K24" s="2127"/>
      <c r="L24" s="2127"/>
      <c r="M24" s="2127"/>
      <c r="N24" s="2127"/>
      <c r="O24" s="2127"/>
      <c r="P24" s="2068"/>
      <c r="Q24" s="2068"/>
      <c r="AA24" s="2122"/>
    </row>
    <row r="25" spans="1:27" ht="24.75" customHeight="1">
      <c r="C25" s="2121"/>
      <c r="F25" s="2079" t="s">
        <v>9</v>
      </c>
      <c r="G25" s="5573"/>
      <c r="H25" s="5573"/>
      <c r="I25" s="5573"/>
      <c r="J25" s="5573"/>
      <c r="K25" s="5573"/>
      <c r="L25" s="5573"/>
      <c r="M25" s="5573"/>
      <c r="N25" s="5573"/>
      <c r="O25" s="5573"/>
      <c r="P25" s="2068" t="s">
        <v>10</v>
      </c>
      <c r="Q25" s="2068"/>
      <c r="AA25" s="2122"/>
    </row>
    <row r="26" spans="1:27" ht="24.75" customHeight="1">
      <c r="C26" s="2121"/>
      <c r="E26" s="2090" t="s">
        <v>139</v>
      </c>
      <c r="F26" s="2079" t="s">
        <v>5730</v>
      </c>
      <c r="N26" s="2068"/>
      <c r="O26" s="2068"/>
      <c r="P26" s="2068"/>
      <c r="Q26" s="2068"/>
      <c r="AA26" s="2122"/>
    </row>
    <row r="27" spans="1:27" ht="24.75" customHeight="1">
      <c r="C27" s="2124"/>
      <c r="D27" s="2125"/>
      <c r="E27" s="2125"/>
      <c r="F27" s="2125"/>
      <c r="G27" s="2125"/>
      <c r="H27" s="2125"/>
      <c r="I27" s="2125"/>
      <c r="J27" s="2125"/>
      <c r="K27" s="2125"/>
      <c r="L27" s="2125"/>
      <c r="M27" s="2125"/>
      <c r="N27" s="2125"/>
      <c r="O27" s="2125"/>
      <c r="P27" s="2125"/>
      <c r="Q27" s="2125"/>
      <c r="R27" s="2125"/>
      <c r="S27" s="2125"/>
      <c r="T27" s="2125"/>
      <c r="U27" s="2125"/>
      <c r="V27" s="2125"/>
      <c r="W27" s="2125"/>
      <c r="X27" s="2125"/>
      <c r="Y27" s="2125"/>
      <c r="Z27" s="2125"/>
      <c r="AA27" s="2126"/>
    </row>
    <row r="28" spans="1:27" ht="18" customHeight="1">
      <c r="A28" s="2079" t="s">
        <v>3028</v>
      </c>
    </row>
    <row r="29" spans="1:27" ht="18" customHeight="1">
      <c r="A29" s="2079" t="s">
        <v>5733</v>
      </c>
      <c r="B29" s="2127"/>
    </row>
    <row r="30" spans="1:27" ht="18" customHeight="1">
      <c r="A30" s="2079" t="s">
        <v>5734</v>
      </c>
    </row>
    <row r="31" spans="1:27" ht="18" customHeight="1">
      <c r="A31" s="2079" t="s">
        <v>5735</v>
      </c>
      <c r="B31" s="2127"/>
    </row>
    <row r="32" spans="1:27" ht="18" customHeight="1">
      <c r="A32" s="2079" t="s">
        <v>5736</v>
      </c>
    </row>
    <row r="33" spans="1:2" ht="18" customHeight="1">
      <c r="A33" s="2079" t="s">
        <v>5737</v>
      </c>
      <c r="B33" s="2127"/>
    </row>
    <row r="34" spans="1:2" ht="18" customHeight="1">
      <c r="A34" s="2079" t="s">
        <v>5738</v>
      </c>
    </row>
    <row r="35" spans="1:2" ht="18" customHeight="1">
      <c r="A35" s="2079" t="s">
        <v>5739</v>
      </c>
    </row>
    <row r="36" spans="1:2" ht="18" customHeight="1">
      <c r="A36" s="2079" t="s">
        <v>5740</v>
      </c>
    </row>
    <row r="37" spans="1:2" ht="18" customHeight="1">
      <c r="A37" s="2079" t="s">
        <v>5741</v>
      </c>
    </row>
    <row r="38" spans="1:2" ht="18" customHeight="1">
      <c r="A38" s="2079" t="s">
        <v>5742</v>
      </c>
    </row>
    <row r="39" spans="1:2" ht="18" customHeight="1">
      <c r="A39" s="2079" t="s">
        <v>5743</v>
      </c>
    </row>
    <row r="40" spans="1:2" ht="18" customHeight="1">
      <c r="A40" s="2079" t="s">
        <v>5744</v>
      </c>
    </row>
    <row r="41" spans="1:2" ht="18" customHeight="1">
      <c r="A41" s="2079" t="s">
        <v>5745</v>
      </c>
    </row>
    <row r="42" spans="1:2" ht="18" customHeight="1">
      <c r="A42" s="2079" t="s">
        <v>5746</v>
      </c>
    </row>
    <row r="43" spans="1:2" ht="18" customHeight="1">
      <c r="A43" s="2079" t="s">
        <v>5747</v>
      </c>
    </row>
    <row r="44" spans="1:2" ht="18" customHeight="1">
      <c r="A44" s="2079" t="s">
        <v>5748</v>
      </c>
    </row>
    <row r="45" spans="1:2" ht="18" customHeight="1">
      <c r="A45" s="2079" t="s">
        <v>4337</v>
      </c>
      <c r="B45" s="2127"/>
    </row>
    <row r="46" spans="1:2" ht="18" customHeight="1">
      <c r="A46" s="2079" t="s">
        <v>5749</v>
      </c>
    </row>
    <row r="47" spans="1:2" ht="18" customHeight="1">
      <c r="A47" s="2079" t="s">
        <v>5750</v>
      </c>
    </row>
    <row r="48" spans="1:2" ht="18" customHeight="1">
      <c r="A48" s="2079" t="s">
        <v>5751</v>
      </c>
    </row>
    <row r="49" spans="1:1" ht="18" customHeight="1">
      <c r="A49" s="2079" t="s">
        <v>5752</v>
      </c>
    </row>
    <row r="50" spans="1:1" ht="18" customHeight="1">
      <c r="A50" s="2079" t="s">
        <v>5753</v>
      </c>
    </row>
    <row r="51" spans="1:1" ht="18" customHeight="1">
      <c r="A51" s="2079" t="s">
        <v>5754</v>
      </c>
    </row>
    <row r="52" spans="1:1" ht="18" customHeight="1">
      <c r="A52" s="2079" t="s">
        <v>5755</v>
      </c>
    </row>
    <row r="53" spans="1:1" ht="18" customHeight="1">
      <c r="A53" s="2079" t="s">
        <v>5756</v>
      </c>
    </row>
    <row r="54" spans="1:1" ht="18" customHeight="1">
      <c r="A54" s="2079" t="s">
        <v>5757</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6"/>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94" customWidth="1"/>
    <col min="2" max="2" width="2" style="1094" customWidth="1"/>
    <col min="3" max="3" width="2.625" style="1094" customWidth="1"/>
    <col min="4" max="4" width="2" style="1094" customWidth="1"/>
    <col min="5" max="18" width="3.25" style="1094" customWidth="1"/>
    <col min="19" max="19" width="4.625" style="1094" customWidth="1"/>
    <col min="20" max="20" width="3.25" style="1094" customWidth="1"/>
    <col min="21" max="21" width="4.625" style="1094" customWidth="1"/>
    <col min="22" max="26" width="3.25" style="1094" customWidth="1"/>
    <col min="27" max="27" width="9" style="1094" customWidth="1"/>
    <col min="28" max="16384" width="9" style="1094"/>
  </cols>
  <sheetData>
    <row r="1" spans="1:26" ht="18.75" customHeight="1">
      <c r="A1" s="5592" t="s">
        <v>4034</v>
      </c>
      <c r="B1" s="5592"/>
      <c r="C1" s="5592"/>
      <c r="D1" s="5592"/>
      <c r="E1" s="5592"/>
      <c r="F1" s="5592"/>
      <c r="G1" s="5592"/>
      <c r="H1" s="5592"/>
      <c r="I1" s="5592"/>
      <c r="J1" s="5592"/>
      <c r="K1" s="5592"/>
      <c r="L1" s="5592"/>
      <c r="M1" s="5592"/>
      <c r="N1" s="5592"/>
      <c r="O1" s="5592"/>
      <c r="P1" s="5592"/>
      <c r="Q1" s="5592"/>
      <c r="R1" s="5592"/>
      <c r="S1" s="5592"/>
      <c r="T1" s="5592"/>
      <c r="U1" s="5592"/>
      <c r="V1" s="5592"/>
      <c r="W1" s="5592"/>
      <c r="X1" s="5592"/>
      <c r="Y1" s="5592"/>
      <c r="Z1" s="5592"/>
    </row>
    <row r="2" spans="1:26" ht="18.75" customHeight="1">
      <c r="A2" s="1095"/>
      <c r="B2" s="1095"/>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row>
    <row r="3" spans="1:26" ht="18.75" customHeight="1">
      <c r="B3" s="1106" t="s">
        <v>2545</v>
      </c>
      <c r="C3" s="1094" t="s">
        <v>4035</v>
      </c>
    </row>
    <row r="4" spans="1:26" ht="18.75" customHeight="1">
      <c r="C4" s="5593"/>
      <c r="D4" s="5594"/>
      <c r="E4" s="5594"/>
      <c r="F4" s="5594"/>
      <c r="G4" s="5594"/>
      <c r="H4" s="5594"/>
      <c r="I4" s="5594"/>
      <c r="J4" s="5594"/>
      <c r="K4" s="5594"/>
      <c r="L4" s="5594"/>
      <c r="M4" s="5594"/>
      <c r="N4" s="5594"/>
      <c r="O4" s="5594"/>
      <c r="P4" s="5594"/>
      <c r="Q4" s="5594"/>
      <c r="R4" s="5594"/>
      <c r="S4" s="5594"/>
      <c r="T4" s="5594"/>
      <c r="U4" s="5594"/>
      <c r="V4" s="5594"/>
      <c r="W4" s="5594"/>
      <c r="X4" s="5594"/>
      <c r="Y4" s="5594"/>
      <c r="Z4" s="5595"/>
    </row>
    <row r="5" spans="1:26" ht="18.75" customHeight="1">
      <c r="C5" s="5596"/>
      <c r="D5" s="5597"/>
      <c r="E5" s="5597"/>
      <c r="F5" s="5597"/>
      <c r="G5" s="5597"/>
      <c r="H5" s="5597"/>
      <c r="I5" s="5597"/>
      <c r="J5" s="5597"/>
      <c r="K5" s="5597"/>
      <c r="L5" s="5597"/>
      <c r="M5" s="5597"/>
      <c r="N5" s="5597"/>
      <c r="O5" s="5597"/>
      <c r="P5" s="5597"/>
      <c r="Q5" s="5597"/>
      <c r="R5" s="5597"/>
      <c r="S5" s="5597"/>
      <c r="T5" s="5597"/>
      <c r="U5" s="5597"/>
      <c r="V5" s="5597"/>
      <c r="W5" s="5597"/>
      <c r="X5" s="5597"/>
      <c r="Y5" s="5597"/>
      <c r="Z5" s="5598"/>
    </row>
    <row r="6" spans="1:26" ht="18.75" customHeight="1">
      <c r="C6" s="5596"/>
      <c r="D6" s="5597"/>
      <c r="E6" s="5597"/>
      <c r="F6" s="5597"/>
      <c r="G6" s="5597"/>
      <c r="H6" s="5597"/>
      <c r="I6" s="5597"/>
      <c r="J6" s="5597"/>
      <c r="K6" s="5597"/>
      <c r="L6" s="5597"/>
      <c r="M6" s="5597"/>
      <c r="N6" s="5597"/>
      <c r="O6" s="5597"/>
      <c r="P6" s="5597"/>
      <c r="Q6" s="5597"/>
      <c r="R6" s="5597"/>
      <c r="S6" s="5597"/>
      <c r="T6" s="5597"/>
      <c r="U6" s="5597"/>
      <c r="V6" s="5597"/>
      <c r="W6" s="5597"/>
      <c r="X6" s="5597"/>
      <c r="Y6" s="5597"/>
      <c r="Z6" s="5598"/>
    </row>
    <row r="7" spans="1:26" ht="18.75" customHeight="1">
      <c r="C7" s="5599"/>
      <c r="D7" s="5600"/>
      <c r="E7" s="5600"/>
      <c r="F7" s="5600"/>
      <c r="G7" s="5600"/>
      <c r="H7" s="5600"/>
      <c r="I7" s="5600"/>
      <c r="J7" s="5600"/>
      <c r="K7" s="5600"/>
      <c r="L7" s="5600"/>
      <c r="M7" s="5600"/>
      <c r="N7" s="5600"/>
      <c r="O7" s="5600"/>
      <c r="P7" s="5600"/>
      <c r="Q7" s="5600"/>
      <c r="R7" s="5600"/>
      <c r="S7" s="5600"/>
      <c r="T7" s="5600"/>
      <c r="U7" s="5600"/>
      <c r="V7" s="5600"/>
      <c r="W7" s="5600"/>
      <c r="X7" s="5600"/>
      <c r="Y7" s="5600"/>
      <c r="Z7" s="5601"/>
    </row>
    <row r="9" spans="1:26" ht="18.75" customHeight="1">
      <c r="B9" s="1106" t="s">
        <v>3092</v>
      </c>
      <c r="C9" s="1094" t="s">
        <v>4036</v>
      </c>
    </row>
    <row r="10" spans="1:26" ht="28.5" customHeight="1">
      <c r="C10" s="1115" t="s">
        <v>4037</v>
      </c>
      <c r="D10" s="1097"/>
      <c r="E10" s="1097"/>
      <c r="F10" s="1097"/>
      <c r="G10" s="1097"/>
      <c r="H10" s="1097"/>
      <c r="I10" s="1097"/>
      <c r="J10" s="1097"/>
      <c r="K10" s="1097"/>
      <c r="L10" s="1097"/>
      <c r="M10" s="1097"/>
      <c r="N10" s="1097"/>
      <c r="O10" s="5591" t="str">
        <f>IF(cst_wskakunin_KOUJI_TYAKUSYU_YOTEI_DATE="","　　年　　月　　日",cst_wskakunin_KOUJI_TYAKUSYU_YOTEI_DATE)</f>
        <v>　　年　　月　　日</v>
      </c>
      <c r="P10" s="5591"/>
      <c r="Q10" s="5591"/>
      <c r="R10" s="5591"/>
      <c r="S10" s="5591"/>
      <c r="T10" s="5591"/>
      <c r="U10" s="5591"/>
      <c r="V10" s="5591"/>
      <c r="W10" s="1097"/>
      <c r="X10" s="1097"/>
      <c r="Y10" s="1097"/>
      <c r="Z10" s="1102"/>
    </row>
    <row r="11" spans="1:26" ht="28.5" customHeight="1">
      <c r="C11" s="1115" t="s">
        <v>4038</v>
      </c>
      <c r="D11" s="1097"/>
      <c r="E11" s="1097"/>
      <c r="F11" s="1097"/>
      <c r="G11" s="1097"/>
      <c r="H11" s="1097"/>
      <c r="I11" s="1097"/>
      <c r="J11" s="1097"/>
      <c r="K11" s="1097"/>
      <c r="L11" s="1097"/>
      <c r="M11" s="1097"/>
      <c r="N11" s="1097"/>
      <c r="O11" s="5591" t="str">
        <f>IF(cst_wskakunin_KOUJI_KANRYOU_YOTEI_DATE="","　　年　　月　　日",cst_wskakunin_KOUJI_KANRYOU_YOTEI_DATE)</f>
        <v>　　年　　月　　日</v>
      </c>
      <c r="P11" s="5591"/>
      <c r="Q11" s="5591"/>
      <c r="R11" s="5591"/>
      <c r="S11" s="5591"/>
      <c r="T11" s="5591"/>
      <c r="U11" s="5591"/>
      <c r="V11" s="5591"/>
      <c r="W11" s="1097"/>
      <c r="X11" s="1097"/>
      <c r="Y11" s="1097"/>
      <c r="Z11" s="1102"/>
    </row>
    <row r="13" spans="1:26" ht="18.75" customHeight="1">
      <c r="A13" s="1094" t="s">
        <v>3028</v>
      </c>
    </row>
    <row r="14" spans="1:26" ht="18.75" customHeight="1">
      <c r="B14" s="1094" t="s">
        <v>4039</v>
      </c>
    </row>
  </sheetData>
  <mergeCells count="4">
    <mergeCell ref="O10:V10"/>
    <mergeCell ref="O11:V11"/>
    <mergeCell ref="A1:Z1"/>
    <mergeCell ref="C4:Z7"/>
  </mergeCells>
  <phoneticPr fontId="136"/>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79" customWidth="1"/>
    <col min="2" max="2" width="2" style="2079" customWidth="1"/>
    <col min="3" max="3" width="2.625" style="2079" customWidth="1"/>
    <col min="4" max="4" width="2" style="2079" customWidth="1"/>
    <col min="5" max="26" width="3.25" style="2079" customWidth="1"/>
    <col min="27" max="28" width="2.625" style="2079" customWidth="1"/>
    <col min="29" max="29" width="9" style="2079" customWidth="1"/>
    <col min="30" max="16384" width="9" style="2079"/>
  </cols>
  <sheetData>
    <row r="1" spans="1:28" ht="18.75" customHeight="1">
      <c r="A1" s="5602" t="s">
        <v>5758</v>
      </c>
      <c r="B1" s="5602"/>
      <c r="C1" s="5602"/>
      <c r="D1" s="5602"/>
      <c r="E1" s="5602"/>
      <c r="F1" s="5602"/>
      <c r="G1" s="5602"/>
      <c r="H1" s="5602"/>
      <c r="I1" s="5602"/>
      <c r="J1" s="5602"/>
      <c r="K1" s="5602"/>
      <c r="L1" s="5602"/>
      <c r="M1" s="5602"/>
      <c r="N1" s="5602"/>
      <c r="O1" s="5602"/>
      <c r="P1" s="5602"/>
      <c r="Q1" s="5602"/>
      <c r="R1" s="5602"/>
      <c r="S1" s="5602"/>
      <c r="T1" s="5602"/>
      <c r="U1" s="5602"/>
      <c r="V1" s="5602"/>
      <c r="W1" s="5602"/>
      <c r="X1" s="5602"/>
      <c r="Y1" s="5602"/>
      <c r="Z1" s="5602"/>
      <c r="AA1" s="5602"/>
      <c r="AB1" s="5602"/>
    </row>
    <row r="2" spans="1:28" ht="18.75" customHeight="1">
      <c r="A2" s="5602" t="s">
        <v>5759</v>
      </c>
      <c r="B2" s="5602"/>
      <c r="C2" s="5602"/>
      <c r="D2" s="5602"/>
      <c r="E2" s="5602"/>
      <c r="F2" s="5602"/>
      <c r="G2" s="5602"/>
      <c r="H2" s="5602"/>
      <c r="I2" s="5602"/>
      <c r="J2" s="5602"/>
      <c r="K2" s="5602"/>
      <c r="L2" s="5602"/>
      <c r="M2" s="5602"/>
      <c r="N2" s="5602"/>
      <c r="O2" s="5602"/>
      <c r="P2" s="5602"/>
      <c r="Q2" s="5602"/>
      <c r="R2" s="5602"/>
      <c r="S2" s="5602"/>
      <c r="T2" s="5602"/>
      <c r="U2" s="5602"/>
      <c r="V2" s="5602"/>
      <c r="W2" s="5602"/>
      <c r="X2" s="5602"/>
      <c r="Y2" s="5602"/>
      <c r="Z2" s="5602"/>
      <c r="AA2" s="5602"/>
      <c r="AB2" s="5602"/>
    </row>
    <row r="3" spans="1:28" ht="18.75" customHeight="1">
      <c r="A3" s="5602" t="s">
        <v>5760</v>
      </c>
      <c r="B3" s="5602"/>
      <c r="C3" s="5602"/>
      <c r="D3" s="5602"/>
      <c r="E3" s="5602"/>
      <c r="F3" s="5602"/>
      <c r="G3" s="5602"/>
      <c r="H3" s="5602"/>
      <c r="I3" s="5602"/>
      <c r="J3" s="5602"/>
      <c r="K3" s="5602"/>
      <c r="L3" s="5602"/>
      <c r="M3" s="5602"/>
      <c r="N3" s="5602"/>
      <c r="O3" s="5602"/>
      <c r="P3" s="5602"/>
      <c r="Q3" s="5602"/>
      <c r="R3" s="5602"/>
      <c r="S3" s="5602"/>
      <c r="T3" s="5602"/>
      <c r="U3" s="5602"/>
      <c r="V3" s="5602"/>
      <c r="W3" s="5602"/>
      <c r="X3" s="5602"/>
      <c r="Y3" s="5602"/>
      <c r="Z3" s="5602"/>
      <c r="AA3" s="5602"/>
      <c r="AB3" s="5602"/>
    </row>
    <row r="4" spans="1:28" ht="18.75" customHeight="1">
      <c r="A4" s="2133"/>
      <c r="B4" s="2133"/>
      <c r="C4" s="2133"/>
      <c r="D4" s="2133"/>
      <c r="E4" s="2133"/>
      <c r="F4" s="2133"/>
      <c r="G4" s="2133"/>
      <c r="H4" s="2133"/>
      <c r="I4" s="2133"/>
      <c r="J4" s="2133"/>
      <c r="K4" s="2133"/>
      <c r="L4" s="2133"/>
      <c r="M4" s="2133"/>
      <c r="N4" s="2133"/>
      <c r="O4" s="2133"/>
      <c r="P4" s="2133"/>
      <c r="Q4" s="2133"/>
      <c r="R4" s="2133"/>
      <c r="S4" s="2133"/>
      <c r="T4" s="2133"/>
      <c r="U4" s="2133"/>
      <c r="V4" s="2133"/>
      <c r="W4" s="2133"/>
      <c r="X4" s="2133"/>
      <c r="Y4" s="2133"/>
      <c r="Z4" s="2133"/>
      <c r="AA4" s="2133"/>
      <c r="AB4" s="2133"/>
    </row>
    <row r="5" spans="1:28" ht="18.75" customHeight="1">
      <c r="A5" s="2133" t="s">
        <v>5761</v>
      </c>
      <c r="B5" s="2133"/>
      <c r="C5" s="2133"/>
      <c r="D5" s="2133"/>
      <c r="E5" s="2133"/>
      <c r="F5" s="2133"/>
      <c r="G5" s="2133"/>
      <c r="H5" s="2133"/>
      <c r="I5" s="2133"/>
      <c r="J5" s="2133"/>
      <c r="K5" s="2133"/>
      <c r="L5" s="2133"/>
      <c r="M5" s="2133"/>
      <c r="N5" s="2133"/>
      <c r="O5" s="2133"/>
      <c r="P5" s="2133"/>
      <c r="Q5" s="2133"/>
      <c r="R5" s="2133"/>
      <c r="S5" s="2133"/>
      <c r="T5" s="2133"/>
      <c r="U5" s="2133"/>
      <c r="V5" s="2133"/>
      <c r="W5" s="2133"/>
      <c r="X5" s="2133"/>
      <c r="Y5" s="2133"/>
      <c r="Z5" s="2133"/>
      <c r="AA5" s="2133"/>
      <c r="AB5" s="2133"/>
    </row>
    <row r="6" spans="1:28" ht="18.75" customHeight="1">
      <c r="A6" s="2133" t="s">
        <v>5762</v>
      </c>
      <c r="B6" s="2133"/>
      <c r="C6" s="2133"/>
      <c r="D6" s="2133"/>
      <c r="E6" s="2133"/>
      <c r="F6" s="2133"/>
      <c r="G6" s="2133"/>
      <c r="H6" s="2133"/>
      <c r="I6" s="2133"/>
      <c r="J6" s="2133"/>
      <c r="K6" s="2133"/>
      <c r="L6" s="2133"/>
      <c r="M6" s="2133"/>
      <c r="N6" s="2133"/>
      <c r="O6" s="2133"/>
      <c r="P6" s="2133"/>
      <c r="Q6" s="2133"/>
      <c r="R6" s="2133"/>
      <c r="S6" s="2133"/>
      <c r="T6" s="2133"/>
      <c r="U6" s="2133"/>
      <c r="V6" s="2133"/>
      <c r="W6" s="2133"/>
      <c r="X6" s="2133"/>
      <c r="Y6" s="2133"/>
      <c r="Z6" s="2133"/>
      <c r="AA6" s="2133"/>
      <c r="AB6" s="2133"/>
    </row>
    <row r="7" spans="1:28" ht="18.75" customHeight="1">
      <c r="A7" s="2079" t="s">
        <v>5763</v>
      </c>
    </row>
    <row r="8" spans="1:28" ht="18.75" customHeight="1">
      <c r="A8" s="2079" t="s">
        <v>5764</v>
      </c>
      <c r="J8" s="2090" t="s">
        <v>139</v>
      </c>
      <c r="K8" s="2079" t="s">
        <v>5765</v>
      </c>
      <c r="N8" s="2090" t="s">
        <v>139</v>
      </c>
      <c r="O8" s="2079" t="s">
        <v>5766</v>
      </c>
      <c r="R8" s="2090" t="s">
        <v>139</v>
      </c>
      <c r="S8" s="2079" t="s">
        <v>5767</v>
      </c>
    </row>
    <row r="9" spans="1:28" ht="18.75" customHeight="1">
      <c r="J9" s="2090" t="s">
        <v>139</v>
      </c>
      <c r="K9" s="2079" t="s">
        <v>5768</v>
      </c>
      <c r="N9" s="2090" t="s">
        <v>139</v>
      </c>
      <c r="O9" s="2079" t="s">
        <v>5769</v>
      </c>
      <c r="R9" s="2090" t="s">
        <v>139</v>
      </c>
      <c r="S9" s="2079" t="s">
        <v>5770</v>
      </c>
    </row>
    <row r="10" spans="1:28" ht="18.75" customHeight="1">
      <c r="A10" s="2079" t="s">
        <v>5771</v>
      </c>
      <c r="H10" s="2090" t="s">
        <v>139</v>
      </c>
      <c r="I10" s="2079" t="s">
        <v>4221</v>
      </c>
      <c r="J10" s="2068"/>
      <c r="L10" s="5433"/>
      <c r="M10" s="5433"/>
      <c r="N10" s="5433"/>
      <c r="O10" s="2133" t="s">
        <v>5629</v>
      </c>
      <c r="R10" s="2068"/>
    </row>
    <row r="11" spans="1:28" ht="18.75" customHeight="1">
      <c r="H11" s="2090" t="s">
        <v>139</v>
      </c>
      <c r="I11" s="2079" t="s">
        <v>4222</v>
      </c>
      <c r="J11" s="2068"/>
      <c r="L11" s="5433"/>
      <c r="M11" s="5433"/>
      <c r="N11" s="5433"/>
      <c r="O11" s="2133" t="s">
        <v>5772</v>
      </c>
      <c r="R11" s="2068"/>
    </row>
    <row r="12" spans="1:28" ht="18.75" customHeight="1">
      <c r="A12" s="2079" t="s">
        <v>5773</v>
      </c>
      <c r="H12" s="2068"/>
      <c r="J12" s="2068"/>
      <c r="L12" s="2068"/>
      <c r="M12" s="2068"/>
      <c r="N12" s="2068"/>
      <c r="O12" s="2133"/>
    </row>
    <row r="13" spans="1:28" ht="18.75" customHeight="1">
      <c r="A13" s="2079" t="s">
        <v>5764</v>
      </c>
      <c r="H13" s="2068"/>
      <c r="J13" s="2090" t="s">
        <v>139</v>
      </c>
      <c r="K13" s="2079" t="s">
        <v>5765</v>
      </c>
      <c r="N13" s="2090" t="s">
        <v>139</v>
      </c>
      <c r="O13" s="2079" t="s">
        <v>5766</v>
      </c>
      <c r="R13" s="2090" t="s">
        <v>139</v>
      </c>
      <c r="S13" s="2079" t="s">
        <v>5767</v>
      </c>
    </row>
    <row r="14" spans="1:28" ht="18.75" customHeight="1">
      <c r="H14" s="2068"/>
      <c r="J14" s="2090" t="s">
        <v>139</v>
      </c>
      <c r="K14" s="2079" t="s">
        <v>5768</v>
      </c>
      <c r="N14" s="2090" t="s">
        <v>139</v>
      </c>
      <c r="O14" s="2079" t="s">
        <v>5769</v>
      </c>
      <c r="R14" s="2090" t="s">
        <v>139</v>
      </c>
      <c r="S14" s="2079" t="s">
        <v>5770</v>
      </c>
    </row>
    <row r="15" spans="1:28" ht="18.75" customHeight="1">
      <c r="A15" s="2079" t="s">
        <v>5771</v>
      </c>
      <c r="H15" s="2090" t="s">
        <v>139</v>
      </c>
      <c r="I15" s="2079" t="s">
        <v>4221</v>
      </c>
      <c r="J15" s="2068"/>
      <c r="L15" s="5433"/>
      <c r="M15" s="5433"/>
      <c r="N15" s="5433"/>
      <c r="O15" s="2133" t="s">
        <v>5629</v>
      </c>
      <c r="R15" s="2068"/>
    </row>
    <row r="16" spans="1:28" ht="18.75" customHeight="1">
      <c r="H16" s="2090" t="s">
        <v>139</v>
      </c>
      <c r="I16" s="2079" t="s">
        <v>4222</v>
      </c>
      <c r="J16" s="2068"/>
      <c r="L16" s="5433"/>
      <c r="M16" s="5433"/>
      <c r="N16" s="5433"/>
      <c r="O16" s="2133" t="s">
        <v>5772</v>
      </c>
      <c r="R16" s="2068"/>
    </row>
    <row r="17" spans="1:20" ht="18.75" customHeight="1">
      <c r="A17" s="2079" t="s">
        <v>5774</v>
      </c>
      <c r="H17" s="2068"/>
      <c r="L17" s="2068"/>
      <c r="M17" s="2068"/>
      <c r="N17" s="2068"/>
      <c r="O17" s="2133"/>
    </row>
    <row r="18" spans="1:20" ht="18.75" customHeight="1">
      <c r="A18" s="2079" t="s">
        <v>5775</v>
      </c>
      <c r="H18" s="2068"/>
    </row>
    <row r="19" spans="1:20" ht="18.75" customHeight="1">
      <c r="A19" s="2079" t="s">
        <v>5776</v>
      </c>
      <c r="H19" s="2068"/>
      <c r="K19" s="2090" t="s">
        <v>139</v>
      </c>
      <c r="L19" s="2079" t="s">
        <v>497</v>
      </c>
      <c r="M19" s="2068"/>
      <c r="N19" s="2090" t="s">
        <v>139</v>
      </c>
      <c r="O19" s="2079" t="s">
        <v>498</v>
      </c>
    </row>
    <row r="20" spans="1:20" ht="18.75" customHeight="1">
      <c r="A20" s="2079" t="s">
        <v>5777</v>
      </c>
      <c r="H20" s="2068"/>
      <c r="K20" s="2090" t="s">
        <v>139</v>
      </c>
      <c r="L20" s="2079" t="s">
        <v>5765</v>
      </c>
      <c r="O20" s="2090" t="s">
        <v>139</v>
      </c>
      <c r="P20" s="2079" t="s">
        <v>5766</v>
      </c>
      <c r="S20" s="2090" t="s">
        <v>139</v>
      </c>
      <c r="T20" s="2079" t="s">
        <v>5767</v>
      </c>
    </row>
    <row r="21" spans="1:20" ht="18.75" customHeight="1">
      <c r="K21" s="2090" t="s">
        <v>139</v>
      </c>
      <c r="L21" s="2079" t="s">
        <v>5768</v>
      </c>
      <c r="O21" s="2090" t="s">
        <v>139</v>
      </c>
      <c r="P21" s="2079" t="s">
        <v>5769</v>
      </c>
      <c r="S21" s="2090" t="s">
        <v>139</v>
      </c>
      <c r="T21" s="2079" t="s">
        <v>5770</v>
      </c>
    </row>
    <row r="22" spans="1:20" ht="18.75" customHeight="1">
      <c r="A22" s="2079" t="s">
        <v>5778</v>
      </c>
      <c r="I22" s="2090" t="s">
        <v>139</v>
      </c>
      <c r="J22" s="2079" t="s">
        <v>4221</v>
      </c>
      <c r="K22" s="2068"/>
      <c r="M22" s="5433"/>
      <c r="N22" s="5433"/>
      <c r="O22" s="5433"/>
      <c r="P22" s="2133" t="s">
        <v>5629</v>
      </c>
      <c r="S22" s="2068"/>
    </row>
    <row r="23" spans="1:20" ht="18.75" customHeight="1">
      <c r="I23" s="2090" t="s">
        <v>139</v>
      </c>
      <c r="J23" s="2079" t="s">
        <v>4222</v>
      </c>
      <c r="K23" s="2068"/>
      <c r="M23" s="5433"/>
      <c r="N23" s="5433"/>
      <c r="O23" s="5433"/>
      <c r="P23" s="2133" t="s">
        <v>5772</v>
      </c>
      <c r="S23" s="2068"/>
    </row>
    <row r="24" spans="1:20" ht="18.75" customHeight="1">
      <c r="A24" s="2079" t="s">
        <v>5779</v>
      </c>
    </row>
    <row r="25" spans="1:20" ht="18.75" customHeight="1">
      <c r="A25" s="2079" t="s">
        <v>5776</v>
      </c>
      <c r="H25" s="2068"/>
      <c r="K25" s="2090" t="s">
        <v>139</v>
      </c>
      <c r="L25" s="2079" t="s">
        <v>497</v>
      </c>
      <c r="M25" s="2068"/>
      <c r="N25" s="2090" t="s">
        <v>139</v>
      </c>
      <c r="O25" s="2079" t="s">
        <v>498</v>
      </c>
    </row>
    <row r="26" spans="1:20" ht="18.75" customHeight="1">
      <c r="A26" s="2079" t="s">
        <v>5777</v>
      </c>
      <c r="H26" s="2068"/>
      <c r="K26" s="2090" t="s">
        <v>139</v>
      </c>
      <c r="L26" s="2079" t="s">
        <v>5765</v>
      </c>
      <c r="O26" s="2090" t="s">
        <v>139</v>
      </c>
      <c r="P26" s="2079" t="s">
        <v>5766</v>
      </c>
      <c r="S26" s="2090" t="s">
        <v>139</v>
      </c>
      <c r="T26" s="2079" t="s">
        <v>5767</v>
      </c>
    </row>
    <row r="27" spans="1:20" ht="18.75" customHeight="1">
      <c r="K27" s="2090" t="s">
        <v>139</v>
      </c>
      <c r="L27" s="2079" t="s">
        <v>5768</v>
      </c>
      <c r="O27" s="2090" t="s">
        <v>139</v>
      </c>
      <c r="P27" s="2079" t="s">
        <v>5769</v>
      </c>
      <c r="S27" s="2090" t="s">
        <v>139</v>
      </c>
      <c r="T27" s="2079" t="s">
        <v>5770</v>
      </c>
    </row>
    <row r="28" spans="1:20" ht="18.75" customHeight="1">
      <c r="A28" s="2079" t="s">
        <v>5778</v>
      </c>
      <c r="I28" s="2090" t="s">
        <v>139</v>
      </c>
      <c r="J28" s="2079" t="s">
        <v>4221</v>
      </c>
      <c r="K28" s="2068"/>
      <c r="M28" s="5433"/>
      <c r="N28" s="5433"/>
      <c r="O28" s="5433"/>
      <c r="P28" s="2133" t="s">
        <v>5629</v>
      </c>
      <c r="S28" s="2068"/>
    </row>
    <row r="29" spans="1:20" ht="18.75" customHeight="1">
      <c r="I29" s="2090" t="s">
        <v>139</v>
      </c>
      <c r="J29" s="2079" t="s">
        <v>4222</v>
      </c>
      <c r="K29" s="2068"/>
      <c r="M29" s="5433"/>
      <c r="N29" s="5433"/>
      <c r="O29" s="5433"/>
      <c r="P29" s="2133" t="s">
        <v>5772</v>
      </c>
      <c r="S29" s="2068"/>
    </row>
    <row r="30" spans="1:20" ht="18.75" customHeight="1">
      <c r="A30" s="2079" t="s">
        <v>5780</v>
      </c>
      <c r="I30" s="2068"/>
      <c r="K30" s="2068"/>
      <c r="M30" s="2068"/>
      <c r="N30" s="2068"/>
      <c r="O30" s="2068"/>
      <c r="P30" s="2133"/>
      <c r="S30" s="2068"/>
    </row>
    <row r="31" spans="1:20" ht="18.75" customHeight="1">
      <c r="A31" s="2079" t="s">
        <v>5775</v>
      </c>
      <c r="I31" s="2068"/>
      <c r="K31" s="2068"/>
      <c r="M31" s="2068"/>
      <c r="N31" s="2068"/>
      <c r="O31" s="2068"/>
      <c r="P31" s="2133"/>
      <c r="S31" s="2068"/>
    </row>
    <row r="32" spans="1:20" ht="18.75" customHeight="1">
      <c r="A32" s="2079" t="s">
        <v>5776</v>
      </c>
      <c r="H32" s="2068"/>
      <c r="K32" s="2090" t="s">
        <v>139</v>
      </c>
      <c r="L32" s="2079" t="s">
        <v>497</v>
      </c>
      <c r="M32" s="2068"/>
      <c r="N32" s="2090" t="s">
        <v>139</v>
      </c>
      <c r="O32" s="2079" t="s">
        <v>498</v>
      </c>
      <c r="R32" s="2068"/>
    </row>
    <row r="33" spans="1:27" ht="18.75" customHeight="1">
      <c r="A33" s="2079" t="s">
        <v>5778</v>
      </c>
      <c r="I33" s="2090" t="s">
        <v>139</v>
      </c>
      <c r="J33" s="2079" t="s">
        <v>4221</v>
      </c>
      <c r="K33" s="2068"/>
      <c r="M33" s="5433"/>
      <c r="N33" s="5433"/>
      <c r="O33" s="5433"/>
      <c r="P33" s="2133" t="s">
        <v>5629</v>
      </c>
      <c r="S33" s="2068"/>
    </row>
    <row r="34" spans="1:27" ht="18.75" customHeight="1">
      <c r="I34" s="2090" t="s">
        <v>139</v>
      </c>
      <c r="J34" s="2079" t="s">
        <v>4222</v>
      </c>
      <c r="K34" s="2068"/>
      <c r="M34" s="5433"/>
      <c r="N34" s="5433"/>
      <c r="O34" s="5433"/>
      <c r="P34" s="2133" t="s">
        <v>5772</v>
      </c>
      <c r="S34" s="2068"/>
    </row>
    <row r="35" spans="1:27" ht="18.75" customHeight="1">
      <c r="A35" s="2079" t="s">
        <v>5779</v>
      </c>
    </row>
    <row r="36" spans="1:27" ht="18.75" customHeight="1">
      <c r="A36" s="2079" t="s">
        <v>5776</v>
      </c>
      <c r="H36" s="2068"/>
      <c r="K36" s="2090" t="s">
        <v>139</v>
      </c>
      <c r="L36" s="2079" t="s">
        <v>497</v>
      </c>
      <c r="M36" s="2068"/>
      <c r="N36" s="2090" t="s">
        <v>139</v>
      </c>
      <c r="O36" s="2079" t="s">
        <v>498</v>
      </c>
      <c r="R36" s="2068"/>
    </row>
    <row r="37" spans="1:27" ht="18.75" customHeight="1">
      <c r="A37" s="2079" t="s">
        <v>5778</v>
      </c>
      <c r="I37" s="2090" t="s">
        <v>139</v>
      </c>
      <c r="J37" s="2079" t="s">
        <v>4221</v>
      </c>
      <c r="K37" s="2068"/>
      <c r="M37" s="5433"/>
      <c r="N37" s="5433"/>
      <c r="O37" s="5433"/>
      <c r="P37" s="2133" t="s">
        <v>5629</v>
      </c>
      <c r="S37" s="2068"/>
    </row>
    <row r="38" spans="1:27" ht="18.75" customHeight="1">
      <c r="I38" s="2090" t="s">
        <v>139</v>
      </c>
      <c r="J38" s="2079" t="s">
        <v>4222</v>
      </c>
      <c r="K38" s="2068"/>
      <c r="M38" s="5433"/>
      <c r="N38" s="5433"/>
      <c r="O38" s="5433"/>
      <c r="P38" s="2133" t="s">
        <v>5772</v>
      </c>
      <c r="S38" s="2068"/>
    </row>
    <row r="39" spans="1:27" ht="18.75" customHeight="1">
      <c r="A39" s="2079" t="s">
        <v>5781</v>
      </c>
      <c r="I39" s="2068"/>
      <c r="K39" s="2068"/>
      <c r="M39" s="2068"/>
      <c r="N39" s="2068"/>
      <c r="O39" s="2068"/>
      <c r="P39" s="2133"/>
      <c r="S39" s="2068"/>
    </row>
    <row r="40" spans="1:27" ht="18.75" customHeight="1">
      <c r="A40" s="2079" t="s">
        <v>5778</v>
      </c>
      <c r="J40" s="2079" t="s">
        <v>4221</v>
      </c>
      <c r="K40" s="2068"/>
      <c r="M40" s="5433"/>
      <c r="N40" s="5433"/>
      <c r="O40" s="5433"/>
      <c r="P40" s="2133" t="s">
        <v>5629</v>
      </c>
      <c r="S40" s="2068"/>
    </row>
    <row r="41" spans="1:27" ht="18.75" customHeight="1">
      <c r="A41" s="2079" t="s">
        <v>5782</v>
      </c>
      <c r="J41" s="2090" t="s">
        <v>139</v>
      </c>
      <c r="K41" s="2079" t="s">
        <v>5783</v>
      </c>
      <c r="M41" s="2068"/>
      <c r="N41" s="2068"/>
      <c r="O41" s="2068"/>
      <c r="Q41" s="2079" t="s">
        <v>4238</v>
      </c>
      <c r="S41" s="2068"/>
      <c r="V41" s="5433"/>
      <c r="W41" s="5433"/>
      <c r="X41" s="5433"/>
      <c r="Y41" s="5433"/>
      <c r="Z41" s="5433"/>
      <c r="AA41" s="2079" t="s">
        <v>10</v>
      </c>
    </row>
    <row r="42" spans="1:27" ht="18.75" customHeight="1">
      <c r="J42" s="2090" t="s">
        <v>139</v>
      </c>
      <c r="K42" s="2079" t="s">
        <v>4237</v>
      </c>
      <c r="M42" s="2068"/>
      <c r="N42" s="2068"/>
      <c r="O42" s="2068"/>
      <c r="Q42" s="2079" t="s">
        <v>4238</v>
      </c>
      <c r="S42" s="2068"/>
      <c r="V42" s="5433"/>
      <c r="W42" s="5433"/>
      <c r="X42" s="5433"/>
      <c r="Y42" s="5433"/>
      <c r="Z42" s="5433"/>
      <c r="AA42" s="2079" t="s">
        <v>10</v>
      </c>
    </row>
    <row r="43" spans="1:27" ht="18.75" customHeight="1">
      <c r="J43" s="2090" t="s">
        <v>139</v>
      </c>
      <c r="K43" s="2079" t="s">
        <v>4239</v>
      </c>
      <c r="M43" s="2068"/>
      <c r="N43" s="2068"/>
      <c r="O43" s="2068"/>
      <c r="P43" s="2133"/>
    </row>
    <row r="44" spans="1:27" ht="18.75" customHeight="1">
      <c r="J44" s="2090" t="s">
        <v>139</v>
      </c>
      <c r="K44" s="2079" t="s">
        <v>4242</v>
      </c>
      <c r="M44" s="2068"/>
      <c r="N44" s="2068"/>
      <c r="O44" s="2068"/>
      <c r="P44" s="2133"/>
    </row>
    <row r="45" spans="1:27" ht="18.75" customHeight="1">
      <c r="A45" s="2079" t="s">
        <v>5784</v>
      </c>
      <c r="I45" s="2068"/>
      <c r="K45" s="2068"/>
      <c r="M45" s="2068"/>
      <c r="N45" s="2068"/>
      <c r="O45" s="2068"/>
      <c r="P45" s="2133"/>
    </row>
    <row r="46" spans="1:27" ht="18.75" customHeight="1">
      <c r="A46" s="2079" t="s">
        <v>5776</v>
      </c>
      <c r="H46" s="2068"/>
      <c r="K46" s="2090" t="s">
        <v>139</v>
      </c>
      <c r="L46" s="2079" t="s">
        <v>497</v>
      </c>
      <c r="M46" s="2068"/>
      <c r="N46" s="2090" t="s">
        <v>139</v>
      </c>
      <c r="O46" s="2079" t="s">
        <v>498</v>
      </c>
    </row>
    <row r="47" spans="1:27" ht="18.75" customHeight="1">
      <c r="A47" s="2079" t="s">
        <v>5778</v>
      </c>
      <c r="I47" s="2079" t="s">
        <v>4244</v>
      </c>
      <c r="K47" s="2068"/>
      <c r="M47" s="2068"/>
      <c r="N47" s="5433"/>
      <c r="O47" s="5433"/>
      <c r="P47" s="2133" t="s">
        <v>5785</v>
      </c>
    </row>
    <row r="48" spans="1:27" ht="18.75" customHeight="1">
      <c r="I48" s="2079" t="s">
        <v>4245</v>
      </c>
      <c r="K48" s="2068"/>
      <c r="M48" s="2068"/>
      <c r="N48" s="2068"/>
      <c r="O48" s="5433"/>
      <c r="P48" s="5433"/>
      <c r="Q48" s="5433"/>
      <c r="R48" s="2133" t="s">
        <v>5772</v>
      </c>
      <c r="U48" s="2068"/>
    </row>
    <row r="49" spans="1:28" ht="18.75" customHeight="1">
      <c r="A49" s="2133" t="s">
        <v>5786</v>
      </c>
      <c r="I49" s="2068"/>
      <c r="K49" s="2068"/>
      <c r="M49" s="2068"/>
      <c r="N49" s="2068"/>
      <c r="O49" s="2068"/>
      <c r="P49" s="2133"/>
    </row>
    <row r="50" spans="1:28" ht="18.75" customHeight="1">
      <c r="A50" s="2079" t="s">
        <v>5787</v>
      </c>
      <c r="G50" s="2079" t="s">
        <v>5788</v>
      </c>
      <c r="I50" s="2068"/>
      <c r="J50" s="5602"/>
      <c r="K50" s="5602"/>
      <c r="L50" s="5602"/>
      <c r="M50" s="5602"/>
      <c r="N50" s="5602"/>
      <c r="O50" s="5602"/>
      <c r="P50" s="5602"/>
      <c r="Q50" s="5602"/>
      <c r="R50" s="5602"/>
      <c r="S50" s="5602"/>
      <c r="T50" s="5602"/>
      <c r="U50" s="5602"/>
      <c r="V50" s="5602"/>
      <c r="W50" s="5602"/>
      <c r="X50" s="5602"/>
      <c r="Y50" s="5602"/>
      <c r="Z50" s="5602"/>
      <c r="AA50" s="2079" t="s">
        <v>10</v>
      </c>
    </row>
    <row r="51" spans="1:28" ht="18.75" customHeight="1">
      <c r="G51" s="2079" t="s">
        <v>5789</v>
      </c>
      <c r="I51" s="2068"/>
      <c r="J51" s="5602"/>
      <c r="K51" s="5602"/>
      <c r="L51" s="5602"/>
      <c r="M51" s="5602"/>
      <c r="N51" s="5602"/>
      <c r="O51" s="5602"/>
      <c r="P51" s="5602"/>
      <c r="Q51" s="5602"/>
      <c r="R51" s="5602"/>
      <c r="S51" s="5602"/>
      <c r="T51" s="5602"/>
      <c r="U51" s="5602"/>
      <c r="V51" s="5602"/>
      <c r="W51" s="5602"/>
      <c r="X51" s="5602"/>
      <c r="Y51" s="5602"/>
      <c r="Z51" s="5602"/>
      <c r="AA51" s="2079" t="s">
        <v>10</v>
      </c>
    </row>
    <row r="52" spans="1:28" ht="18.75" customHeight="1">
      <c r="A52" s="2079" t="s">
        <v>5790</v>
      </c>
      <c r="G52" s="2079" t="s">
        <v>5791</v>
      </c>
      <c r="I52" s="2068"/>
      <c r="J52" s="5602"/>
      <c r="K52" s="5602"/>
      <c r="L52" s="5602"/>
      <c r="M52" s="5602"/>
      <c r="N52" s="5602"/>
      <c r="O52" s="5602"/>
      <c r="P52" s="5602"/>
      <c r="Q52" s="5602"/>
      <c r="R52" s="5602"/>
      <c r="S52" s="5602"/>
      <c r="T52" s="5602"/>
      <c r="U52" s="5602"/>
      <c r="V52" s="5602"/>
      <c r="W52" s="5602"/>
      <c r="X52" s="5602"/>
      <c r="Y52" s="5602"/>
      <c r="Z52" s="5602"/>
      <c r="AA52" s="2079" t="s">
        <v>10</v>
      </c>
    </row>
    <row r="53" spans="1:28" ht="18.75" customHeight="1">
      <c r="G53" s="2079" t="s">
        <v>5789</v>
      </c>
      <c r="I53" s="2068"/>
      <c r="J53" s="5602"/>
      <c r="K53" s="5602"/>
      <c r="L53" s="5602"/>
      <c r="M53" s="5602"/>
      <c r="N53" s="5602"/>
      <c r="O53" s="5602"/>
      <c r="P53" s="5602"/>
      <c r="Q53" s="5602"/>
      <c r="R53" s="5602"/>
      <c r="S53" s="5602"/>
      <c r="T53" s="5602"/>
      <c r="U53" s="5602"/>
      <c r="V53" s="5602"/>
      <c r="W53" s="5602"/>
      <c r="X53" s="5602"/>
      <c r="Y53" s="5602"/>
      <c r="Z53" s="5602"/>
      <c r="AA53" s="2079" t="s">
        <v>10</v>
      </c>
    </row>
    <row r="54" spans="1:28" ht="18.75" customHeight="1">
      <c r="A54" s="2079" t="s">
        <v>5792</v>
      </c>
      <c r="G54" s="2079" t="s">
        <v>5793</v>
      </c>
      <c r="I54" s="2068"/>
      <c r="J54" s="5602"/>
      <c r="K54" s="5602"/>
      <c r="L54" s="5602"/>
      <c r="M54" s="5602"/>
      <c r="N54" s="5602"/>
      <c r="O54" s="5602"/>
      <c r="P54" s="5602"/>
      <c r="Q54" s="5602"/>
      <c r="R54" s="5602"/>
      <c r="S54" s="5602"/>
      <c r="T54" s="5602"/>
      <c r="U54" s="5602"/>
      <c r="V54" s="5602"/>
      <c r="W54" s="5602"/>
      <c r="X54" s="5602"/>
      <c r="Y54" s="5602"/>
      <c r="Z54" s="5602"/>
      <c r="AA54" s="2079" t="s">
        <v>10</v>
      </c>
    </row>
    <row r="55" spans="1:28" ht="18.75" customHeight="1">
      <c r="G55" s="2079" t="s">
        <v>5789</v>
      </c>
      <c r="I55" s="2068"/>
      <c r="J55" s="5602"/>
      <c r="K55" s="5602"/>
      <c r="L55" s="5602"/>
      <c r="M55" s="5602"/>
      <c r="N55" s="5602"/>
      <c r="O55" s="5602"/>
      <c r="P55" s="5602"/>
      <c r="Q55" s="5602"/>
      <c r="R55" s="5602"/>
      <c r="S55" s="5602"/>
      <c r="T55" s="5602"/>
      <c r="U55" s="5602"/>
      <c r="V55" s="5602"/>
      <c r="W55" s="5602"/>
      <c r="X55" s="5602"/>
      <c r="Y55" s="5602"/>
      <c r="Z55" s="5602"/>
      <c r="AA55" s="2079" t="s">
        <v>10</v>
      </c>
    </row>
    <row r="56" spans="1:28" ht="18.75" customHeight="1">
      <c r="A56" s="2079" t="s">
        <v>5794</v>
      </c>
      <c r="G56" s="2079" t="s">
        <v>5795</v>
      </c>
      <c r="I56" s="2068"/>
      <c r="J56" s="5602"/>
      <c r="K56" s="5602"/>
      <c r="L56" s="5602"/>
      <c r="M56" s="5602"/>
      <c r="N56" s="5602"/>
      <c r="O56" s="5602"/>
      <c r="P56" s="5602"/>
      <c r="Q56" s="5602"/>
      <c r="R56" s="5602"/>
      <c r="S56" s="5602"/>
      <c r="T56" s="5602"/>
      <c r="U56" s="5602"/>
      <c r="V56" s="5602"/>
      <c r="W56" s="5602"/>
      <c r="X56" s="5602"/>
      <c r="Y56" s="5602"/>
      <c r="Z56" s="5602"/>
      <c r="AA56" s="2079" t="s">
        <v>10</v>
      </c>
    </row>
    <row r="57" spans="1:28" ht="18.75" customHeight="1">
      <c r="A57" s="2079" t="s">
        <v>5796</v>
      </c>
      <c r="G57" s="2079" t="s">
        <v>5797</v>
      </c>
      <c r="I57" s="2068"/>
      <c r="J57" s="5602"/>
      <c r="K57" s="5602"/>
      <c r="L57" s="5602"/>
      <c r="M57" s="5602"/>
      <c r="N57" s="5602"/>
      <c r="O57" s="5602"/>
      <c r="P57" s="5602"/>
      <c r="Q57" s="5602"/>
      <c r="R57" s="5602"/>
      <c r="S57" s="5602"/>
      <c r="T57" s="5602"/>
      <c r="U57" s="5602"/>
      <c r="V57" s="5602"/>
      <c r="W57" s="5602"/>
      <c r="X57" s="5602"/>
      <c r="Y57" s="5602"/>
      <c r="Z57" s="5602"/>
      <c r="AA57" s="2079" t="s">
        <v>10</v>
      </c>
    </row>
    <row r="58" spans="1:28" ht="18.75" customHeight="1">
      <c r="G58" s="2079" t="s">
        <v>5789</v>
      </c>
      <c r="I58" s="2068"/>
      <c r="J58" s="5602"/>
      <c r="K58" s="5602"/>
      <c r="L58" s="5602"/>
      <c r="M58" s="5602"/>
      <c r="N58" s="5602"/>
      <c r="O58" s="5602"/>
      <c r="P58" s="5602"/>
      <c r="Q58" s="5602"/>
      <c r="R58" s="5602"/>
      <c r="S58" s="5602"/>
      <c r="T58" s="5602"/>
      <c r="U58" s="5602"/>
      <c r="V58" s="5602"/>
      <c r="W58" s="5602"/>
      <c r="X58" s="5602"/>
      <c r="Y58" s="5602"/>
      <c r="Z58" s="5602"/>
      <c r="AA58" s="2079" t="s">
        <v>10</v>
      </c>
    </row>
    <row r="59" spans="1:28" ht="18.75" customHeight="1">
      <c r="I59" s="2068"/>
      <c r="J59" s="2133"/>
      <c r="K59" s="2133"/>
      <c r="L59" s="2133"/>
      <c r="M59" s="2133"/>
      <c r="N59" s="2133"/>
      <c r="O59" s="2133"/>
      <c r="P59" s="2133"/>
      <c r="Q59" s="2133"/>
      <c r="R59" s="2133"/>
      <c r="S59" s="2133"/>
      <c r="T59" s="2133"/>
      <c r="U59" s="2133"/>
      <c r="V59" s="2133"/>
      <c r="W59" s="2133"/>
      <c r="X59" s="2133"/>
      <c r="Y59" s="2133"/>
      <c r="Z59" s="2133"/>
    </row>
    <row r="60" spans="1:28" ht="18.75" customHeight="1">
      <c r="A60" s="2133" t="s">
        <v>5798</v>
      </c>
      <c r="I60" s="2068"/>
      <c r="J60" s="2133"/>
      <c r="K60" s="2133"/>
      <c r="L60" s="2133"/>
      <c r="M60" s="2133"/>
      <c r="N60" s="2133"/>
      <c r="O60" s="2133"/>
      <c r="P60" s="2133"/>
      <c r="Q60" s="2133"/>
      <c r="R60" s="2133"/>
      <c r="S60" s="2133"/>
      <c r="T60" s="2133"/>
      <c r="U60" s="2133"/>
      <c r="V60" s="2133"/>
      <c r="W60" s="2133"/>
      <c r="X60" s="2133"/>
      <c r="Y60" s="2133"/>
      <c r="Z60" s="2133"/>
    </row>
    <row r="61" spans="1:28" ht="18.75" customHeight="1">
      <c r="A61" s="2139"/>
      <c r="B61" s="2140"/>
      <c r="C61" s="2140"/>
      <c r="D61" s="2140"/>
      <c r="E61" s="2140"/>
      <c r="F61" s="2140"/>
      <c r="G61" s="2140"/>
      <c r="H61" s="2140"/>
      <c r="I61" s="2141"/>
      <c r="J61" s="2139"/>
      <c r="K61" s="2139"/>
      <c r="L61" s="2139"/>
      <c r="M61" s="2139"/>
      <c r="N61" s="2139"/>
      <c r="O61" s="2139"/>
      <c r="P61" s="2139"/>
      <c r="Q61" s="2139"/>
      <c r="R61" s="2139"/>
      <c r="S61" s="2139"/>
      <c r="T61" s="2139"/>
      <c r="U61" s="2139"/>
      <c r="V61" s="2139"/>
      <c r="W61" s="2139"/>
      <c r="X61" s="2139"/>
      <c r="Y61" s="2139"/>
      <c r="Z61" s="2139"/>
      <c r="AA61" s="2140"/>
      <c r="AB61" s="2140"/>
    </row>
    <row r="62" spans="1:28" ht="18.75" customHeight="1">
      <c r="A62" s="2139"/>
      <c r="B62" s="2140"/>
      <c r="C62" s="2140"/>
      <c r="D62" s="2140"/>
      <c r="E62" s="2140"/>
      <c r="F62" s="2140"/>
      <c r="G62" s="2140"/>
      <c r="H62" s="2140"/>
      <c r="I62" s="2141"/>
      <c r="J62" s="2139"/>
      <c r="K62" s="2139"/>
      <c r="L62" s="2139"/>
      <c r="M62" s="2139"/>
      <c r="N62" s="2139"/>
      <c r="O62" s="2139"/>
      <c r="P62" s="2139"/>
      <c r="Q62" s="2139"/>
      <c r="R62" s="2139"/>
      <c r="S62" s="2139"/>
      <c r="T62" s="2139"/>
      <c r="U62" s="2139"/>
      <c r="V62" s="2139"/>
      <c r="W62" s="2139"/>
      <c r="X62" s="2139"/>
      <c r="Y62" s="2139"/>
      <c r="Z62" s="2139"/>
      <c r="AA62" s="2140"/>
      <c r="AB62" s="2140"/>
    </row>
    <row r="63" spans="1:28" ht="18.75" customHeight="1">
      <c r="A63" s="2139"/>
      <c r="B63" s="2140"/>
      <c r="C63" s="2140"/>
      <c r="D63" s="2140"/>
      <c r="E63" s="2140"/>
      <c r="F63" s="2140"/>
      <c r="G63" s="2140"/>
      <c r="H63" s="2140"/>
      <c r="I63" s="2141"/>
      <c r="J63" s="2139"/>
      <c r="K63" s="2139"/>
      <c r="L63" s="2139"/>
      <c r="M63" s="2139"/>
      <c r="N63" s="2139"/>
      <c r="O63" s="2139"/>
      <c r="P63" s="2139"/>
      <c r="Q63" s="2139"/>
      <c r="R63" s="2139"/>
      <c r="S63" s="2139"/>
      <c r="T63" s="2139"/>
      <c r="U63" s="2139"/>
      <c r="V63" s="2139"/>
      <c r="W63" s="2139"/>
      <c r="X63" s="2139"/>
      <c r="Y63" s="2139"/>
      <c r="Z63" s="2139"/>
      <c r="AA63" s="2140"/>
      <c r="AB63" s="2140"/>
    </row>
    <row r="64" spans="1:28" ht="18.75" customHeight="1">
      <c r="A64" s="2139"/>
      <c r="B64" s="2140"/>
      <c r="C64" s="2140"/>
      <c r="D64" s="2140"/>
      <c r="E64" s="2140"/>
      <c r="F64" s="2140"/>
      <c r="G64" s="2140"/>
      <c r="H64" s="2140"/>
      <c r="I64" s="2141"/>
      <c r="J64" s="2139"/>
      <c r="K64" s="2139"/>
      <c r="L64" s="2139"/>
      <c r="M64" s="2139"/>
      <c r="N64" s="2139"/>
      <c r="O64" s="2139"/>
      <c r="P64" s="2139"/>
      <c r="Q64" s="2139"/>
      <c r="R64" s="2139"/>
      <c r="S64" s="2139"/>
      <c r="T64" s="2139"/>
      <c r="U64" s="2139"/>
      <c r="V64" s="2139"/>
      <c r="W64" s="2139"/>
      <c r="X64" s="2139"/>
      <c r="Y64" s="2139"/>
      <c r="Z64" s="2139"/>
      <c r="AA64" s="2140"/>
      <c r="AB64" s="2140"/>
    </row>
    <row r="65" spans="1:28" ht="18.75" customHeight="1">
      <c r="A65" s="2139"/>
      <c r="B65" s="2140"/>
      <c r="C65" s="2140"/>
      <c r="D65" s="2140"/>
      <c r="E65" s="2140"/>
      <c r="F65" s="2140"/>
      <c r="G65" s="2140"/>
      <c r="H65" s="2140"/>
      <c r="I65" s="2141"/>
      <c r="J65" s="2139"/>
      <c r="K65" s="2139"/>
      <c r="L65" s="2139"/>
      <c r="M65" s="2139"/>
      <c r="N65" s="2139"/>
      <c r="O65" s="2139"/>
      <c r="P65" s="2139"/>
      <c r="Q65" s="2139"/>
      <c r="R65" s="2139"/>
      <c r="S65" s="2139"/>
      <c r="T65" s="2139"/>
      <c r="U65" s="2139"/>
      <c r="V65" s="2139"/>
      <c r="W65" s="2139"/>
      <c r="X65" s="2139"/>
      <c r="Y65" s="2139"/>
      <c r="Z65" s="2139"/>
      <c r="AA65" s="2140"/>
      <c r="AB65" s="2140"/>
    </row>
    <row r="66" spans="1:28" ht="18.75" customHeight="1">
      <c r="A66" s="2139"/>
      <c r="B66" s="2140"/>
      <c r="C66" s="2140"/>
      <c r="D66" s="2140"/>
      <c r="E66" s="2140"/>
      <c r="F66" s="2140"/>
      <c r="G66" s="2140"/>
      <c r="H66" s="2140"/>
      <c r="I66" s="2141"/>
      <c r="J66" s="2139"/>
      <c r="K66" s="2139"/>
      <c r="L66" s="2139"/>
      <c r="M66" s="2139"/>
      <c r="N66" s="2139"/>
      <c r="O66" s="2139"/>
      <c r="P66" s="2139"/>
      <c r="Q66" s="2139"/>
      <c r="R66" s="2139"/>
      <c r="S66" s="2139"/>
      <c r="T66" s="2139"/>
      <c r="U66" s="2139"/>
      <c r="V66" s="2139"/>
      <c r="W66" s="2139"/>
      <c r="X66" s="2139"/>
      <c r="Y66" s="2139"/>
      <c r="Z66" s="2139"/>
      <c r="AA66" s="2140"/>
      <c r="AB66" s="2140"/>
    </row>
    <row r="67" spans="1:28" ht="18.75" customHeight="1">
      <c r="A67" s="2139"/>
      <c r="B67" s="2140"/>
      <c r="C67" s="2140"/>
      <c r="D67" s="2140"/>
      <c r="E67" s="2140"/>
      <c r="F67" s="2140"/>
      <c r="G67" s="2140"/>
      <c r="H67" s="2140"/>
      <c r="I67" s="2141"/>
      <c r="J67" s="2139"/>
      <c r="K67" s="2139"/>
      <c r="L67" s="2139"/>
      <c r="M67" s="2139"/>
      <c r="N67" s="2139"/>
      <c r="O67" s="2139"/>
      <c r="P67" s="2139"/>
      <c r="Q67" s="2139"/>
      <c r="R67" s="2139"/>
      <c r="S67" s="2139"/>
      <c r="T67" s="2139"/>
      <c r="U67" s="2139"/>
      <c r="V67" s="2139"/>
      <c r="W67" s="2139"/>
      <c r="X67" s="2139"/>
      <c r="Y67" s="2139"/>
      <c r="Z67" s="2139"/>
      <c r="AA67" s="2140"/>
      <c r="AB67" s="2140"/>
    </row>
    <row r="68" spans="1:28" ht="18.75" customHeight="1">
      <c r="A68" s="2139"/>
      <c r="B68" s="2140"/>
      <c r="C68" s="2140"/>
      <c r="D68" s="2140"/>
      <c r="E68" s="2140"/>
      <c r="F68" s="2140"/>
      <c r="G68" s="2140"/>
      <c r="H68" s="2140"/>
      <c r="I68" s="2141"/>
      <c r="J68" s="2139"/>
      <c r="K68" s="2139"/>
      <c r="L68" s="2139"/>
      <c r="M68" s="2139"/>
      <c r="N68" s="2139"/>
      <c r="O68" s="2139"/>
      <c r="P68" s="2139"/>
      <c r="Q68" s="2139"/>
      <c r="R68" s="2139"/>
      <c r="S68" s="2139"/>
      <c r="T68" s="2139"/>
      <c r="U68" s="2139"/>
      <c r="V68" s="2139"/>
      <c r="W68" s="2139"/>
      <c r="X68" s="2139"/>
      <c r="Y68" s="2139"/>
      <c r="Z68" s="2139"/>
      <c r="AA68" s="2140"/>
      <c r="AB68" s="2140"/>
    </row>
    <row r="69" spans="1:28" ht="18.75" customHeight="1">
      <c r="A69" s="2139"/>
      <c r="B69" s="2140"/>
      <c r="C69" s="2140"/>
      <c r="D69" s="2140"/>
      <c r="E69" s="2140"/>
      <c r="F69" s="2140"/>
      <c r="G69" s="2140"/>
      <c r="H69" s="2140"/>
      <c r="I69" s="2141"/>
      <c r="J69" s="2139"/>
      <c r="K69" s="2139"/>
      <c r="L69" s="2139"/>
      <c r="M69" s="2139"/>
      <c r="N69" s="2139"/>
      <c r="O69" s="2139"/>
      <c r="P69" s="2139"/>
      <c r="Q69" s="2139"/>
      <c r="R69" s="2139"/>
      <c r="S69" s="2139"/>
      <c r="T69" s="2139"/>
      <c r="U69" s="2139"/>
      <c r="V69" s="2139"/>
      <c r="W69" s="2139"/>
      <c r="X69" s="2139"/>
      <c r="Y69" s="2139"/>
      <c r="Z69" s="2139"/>
      <c r="AA69" s="2140"/>
      <c r="AB69" s="2140"/>
    </row>
    <row r="70" spans="1:28" ht="18.75" customHeight="1">
      <c r="A70" s="2139"/>
      <c r="B70" s="2140"/>
      <c r="C70" s="2140"/>
      <c r="D70" s="2140"/>
      <c r="E70" s="2140"/>
      <c r="F70" s="2140"/>
      <c r="G70" s="2140"/>
      <c r="H70" s="2140"/>
      <c r="I70" s="2141"/>
      <c r="J70" s="2139"/>
      <c r="K70" s="2139"/>
      <c r="L70" s="2139"/>
      <c r="M70" s="2139"/>
      <c r="N70" s="2139"/>
      <c r="O70" s="2139"/>
      <c r="P70" s="2139"/>
      <c r="Q70" s="2139"/>
      <c r="R70" s="2139"/>
      <c r="S70" s="2139"/>
      <c r="T70" s="2139"/>
      <c r="U70" s="2139"/>
      <c r="V70" s="2139"/>
      <c r="W70" s="2139"/>
      <c r="X70" s="2139"/>
      <c r="Y70" s="2139"/>
      <c r="Z70" s="2139"/>
      <c r="AA70" s="2140"/>
      <c r="AB70" s="2140"/>
    </row>
    <row r="71" spans="1:28" ht="18.75" customHeight="1">
      <c r="A71" s="2139"/>
      <c r="B71" s="2140"/>
      <c r="C71" s="2140"/>
      <c r="D71" s="2140"/>
      <c r="E71" s="2140"/>
      <c r="F71" s="2140"/>
      <c r="G71" s="2140"/>
      <c r="H71" s="2140"/>
      <c r="I71" s="2141"/>
      <c r="J71" s="2139"/>
      <c r="K71" s="2139"/>
      <c r="L71" s="2139"/>
      <c r="M71" s="2139"/>
      <c r="N71" s="2139"/>
      <c r="O71" s="2139"/>
      <c r="P71" s="2139"/>
      <c r="Q71" s="2139"/>
      <c r="R71" s="2139"/>
      <c r="S71" s="2139"/>
      <c r="T71" s="2139"/>
      <c r="U71" s="2139"/>
      <c r="V71" s="2139"/>
      <c r="W71" s="2139"/>
      <c r="X71" s="2139"/>
      <c r="Y71" s="2139"/>
      <c r="Z71" s="2139"/>
      <c r="AA71" s="2140"/>
      <c r="AB71" s="2140"/>
    </row>
    <row r="72" spans="1:28" ht="18.75" customHeight="1">
      <c r="A72" s="2139"/>
      <c r="B72" s="2140"/>
      <c r="C72" s="2140"/>
      <c r="D72" s="2140"/>
      <c r="E72" s="2140"/>
      <c r="F72" s="2140"/>
      <c r="G72" s="2140"/>
      <c r="H72" s="2140"/>
      <c r="I72" s="2141"/>
      <c r="J72" s="2139"/>
      <c r="K72" s="2139"/>
      <c r="L72" s="2139"/>
      <c r="M72" s="2139"/>
      <c r="N72" s="2139"/>
      <c r="O72" s="2139"/>
      <c r="P72" s="2139"/>
      <c r="Q72" s="2139"/>
      <c r="R72" s="2139"/>
      <c r="S72" s="2139"/>
      <c r="T72" s="2139"/>
      <c r="U72" s="2139"/>
      <c r="V72" s="2139"/>
      <c r="W72" s="2139"/>
      <c r="X72" s="2139"/>
      <c r="Y72" s="2139"/>
      <c r="Z72" s="2139"/>
      <c r="AA72" s="2140"/>
      <c r="AB72" s="2140"/>
    </row>
    <row r="73" spans="1:28" ht="18.75" customHeight="1">
      <c r="A73" s="2139"/>
      <c r="B73" s="2140"/>
      <c r="C73" s="2140"/>
      <c r="D73" s="2140"/>
      <c r="E73" s="2140"/>
      <c r="F73" s="2140"/>
      <c r="G73" s="2140"/>
      <c r="H73" s="2140"/>
      <c r="I73" s="2141"/>
      <c r="J73" s="2139"/>
      <c r="K73" s="2139"/>
      <c r="L73" s="2139"/>
      <c r="M73" s="2139"/>
      <c r="N73" s="2139"/>
      <c r="O73" s="2139"/>
      <c r="P73" s="2139"/>
      <c r="Q73" s="2139"/>
      <c r="R73" s="2139"/>
      <c r="S73" s="2139"/>
      <c r="T73" s="2139"/>
      <c r="U73" s="2139"/>
      <c r="V73" s="2139"/>
      <c r="W73" s="2139"/>
      <c r="X73" s="2139"/>
      <c r="Y73" s="2139"/>
      <c r="Z73" s="2139"/>
      <c r="AA73" s="2140"/>
      <c r="AB73" s="2140"/>
    </row>
    <row r="74" spans="1:28" ht="18.75" customHeight="1">
      <c r="A74" s="2139"/>
      <c r="B74" s="2140"/>
      <c r="C74" s="2140"/>
      <c r="D74" s="2140"/>
      <c r="E74" s="2140"/>
      <c r="F74" s="2140"/>
      <c r="G74" s="2140"/>
      <c r="H74" s="2140"/>
      <c r="I74" s="2141"/>
      <c r="J74" s="2139"/>
      <c r="K74" s="2139"/>
      <c r="L74" s="2139"/>
      <c r="M74" s="2139"/>
      <c r="N74" s="2139"/>
      <c r="O74" s="2139"/>
      <c r="P74" s="2139"/>
      <c r="Q74" s="2139"/>
      <c r="R74" s="2139"/>
      <c r="S74" s="2139"/>
      <c r="T74" s="2139"/>
      <c r="U74" s="2139"/>
      <c r="V74" s="2139"/>
      <c r="W74" s="2139"/>
      <c r="X74" s="2139"/>
      <c r="Y74" s="2139"/>
      <c r="Z74" s="2139"/>
      <c r="AA74" s="2140"/>
      <c r="AB74" s="2140"/>
    </row>
    <row r="75" spans="1:28" ht="18.75" customHeight="1">
      <c r="A75" s="2139"/>
      <c r="B75" s="2140"/>
      <c r="C75" s="2140"/>
      <c r="D75" s="2140"/>
      <c r="E75" s="2140"/>
      <c r="F75" s="2140"/>
      <c r="G75" s="2140"/>
      <c r="H75" s="2140"/>
      <c r="I75" s="2141"/>
      <c r="J75" s="2139"/>
      <c r="K75" s="2139"/>
      <c r="L75" s="2139"/>
      <c r="M75" s="2139"/>
      <c r="N75" s="2139"/>
      <c r="O75" s="2139"/>
      <c r="P75" s="2139"/>
      <c r="Q75" s="2139"/>
      <c r="R75" s="2139"/>
      <c r="S75" s="2139"/>
      <c r="T75" s="2139"/>
      <c r="U75" s="2139"/>
      <c r="V75" s="2139"/>
      <c r="W75" s="2139"/>
      <c r="X75" s="2139"/>
      <c r="Y75" s="2139"/>
      <c r="Z75" s="2139"/>
      <c r="AA75" s="2140"/>
      <c r="AB75" s="2140"/>
    </row>
    <row r="76" spans="1:28" ht="18.75" customHeight="1">
      <c r="A76" s="2139"/>
      <c r="B76" s="2140"/>
      <c r="C76" s="2140"/>
      <c r="D76" s="2140"/>
      <c r="E76" s="2140"/>
      <c r="F76" s="2140"/>
      <c r="G76" s="2140"/>
      <c r="H76" s="2140"/>
      <c r="I76" s="2141"/>
      <c r="J76" s="2139"/>
      <c r="K76" s="2139"/>
      <c r="L76" s="2139"/>
      <c r="M76" s="2139"/>
      <c r="N76" s="2139"/>
      <c r="O76" s="2139"/>
      <c r="P76" s="2139"/>
      <c r="Q76" s="2139"/>
      <c r="R76" s="2139"/>
      <c r="S76" s="2139"/>
      <c r="T76" s="2139"/>
      <c r="U76" s="2139"/>
      <c r="V76" s="2139"/>
      <c r="W76" s="2139"/>
      <c r="X76" s="2139"/>
      <c r="Y76" s="2139"/>
      <c r="Z76" s="2139"/>
      <c r="AA76" s="2140"/>
      <c r="AB76" s="2140"/>
    </row>
    <row r="77" spans="1:28" ht="18.75" customHeight="1">
      <c r="A77" s="2139"/>
      <c r="B77" s="2140"/>
      <c r="C77" s="2140"/>
      <c r="D77" s="2140"/>
      <c r="E77" s="2140"/>
      <c r="F77" s="2140"/>
      <c r="G77" s="2140"/>
      <c r="H77" s="2140"/>
      <c r="I77" s="2141"/>
      <c r="J77" s="2139"/>
      <c r="K77" s="2139"/>
      <c r="L77" s="2139"/>
      <c r="M77" s="2139"/>
      <c r="N77" s="2139"/>
      <c r="O77" s="2139"/>
      <c r="P77" s="2139"/>
      <c r="Q77" s="2139"/>
      <c r="R77" s="2139"/>
      <c r="S77" s="2139"/>
      <c r="T77" s="2139"/>
      <c r="U77" s="2139"/>
      <c r="V77" s="2139"/>
      <c r="W77" s="2139"/>
      <c r="X77" s="2139"/>
      <c r="Y77" s="2139"/>
      <c r="Z77" s="2139"/>
      <c r="AA77" s="2140"/>
      <c r="AB77" s="2140"/>
    </row>
    <row r="78" spans="1:28" ht="18.75" customHeight="1">
      <c r="A78" s="2139"/>
      <c r="B78" s="2140"/>
      <c r="C78" s="2140"/>
      <c r="D78" s="2140"/>
      <c r="E78" s="2140"/>
      <c r="F78" s="2140"/>
      <c r="G78" s="2140"/>
      <c r="H78" s="2140"/>
      <c r="I78" s="2141"/>
      <c r="J78" s="2139"/>
      <c r="K78" s="2139"/>
      <c r="L78" s="2139"/>
      <c r="M78" s="2139"/>
      <c r="N78" s="2139"/>
      <c r="O78" s="2139"/>
      <c r="P78" s="2139"/>
      <c r="Q78" s="2139"/>
      <c r="R78" s="2139"/>
      <c r="S78" s="2139"/>
      <c r="T78" s="2139"/>
      <c r="U78" s="2139"/>
      <c r="V78" s="2139"/>
      <c r="W78" s="2139"/>
      <c r="X78" s="2139"/>
      <c r="Y78" s="2139"/>
      <c r="Z78" s="2139"/>
      <c r="AA78" s="2140"/>
      <c r="AB78" s="2140"/>
    </row>
    <row r="79" spans="1:28" ht="18.75" customHeight="1">
      <c r="A79" s="2139"/>
      <c r="B79" s="2140"/>
      <c r="C79" s="2140"/>
      <c r="D79" s="2140"/>
      <c r="E79" s="2140"/>
      <c r="F79" s="2140"/>
      <c r="G79" s="2140"/>
      <c r="H79" s="2140"/>
      <c r="I79" s="2141"/>
      <c r="J79" s="2139"/>
      <c r="K79" s="2139"/>
      <c r="L79" s="2139"/>
      <c r="M79" s="2139"/>
      <c r="N79" s="2139"/>
      <c r="O79" s="2139"/>
      <c r="P79" s="2139"/>
      <c r="Q79" s="2139"/>
      <c r="R79" s="2139"/>
      <c r="S79" s="2139"/>
      <c r="T79" s="2139"/>
      <c r="U79" s="2139"/>
      <c r="V79" s="2139"/>
      <c r="W79" s="2139"/>
      <c r="X79" s="2139"/>
      <c r="Y79" s="2139"/>
      <c r="Z79" s="2139"/>
      <c r="AA79" s="2140"/>
      <c r="AB79" s="2140"/>
    </row>
    <row r="80" spans="1:28" ht="18.75" customHeight="1">
      <c r="A80" s="2139"/>
      <c r="B80" s="2140"/>
      <c r="C80" s="2140"/>
      <c r="D80" s="2140"/>
      <c r="E80" s="2140"/>
      <c r="F80" s="2140"/>
      <c r="G80" s="2140"/>
      <c r="H80" s="2140"/>
      <c r="I80" s="2141"/>
      <c r="J80" s="2139"/>
      <c r="K80" s="2139"/>
      <c r="L80" s="2139"/>
      <c r="M80" s="2139"/>
      <c r="N80" s="2139"/>
      <c r="O80" s="2139"/>
      <c r="P80" s="2139"/>
      <c r="Q80" s="2139"/>
      <c r="R80" s="2139"/>
      <c r="S80" s="2139"/>
      <c r="T80" s="2139"/>
      <c r="U80" s="2139"/>
      <c r="V80" s="2139"/>
      <c r="W80" s="2139"/>
      <c r="X80" s="2139"/>
      <c r="Y80" s="2139"/>
      <c r="Z80" s="2139"/>
      <c r="AA80" s="2140"/>
      <c r="AB80" s="2140"/>
    </row>
    <row r="81" spans="1:28" ht="18.75" customHeight="1">
      <c r="A81" s="2139"/>
      <c r="B81" s="2140"/>
      <c r="C81" s="2140"/>
      <c r="D81" s="2140"/>
      <c r="E81" s="2140"/>
      <c r="F81" s="2140"/>
      <c r="G81" s="2140"/>
      <c r="H81" s="2140"/>
      <c r="I81" s="2141"/>
      <c r="J81" s="2139"/>
      <c r="K81" s="2139"/>
      <c r="L81" s="2139"/>
      <c r="M81" s="2139"/>
      <c r="N81" s="2139"/>
      <c r="O81" s="2139"/>
      <c r="P81" s="2139"/>
      <c r="Q81" s="2139"/>
      <c r="R81" s="2139"/>
      <c r="S81" s="2139"/>
      <c r="T81" s="2139"/>
      <c r="U81" s="2139"/>
      <c r="V81" s="2139"/>
      <c r="W81" s="2139"/>
      <c r="X81" s="2139"/>
      <c r="Y81" s="2139"/>
      <c r="Z81" s="2139"/>
      <c r="AA81" s="2140"/>
      <c r="AB81" s="2140"/>
    </row>
    <row r="82" spans="1:28" ht="18.75" customHeight="1">
      <c r="A82" s="2139"/>
      <c r="B82" s="2140"/>
      <c r="C82" s="2140"/>
      <c r="D82" s="2140"/>
      <c r="E82" s="2140"/>
      <c r="F82" s="2140"/>
      <c r="G82" s="2140"/>
      <c r="H82" s="2140"/>
      <c r="I82" s="2141"/>
      <c r="J82" s="2139"/>
      <c r="K82" s="2139"/>
      <c r="L82" s="2139"/>
      <c r="M82" s="2139"/>
      <c r="N82" s="2139"/>
      <c r="O82" s="2139"/>
      <c r="P82" s="2139"/>
      <c r="Q82" s="2139"/>
      <c r="R82" s="2139"/>
      <c r="S82" s="2139"/>
      <c r="T82" s="2139"/>
      <c r="U82" s="2139"/>
      <c r="V82" s="2139"/>
      <c r="W82" s="2139"/>
      <c r="X82" s="2139"/>
      <c r="Y82" s="2139"/>
      <c r="Z82" s="2139"/>
      <c r="AA82" s="2140"/>
      <c r="AB82" s="2140"/>
    </row>
    <row r="83" spans="1:28" ht="18.75" customHeight="1">
      <c r="A83" s="2139"/>
      <c r="B83" s="2140"/>
      <c r="C83" s="2140"/>
      <c r="D83" s="2140"/>
      <c r="E83" s="2140"/>
      <c r="F83" s="2140"/>
      <c r="G83" s="2140"/>
      <c r="H83" s="2140"/>
      <c r="I83" s="2141"/>
      <c r="J83" s="2139"/>
      <c r="K83" s="2139"/>
      <c r="L83" s="2139"/>
      <c r="M83" s="2139"/>
      <c r="N83" s="2139"/>
      <c r="O83" s="2139"/>
      <c r="P83" s="2139"/>
      <c r="Q83" s="2139"/>
      <c r="R83" s="2139"/>
      <c r="S83" s="2139"/>
      <c r="T83" s="2139"/>
      <c r="U83" s="2139"/>
      <c r="V83" s="2139"/>
      <c r="W83" s="2139"/>
      <c r="X83" s="2139"/>
      <c r="Y83" s="2139"/>
      <c r="Z83" s="2139"/>
      <c r="AA83" s="2140"/>
      <c r="AB83" s="2140"/>
    </row>
    <row r="84" spans="1:28" ht="18.75" customHeight="1">
      <c r="A84" s="2139"/>
      <c r="B84" s="2140"/>
      <c r="C84" s="2140"/>
      <c r="D84" s="2140"/>
      <c r="E84" s="2140"/>
      <c r="F84" s="2140"/>
      <c r="G84" s="2140"/>
      <c r="H84" s="2140"/>
      <c r="I84" s="2141"/>
      <c r="J84" s="2139"/>
      <c r="K84" s="2139"/>
      <c r="L84" s="2139"/>
      <c r="M84" s="2139"/>
      <c r="N84" s="2139"/>
      <c r="O84" s="2139"/>
      <c r="P84" s="2139"/>
      <c r="Q84" s="2139"/>
      <c r="R84" s="2139"/>
      <c r="S84" s="2139"/>
      <c r="T84" s="2139"/>
      <c r="U84" s="2139"/>
      <c r="V84" s="2139"/>
      <c r="W84" s="2139"/>
      <c r="X84" s="2139"/>
      <c r="Y84" s="2139"/>
      <c r="Z84" s="2139"/>
      <c r="AA84" s="2140"/>
      <c r="AB84" s="2140"/>
    </row>
    <row r="85" spans="1:28" ht="18.75" customHeight="1">
      <c r="A85" s="2139"/>
      <c r="B85" s="2140"/>
      <c r="C85" s="2140"/>
      <c r="D85" s="2140"/>
      <c r="E85" s="2140"/>
      <c r="F85" s="2140"/>
      <c r="G85" s="2140"/>
      <c r="H85" s="2140"/>
      <c r="I85" s="2141"/>
      <c r="J85" s="2139"/>
      <c r="K85" s="2139"/>
      <c r="L85" s="2139"/>
      <c r="M85" s="2139"/>
      <c r="N85" s="2139"/>
      <c r="O85" s="2139"/>
      <c r="P85" s="2139"/>
      <c r="Q85" s="2139"/>
      <c r="R85" s="2139"/>
      <c r="S85" s="2139"/>
      <c r="T85" s="2139"/>
      <c r="U85" s="2139"/>
      <c r="V85" s="2139"/>
      <c r="W85" s="2139"/>
      <c r="X85" s="2139"/>
      <c r="Y85" s="2139"/>
      <c r="Z85" s="2139"/>
      <c r="AA85" s="2140"/>
      <c r="AB85" s="2140"/>
    </row>
    <row r="86" spans="1:28" ht="18.75" customHeight="1">
      <c r="A86" s="2139"/>
      <c r="B86" s="2140"/>
      <c r="C86" s="2140"/>
      <c r="D86" s="2140"/>
      <c r="E86" s="2140"/>
      <c r="F86" s="2140"/>
      <c r="G86" s="2140"/>
      <c r="H86" s="2140"/>
      <c r="I86" s="2141"/>
      <c r="J86" s="2139"/>
      <c r="K86" s="2139"/>
      <c r="L86" s="2139"/>
      <c r="M86" s="2139"/>
      <c r="N86" s="2139"/>
      <c r="O86" s="2139"/>
      <c r="P86" s="2139"/>
      <c r="Q86" s="2139"/>
      <c r="R86" s="2139"/>
      <c r="S86" s="2139"/>
      <c r="T86" s="2139"/>
      <c r="U86" s="2139"/>
      <c r="V86" s="2139"/>
      <c r="W86" s="2139"/>
      <c r="X86" s="2139"/>
      <c r="Y86" s="2139"/>
      <c r="Z86" s="2139"/>
      <c r="AA86" s="2140"/>
      <c r="AB86" s="2140"/>
    </row>
    <row r="87" spans="1:28" ht="18" customHeight="1">
      <c r="A87" s="2079" t="s">
        <v>3028</v>
      </c>
    </row>
    <row r="88" spans="1:28" ht="18" customHeight="1">
      <c r="A88" s="2079" t="s">
        <v>5799</v>
      </c>
      <c r="B88" s="2127"/>
    </row>
    <row r="89" spans="1:28" ht="18" customHeight="1">
      <c r="A89" s="2079" t="s">
        <v>5800</v>
      </c>
    </row>
    <row r="90" spans="1:28" ht="18" customHeight="1">
      <c r="A90" s="2079" t="s">
        <v>5801</v>
      </c>
    </row>
    <row r="91" spans="1:28" ht="18" customHeight="1">
      <c r="A91" s="2079" t="s">
        <v>5802</v>
      </c>
      <c r="B91" s="2127"/>
    </row>
    <row r="92" spans="1:28" ht="18" customHeight="1">
      <c r="A92" s="2079" t="s">
        <v>5803</v>
      </c>
    </row>
    <row r="93" spans="1:28" ht="18" customHeight="1">
      <c r="A93" s="2079" t="s">
        <v>5804</v>
      </c>
    </row>
    <row r="94" spans="1:28" ht="18" customHeight="1">
      <c r="A94" s="2079" t="s">
        <v>5805</v>
      </c>
    </row>
    <row r="95" spans="1:28" ht="18" customHeight="1">
      <c r="A95" s="2079" t="s">
        <v>5806</v>
      </c>
      <c r="B95" s="2127"/>
    </row>
    <row r="96" spans="1:28" ht="18" customHeight="1">
      <c r="A96" s="2079" t="s">
        <v>5807</v>
      </c>
    </row>
    <row r="97" spans="1:2" ht="18" customHeight="1">
      <c r="A97" s="2079" t="s">
        <v>5808</v>
      </c>
    </row>
    <row r="98" spans="1:2" ht="18" customHeight="1">
      <c r="A98" s="2079" t="s">
        <v>5809</v>
      </c>
    </row>
    <row r="99" spans="1:2" ht="18" customHeight="1">
      <c r="A99" s="2079" t="s">
        <v>5810</v>
      </c>
    </row>
    <row r="100" spans="1:2" ht="18" customHeight="1">
      <c r="A100" s="2079" t="s">
        <v>5811</v>
      </c>
    </row>
    <row r="101" spans="1:2" ht="18" customHeight="1">
      <c r="A101" s="2079" t="s">
        <v>5808</v>
      </c>
    </row>
    <row r="102" spans="1:2" ht="18" customHeight="1">
      <c r="A102" s="2079" t="s">
        <v>5812</v>
      </c>
    </row>
    <row r="103" spans="1:2" ht="18" customHeight="1">
      <c r="A103" s="2079" t="s">
        <v>5813</v>
      </c>
    </row>
    <row r="104" spans="1:2" ht="18" customHeight="1">
      <c r="A104" s="2079" t="s">
        <v>5814</v>
      </c>
    </row>
    <row r="105" spans="1:2" ht="18" customHeight="1">
      <c r="A105" s="2079" t="s">
        <v>5815</v>
      </c>
    </row>
    <row r="106" spans="1:2" ht="18" customHeight="1">
      <c r="A106" s="2079" t="s">
        <v>5816</v>
      </c>
    </row>
    <row r="107" spans="1:2" ht="18" customHeight="1">
      <c r="A107" s="2079" t="s">
        <v>5817</v>
      </c>
    </row>
    <row r="108" spans="1:2" ht="18" customHeight="1">
      <c r="A108" s="2079" t="s">
        <v>5818</v>
      </c>
    </row>
    <row r="109" spans="1:2" ht="18" customHeight="1">
      <c r="A109" s="2079" t="s">
        <v>5819</v>
      </c>
      <c r="B109" s="2127"/>
    </row>
    <row r="110" spans="1:2" ht="18" customHeight="1">
      <c r="A110" s="2079" t="s">
        <v>5820</v>
      </c>
    </row>
    <row r="111" spans="1:2" ht="18" customHeight="1">
      <c r="A111" s="2079" t="s">
        <v>5821</v>
      </c>
    </row>
    <row r="112" spans="1:2" ht="18" customHeight="1">
      <c r="A112" s="2079" t="s">
        <v>5822</v>
      </c>
    </row>
    <row r="113" spans="1:1" ht="18" customHeight="1">
      <c r="A113" s="2079" t="s">
        <v>5823</v>
      </c>
    </row>
    <row r="114" spans="1:1" ht="18" customHeight="1">
      <c r="A114" s="2079" t="s">
        <v>5824</v>
      </c>
    </row>
    <row r="115" spans="1:1" ht="18" customHeight="1">
      <c r="A115" s="2079" t="s">
        <v>5825</v>
      </c>
    </row>
    <row r="116" spans="1:1" ht="18" customHeight="1">
      <c r="A116" s="2079" t="s">
        <v>5826</v>
      </c>
    </row>
    <row r="117" spans="1:1" ht="18" customHeight="1">
      <c r="A117" s="2079" t="s">
        <v>5827</v>
      </c>
    </row>
    <row r="118" spans="1:1" ht="18" customHeight="1">
      <c r="A118" s="2079" t="s">
        <v>5828</v>
      </c>
    </row>
    <row r="119" spans="1:1" ht="18" customHeight="1">
      <c r="A119" s="2079" t="s">
        <v>5829</v>
      </c>
    </row>
  </sheetData>
  <mergeCells count="29">
    <mergeCell ref="J54:Z54"/>
    <mergeCell ref="J55:Z55"/>
    <mergeCell ref="J56:Z56"/>
    <mergeCell ref="J57:Z57"/>
    <mergeCell ref="J58:Z58"/>
    <mergeCell ref="J53:Z53"/>
    <mergeCell ref="M34:O34"/>
    <mergeCell ref="M37:O37"/>
    <mergeCell ref="M38:O38"/>
    <mergeCell ref="M40:O40"/>
    <mergeCell ref="N47:O47"/>
    <mergeCell ref="O48:Q48"/>
    <mergeCell ref="J50:Z50"/>
    <mergeCell ref="J51:Z51"/>
    <mergeCell ref="J52:Z52"/>
    <mergeCell ref="V41:Z41"/>
    <mergeCell ref="V42:Z42"/>
    <mergeCell ref="M33:O33"/>
    <mergeCell ref="A1:AB1"/>
    <mergeCell ref="A2:AB2"/>
    <mergeCell ref="A3:AB3"/>
    <mergeCell ref="L10:N10"/>
    <mergeCell ref="L11:N11"/>
    <mergeCell ref="L15:N15"/>
    <mergeCell ref="L16:N16"/>
    <mergeCell ref="M22:O22"/>
    <mergeCell ref="M23:O23"/>
    <mergeCell ref="M28:O28"/>
    <mergeCell ref="M29:O29"/>
  </mergeCells>
  <phoneticPr fontId="136"/>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41" customWidth="1"/>
    <col min="2" max="2" width="3.625" style="741" customWidth="1"/>
    <col min="3" max="3" width="3.25" style="741" customWidth="1"/>
    <col min="4" max="4" width="3.625" style="741" customWidth="1"/>
    <col min="5" max="5" width="3.25" style="741" bestFit="1" customWidth="1"/>
    <col min="6" max="6" width="3.625" style="741" customWidth="1"/>
    <col min="7" max="7" width="3" style="741" customWidth="1"/>
    <col min="8" max="8" width="8.75" style="741" customWidth="1"/>
    <col min="9" max="9" width="3.25" style="741" bestFit="1" customWidth="1"/>
    <col min="10" max="10" width="3.625" style="741" customWidth="1"/>
    <col min="11" max="11" width="3.25" style="741" bestFit="1" customWidth="1"/>
    <col min="12" max="12" width="3.625" style="741" customWidth="1"/>
    <col min="13" max="13" width="3.25" style="741" bestFit="1" customWidth="1"/>
    <col min="14" max="14" width="5.5" style="741" customWidth="1"/>
    <col min="15" max="15" width="8.75" style="741" customWidth="1"/>
    <col min="16" max="16" width="3.25" style="741" bestFit="1" customWidth="1"/>
    <col min="17" max="19" width="3.625" style="741" customWidth="1"/>
    <col min="20" max="20" width="4.125" style="741" customWidth="1"/>
    <col min="21" max="21" width="9" style="741" customWidth="1"/>
    <col min="22" max="16384" width="9" style="741"/>
  </cols>
  <sheetData>
    <row r="1" spans="1:20">
      <c r="I1" s="742"/>
      <c r="J1" s="742"/>
      <c r="T1" s="742"/>
    </row>
    <row r="2" spans="1:20" ht="13.5">
      <c r="B2" s="1088" t="s">
        <v>4040</v>
      </c>
      <c r="C2" s="1088"/>
      <c r="D2" s="1088"/>
      <c r="E2" s="1088"/>
      <c r="F2" s="1088"/>
      <c r="G2" s="1088"/>
      <c r="H2" s="1088"/>
      <c r="I2" s="742"/>
      <c r="J2" s="742"/>
      <c r="T2" s="742"/>
    </row>
    <row r="4" spans="1:20" ht="21.75" customHeight="1">
      <c r="A4" s="5544" t="s">
        <v>3735</v>
      </c>
      <c r="B4" s="5544"/>
      <c r="C4" s="5544"/>
      <c r="D4" s="5544"/>
      <c r="E4" s="5544"/>
      <c r="F4" s="5544"/>
      <c r="G4" s="5544"/>
      <c r="H4" s="5544"/>
      <c r="I4" s="5544"/>
      <c r="J4" s="5544"/>
      <c r="K4" s="5544"/>
      <c r="L4" s="5544"/>
      <c r="M4" s="5544"/>
      <c r="N4" s="5544"/>
      <c r="O4" s="5544"/>
      <c r="P4" s="5544"/>
      <c r="Q4" s="5544"/>
      <c r="R4" s="5544"/>
      <c r="S4" s="5544"/>
      <c r="T4" s="5544"/>
    </row>
    <row r="5" spans="1:20" ht="21" customHeight="1">
      <c r="A5" s="5605" t="s">
        <v>3081</v>
      </c>
      <c r="B5" s="5605"/>
      <c r="C5" s="5605"/>
      <c r="D5" s="5605"/>
      <c r="E5" s="5605"/>
      <c r="F5" s="5605"/>
      <c r="G5" s="5605"/>
      <c r="H5" s="5605"/>
      <c r="I5" s="5605"/>
      <c r="J5" s="5605"/>
      <c r="K5" s="5605"/>
      <c r="L5" s="5605"/>
      <c r="M5" s="5605"/>
      <c r="N5" s="5605"/>
      <c r="O5" s="5605"/>
      <c r="P5" s="5605"/>
      <c r="Q5" s="5605"/>
      <c r="R5" s="5605"/>
      <c r="S5" s="5605"/>
      <c r="T5" s="5605"/>
    </row>
    <row r="6" spans="1:20" ht="21" customHeight="1">
      <c r="A6" s="744"/>
      <c r="B6" s="744"/>
      <c r="C6" s="744"/>
      <c r="D6" s="744"/>
      <c r="E6" s="744"/>
      <c r="F6" s="744"/>
      <c r="G6" s="744"/>
      <c r="H6" s="744"/>
      <c r="I6" s="744"/>
      <c r="J6" s="744"/>
      <c r="K6" s="744"/>
      <c r="L6" s="744"/>
      <c r="M6" s="744"/>
      <c r="N6" s="744"/>
      <c r="O6" s="744"/>
      <c r="P6" s="744"/>
      <c r="Q6" s="744"/>
      <c r="R6" s="744"/>
      <c r="S6" s="744"/>
      <c r="T6" s="744"/>
    </row>
    <row r="7" spans="1:20" ht="18" customHeight="1">
      <c r="F7" s="745"/>
      <c r="G7" s="745"/>
      <c r="H7" s="745"/>
      <c r="I7" s="745"/>
      <c r="J7" s="745"/>
      <c r="O7" s="1134"/>
      <c r="P7" s="1088" t="s">
        <v>477</v>
      </c>
      <c r="Q7" s="1132"/>
      <c r="R7" s="1088" t="s">
        <v>5</v>
      </c>
      <c r="S7" s="1132"/>
      <c r="T7" s="1088" t="s">
        <v>478</v>
      </c>
    </row>
    <row r="8" spans="1:20" ht="21" customHeight="1">
      <c r="F8" s="745"/>
      <c r="G8" s="745"/>
      <c r="H8" s="745"/>
      <c r="I8" s="745"/>
      <c r="J8" s="745"/>
    </row>
    <row r="9" spans="1:20" ht="17.25" customHeight="1">
      <c r="A9" s="1088" t="s">
        <v>3599</v>
      </c>
      <c r="G9" s="745"/>
      <c r="H9" s="745"/>
      <c r="I9" s="745"/>
      <c r="J9" s="745"/>
    </row>
    <row r="10" spans="1:20" ht="17.25" customHeight="1"/>
    <row r="12" spans="1:20" ht="18" customHeight="1">
      <c r="G12" s="5606" t="s">
        <v>3600</v>
      </c>
      <c r="H12" s="5606"/>
      <c r="I12" s="5606"/>
      <c r="J12" s="5606"/>
      <c r="K12" s="5606"/>
      <c r="L12" s="5604" t="str">
        <f>cst_wskakunin_owner1__address</f>
        <v>埼玉県埼玉県さいたま市浦和区岸町７－１２－３</v>
      </c>
      <c r="M12" s="5604"/>
      <c r="N12" s="5604"/>
      <c r="O12" s="5604"/>
      <c r="P12" s="5604"/>
      <c r="Q12" s="5604"/>
      <c r="R12" s="5604"/>
      <c r="S12" s="5604"/>
      <c r="T12" s="5604"/>
    </row>
    <row r="13" spans="1:20" ht="18" customHeight="1">
      <c r="G13" s="5606" t="s">
        <v>3601</v>
      </c>
      <c r="H13" s="5606"/>
      <c r="I13" s="5606"/>
      <c r="J13" s="5606"/>
      <c r="K13" s="5606"/>
      <c r="L13" s="5604"/>
      <c r="M13" s="5604"/>
      <c r="N13" s="5604"/>
      <c r="O13" s="5604"/>
      <c r="P13" s="5604"/>
      <c r="Q13" s="5604"/>
      <c r="R13" s="5604"/>
      <c r="S13" s="5604"/>
      <c r="T13" s="5604"/>
    </row>
    <row r="14" spans="1:20" ht="18" customHeight="1">
      <c r="G14" s="5606" t="s">
        <v>3602</v>
      </c>
      <c r="H14" s="5606"/>
      <c r="I14" s="5606"/>
      <c r="J14" s="5606"/>
      <c r="K14" s="5606"/>
      <c r="L14" s="5607" t="str">
        <f>cst_wskakunin_owner1__space3</f>
        <v>テスト建て主
代表取締役社長　テストさん</v>
      </c>
      <c r="M14" s="5607"/>
      <c r="N14" s="5607"/>
      <c r="O14" s="5607"/>
      <c r="P14" s="5607"/>
      <c r="Q14" s="5607"/>
      <c r="R14" s="5607"/>
      <c r="S14" s="5607"/>
      <c r="T14" s="5607"/>
    </row>
    <row r="15" spans="1:20" ht="18" customHeight="1">
      <c r="G15" s="1192"/>
      <c r="H15" s="1192"/>
      <c r="I15" s="1192"/>
      <c r="J15" s="1192"/>
      <c r="K15" s="1192"/>
      <c r="L15" s="5607"/>
      <c r="M15" s="5607"/>
      <c r="N15" s="5607"/>
      <c r="O15" s="5607"/>
      <c r="P15" s="5607"/>
      <c r="Q15" s="5607"/>
      <c r="R15" s="5607"/>
      <c r="S15" s="5607"/>
      <c r="T15" s="5607"/>
    </row>
    <row r="17" spans="1:21" ht="17.25" customHeight="1"/>
    <row r="18" spans="1:21" ht="21" customHeight="1">
      <c r="A18" s="1088"/>
      <c r="B18" s="1231" t="str">
        <f>IF(技術的審査依頼書_低炭素!V5="","",技術的審査依頼書_低炭素!V5)</f>
        <v/>
      </c>
      <c r="C18" s="1088" t="s">
        <v>5</v>
      </c>
      <c r="D18" s="1231" t="str">
        <f>IF(技術的審査依頼書_低炭素!X5="","",技術的審査依頼書_低炭素!X5)</f>
        <v/>
      </c>
      <c r="E18" s="1088" t="s">
        <v>478</v>
      </c>
      <c r="F18" s="1088" t="s">
        <v>4041</v>
      </c>
      <c r="G18" s="1088"/>
      <c r="H18" s="1088"/>
      <c r="I18" s="1088"/>
      <c r="J18" s="1088"/>
      <c r="K18" s="1088"/>
      <c r="L18" s="1088"/>
      <c r="M18" s="1088"/>
      <c r="N18" s="1088"/>
      <c r="O18" s="1088"/>
      <c r="P18" s="1088"/>
      <c r="Q18" s="1088"/>
      <c r="R18" s="1088"/>
    </row>
    <row r="19" spans="1:21" ht="21" customHeight="1">
      <c r="A19" s="1088" t="s">
        <v>4042</v>
      </c>
      <c r="B19" s="1088"/>
      <c r="C19" s="1088"/>
      <c r="D19" s="1088"/>
      <c r="E19" s="1088"/>
      <c r="F19" s="1088"/>
      <c r="G19" s="1088"/>
      <c r="H19" s="1088"/>
      <c r="I19" s="1088"/>
      <c r="J19" s="1088"/>
      <c r="K19" s="1088"/>
      <c r="L19" s="1088"/>
      <c r="M19" s="1088"/>
      <c r="N19" s="1088"/>
      <c r="O19" s="1088"/>
      <c r="P19" s="1088"/>
      <c r="Q19" s="1088"/>
      <c r="R19" s="1088"/>
    </row>
    <row r="20" spans="1:21" ht="21" customHeight="1">
      <c r="A20" s="1088" t="s">
        <v>4043</v>
      </c>
      <c r="B20" s="1088"/>
      <c r="C20" s="1088"/>
      <c r="D20" s="1088"/>
      <c r="E20" s="1088"/>
      <c r="F20" s="1088"/>
      <c r="G20" s="1088"/>
      <c r="H20" s="1088"/>
      <c r="I20" s="1088"/>
      <c r="J20" s="1088"/>
      <c r="K20" s="1088"/>
      <c r="L20" s="1088"/>
      <c r="M20" s="1088"/>
      <c r="N20" s="1088"/>
      <c r="O20" s="1088"/>
      <c r="P20" s="1088"/>
      <c r="Q20" s="1088"/>
      <c r="R20" s="1088"/>
    </row>
    <row r="21" spans="1:21" ht="13.5" customHeight="1">
      <c r="U21" s="1088"/>
    </row>
    <row r="22" spans="1:21" ht="13.5">
      <c r="A22" s="5544" t="s">
        <v>0</v>
      </c>
      <c r="B22" s="5544"/>
      <c r="C22" s="5544"/>
      <c r="D22" s="5544"/>
      <c r="E22" s="5544"/>
      <c r="F22" s="5544"/>
      <c r="G22" s="5544"/>
      <c r="H22" s="5544"/>
      <c r="I22" s="5544"/>
      <c r="J22" s="5544"/>
      <c r="K22" s="5544"/>
      <c r="L22" s="5544"/>
      <c r="M22" s="5544"/>
      <c r="N22" s="5544"/>
      <c r="O22" s="5544"/>
      <c r="P22" s="5544"/>
      <c r="Q22" s="5544"/>
      <c r="R22" s="5544"/>
      <c r="S22" s="5544"/>
      <c r="T22" s="5544"/>
    </row>
    <row r="23" spans="1:21" ht="21" customHeight="1"/>
    <row r="24" spans="1:21" ht="21" customHeight="1">
      <c r="A24" s="1088" t="s">
        <v>3656</v>
      </c>
      <c r="B24" s="1088"/>
      <c r="C24" s="1088"/>
      <c r="D24" s="1088"/>
      <c r="E24" s="1088"/>
      <c r="F24" s="1088"/>
      <c r="G24" s="1088" t="s">
        <v>3657</v>
      </c>
      <c r="H24" s="1132"/>
      <c r="I24" s="1088" t="s">
        <v>477</v>
      </c>
      <c r="J24" s="1132"/>
      <c r="K24" s="1088" t="s">
        <v>5</v>
      </c>
      <c r="L24" s="1132"/>
      <c r="M24" s="1088" t="s">
        <v>478</v>
      </c>
      <c r="N24" s="1088"/>
      <c r="O24" s="1088"/>
      <c r="P24" s="1088"/>
      <c r="Q24" s="1088"/>
      <c r="R24" s="1088"/>
      <c r="S24" s="1088"/>
      <c r="T24" s="1088"/>
    </row>
    <row r="25" spans="1:21" ht="13.5">
      <c r="A25" s="1088"/>
      <c r="B25" s="1088"/>
      <c r="C25" s="1088"/>
      <c r="D25" s="1088"/>
      <c r="E25" s="1088"/>
      <c r="F25" s="1088"/>
      <c r="G25" s="1088"/>
      <c r="H25" s="1088"/>
      <c r="I25" s="1088"/>
      <c r="J25" s="1088"/>
      <c r="K25" s="1088"/>
      <c r="L25" s="1088"/>
      <c r="M25" s="1088"/>
      <c r="N25" s="1088"/>
      <c r="O25" s="1088"/>
      <c r="P25" s="1088"/>
      <c r="Q25" s="1088"/>
      <c r="R25" s="1088"/>
      <c r="S25" s="1088"/>
      <c r="T25" s="1088"/>
    </row>
    <row r="26" spans="1:21" ht="13.5">
      <c r="A26" s="1088"/>
      <c r="B26" s="1088"/>
      <c r="C26" s="1088"/>
      <c r="D26" s="1088"/>
      <c r="E26" s="1088"/>
      <c r="F26" s="1088"/>
      <c r="G26" s="1088"/>
      <c r="H26" s="1088"/>
      <c r="I26" s="1088"/>
      <c r="J26" s="1088"/>
      <c r="K26" s="1088"/>
      <c r="L26" s="1088"/>
      <c r="M26" s="1088"/>
      <c r="N26" s="1088"/>
      <c r="O26" s="1088"/>
      <c r="P26" s="1088"/>
      <c r="Q26" s="1088"/>
      <c r="R26" s="1088"/>
      <c r="S26" s="1088"/>
      <c r="T26" s="1088"/>
    </row>
    <row r="27" spans="1:21" ht="21" customHeight="1">
      <c r="A27" s="1088" t="s">
        <v>3658</v>
      </c>
      <c r="B27" s="1088"/>
      <c r="C27" s="1088"/>
      <c r="D27" s="1088"/>
      <c r="E27" s="1088"/>
      <c r="F27" s="1088"/>
      <c r="G27" s="1088" t="s">
        <v>3657</v>
      </c>
      <c r="H27" s="5603"/>
      <c r="I27" s="5603"/>
      <c r="J27" s="5603"/>
      <c r="K27" s="5603"/>
      <c r="L27" s="5603"/>
      <c r="M27" s="5603"/>
      <c r="N27" s="5603"/>
      <c r="O27" s="5603"/>
      <c r="P27" s="5603"/>
      <c r="Q27" s="5603"/>
      <c r="R27" s="5603"/>
      <c r="S27" s="5603"/>
      <c r="T27" s="5603"/>
    </row>
    <row r="28" spans="1:21" ht="13.5">
      <c r="A28" s="1088"/>
      <c r="B28" s="1088"/>
      <c r="C28" s="1088"/>
      <c r="D28" s="1088"/>
      <c r="E28" s="1088"/>
      <c r="F28" s="1088"/>
      <c r="G28" s="1088"/>
      <c r="H28" s="1088"/>
      <c r="I28" s="1088"/>
      <c r="J28" s="1088"/>
      <c r="K28" s="1088"/>
      <c r="L28" s="1088"/>
      <c r="M28" s="1088"/>
      <c r="N28" s="1088"/>
      <c r="O28" s="1088"/>
      <c r="P28" s="1088"/>
      <c r="Q28" s="1088"/>
      <c r="R28" s="1088"/>
      <c r="S28" s="1088"/>
      <c r="T28" s="1088"/>
    </row>
    <row r="29" spans="1:21" ht="13.5">
      <c r="A29" s="1088"/>
      <c r="B29" s="1088"/>
      <c r="C29" s="1088"/>
      <c r="D29" s="1088"/>
      <c r="E29" s="1088"/>
      <c r="F29" s="1088"/>
      <c r="G29" s="1088"/>
      <c r="H29" s="1088"/>
      <c r="I29" s="1088"/>
      <c r="J29" s="1088"/>
      <c r="K29" s="1088"/>
      <c r="L29" s="1088"/>
      <c r="M29" s="1088"/>
      <c r="N29" s="1088"/>
      <c r="O29" s="1088"/>
      <c r="P29" s="1088"/>
      <c r="Q29" s="1088"/>
      <c r="R29" s="1088"/>
      <c r="S29" s="1088"/>
      <c r="T29" s="1088"/>
    </row>
    <row r="30" spans="1:21" ht="21" customHeight="1">
      <c r="A30" s="1192" t="s">
        <v>4044</v>
      </c>
      <c r="B30" s="1192"/>
      <c r="C30" s="1192"/>
      <c r="D30" s="1192"/>
      <c r="E30" s="1192"/>
      <c r="F30" s="1192"/>
      <c r="G30" s="1192" t="s">
        <v>3657</v>
      </c>
      <c r="H30" s="5604" t="str">
        <f>cst_wskakunin_BUILD__address</f>
        <v>埼玉県さいたま市緑区</v>
      </c>
      <c r="I30" s="5604"/>
      <c r="J30" s="5604"/>
      <c r="K30" s="5604"/>
      <c r="L30" s="5604"/>
      <c r="M30" s="5604"/>
      <c r="N30" s="5604"/>
      <c r="O30" s="5604"/>
      <c r="P30" s="5604"/>
      <c r="Q30" s="5604"/>
      <c r="R30" s="5604"/>
      <c r="S30" s="5604"/>
      <c r="T30" s="5604"/>
    </row>
    <row r="31" spans="1:21" ht="21" customHeight="1">
      <c r="A31" s="1192"/>
      <c r="B31" s="1192"/>
      <c r="C31" s="1192"/>
      <c r="D31" s="1192"/>
      <c r="E31" s="1192"/>
      <c r="F31" s="1192"/>
      <c r="G31" s="1192"/>
      <c r="H31" s="5604"/>
      <c r="I31" s="5604"/>
      <c r="J31" s="5604"/>
      <c r="K31" s="5604"/>
      <c r="L31" s="5604"/>
      <c r="M31" s="5604"/>
      <c r="N31" s="5604"/>
      <c r="O31" s="5604"/>
      <c r="P31" s="5604"/>
      <c r="Q31" s="5604"/>
      <c r="R31" s="5604"/>
      <c r="S31" s="5604"/>
      <c r="T31" s="5604"/>
    </row>
    <row r="32" spans="1:21" ht="21" customHeight="1">
      <c r="A32" s="1192"/>
      <c r="B32" s="1192"/>
      <c r="C32" s="1192"/>
      <c r="D32" s="1192"/>
      <c r="E32" s="1192"/>
      <c r="F32" s="1192"/>
      <c r="G32" s="1192"/>
      <c r="H32" s="5604"/>
      <c r="I32" s="5604"/>
      <c r="J32" s="5604"/>
      <c r="K32" s="5604"/>
      <c r="L32" s="5604"/>
      <c r="M32" s="5604"/>
      <c r="N32" s="5604"/>
      <c r="O32" s="5604"/>
      <c r="P32" s="5604"/>
      <c r="Q32" s="5604"/>
      <c r="R32" s="5604"/>
      <c r="S32" s="5604"/>
      <c r="T32" s="5604"/>
    </row>
  </sheetData>
  <mergeCells count="10">
    <mergeCell ref="H27:T27"/>
    <mergeCell ref="H30:T32"/>
    <mergeCell ref="A4:T4"/>
    <mergeCell ref="A5:T5"/>
    <mergeCell ref="G12:K12"/>
    <mergeCell ref="L12:T13"/>
    <mergeCell ref="G13:K13"/>
    <mergeCell ref="G14:K14"/>
    <mergeCell ref="L14:T15"/>
    <mergeCell ref="A22:T22"/>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80" customWidth="1"/>
    <col min="32" max="32" width="1.75" style="1180" customWidth="1"/>
    <col min="33" max="33" width="9" style="1180" customWidth="1"/>
    <col min="34" max="16384" width="9" style="1180"/>
  </cols>
  <sheetData>
    <row r="1" spans="1:31" s="1218" customFormat="1" ht="17.25" customHeight="1">
      <c r="A1" s="4733" t="s">
        <v>4121</v>
      </c>
      <c r="B1" s="4733"/>
      <c r="C1" s="4733"/>
      <c r="D1" s="4733"/>
      <c r="E1" s="4733"/>
      <c r="F1" s="4733"/>
      <c r="G1" s="4733"/>
      <c r="H1" s="4733"/>
      <c r="I1" s="4733"/>
      <c r="J1" s="4733"/>
      <c r="K1" s="4733"/>
      <c r="L1" s="4733"/>
      <c r="M1" s="4733"/>
      <c r="N1" s="4733"/>
      <c r="O1" s="4733"/>
      <c r="P1" s="4733"/>
      <c r="Q1" s="4733"/>
      <c r="R1" s="4733"/>
      <c r="S1" s="4733"/>
      <c r="T1" s="4733"/>
      <c r="U1" s="4733"/>
      <c r="V1" s="4733"/>
      <c r="W1" s="4733"/>
      <c r="X1" s="4733"/>
      <c r="Y1" s="4733"/>
      <c r="Z1" s="4733"/>
      <c r="AA1" s="4733"/>
      <c r="AB1" s="4733"/>
      <c r="AC1" s="4733"/>
      <c r="AD1" s="4733"/>
      <c r="AE1" s="4733"/>
    </row>
    <row r="2" spans="1:31" s="1218" customFormat="1" ht="13.5" customHeight="1"/>
    <row r="3" spans="1:31" s="1218" customFormat="1" ht="18" customHeight="1">
      <c r="A3" s="1235" t="s">
        <v>3991</v>
      </c>
      <c r="B3" s="1220"/>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row>
    <row r="4" spans="1:31" s="1218" customFormat="1" ht="4.5" customHeight="1">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row>
    <row r="5" spans="1:31" s="1218" customFormat="1" ht="17.25" customHeight="1">
      <c r="A5" s="1236" t="s">
        <v>3992</v>
      </c>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row>
    <row r="6" spans="1:31" s="1218" customFormat="1" ht="17.25" customHeight="1">
      <c r="A6" s="1221"/>
      <c r="B6" s="1236" t="s">
        <v>4122</v>
      </c>
      <c r="C6" s="1221"/>
      <c r="D6" s="1221"/>
      <c r="E6" s="1221"/>
      <c r="F6" s="1221"/>
      <c r="G6" s="1221"/>
      <c r="H6" s="1237"/>
      <c r="I6" s="1221"/>
      <c r="J6" s="2461" t="str">
        <f>cst_wskakunin_owner2__space_KANA</f>
        <v/>
      </c>
      <c r="K6" s="2461"/>
      <c r="L6" s="2461"/>
      <c r="M6" s="2461"/>
      <c r="N6" s="2461"/>
      <c r="O6" s="2461"/>
      <c r="P6" s="2461"/>
      <c r="Q6" s="2461"/>
      <c r="R6" s="2461"/>
      <c r="S6" s="2461"/>
      <c r="T6" s="2461"/>
      <c r="U6" s="2461"/>
      <c r="V6" s="2461"/>
      <c r="W6" s="2461"/>
      <c r="X6" s="2461"/>
      <c r="Y6" s="2461"/>
      <c r="Z6" s="2461"/>
      <c r="AA6" s="2461"/>
      <c r="AB6" s="2461"/>
      <c r="AC6" s="2461"/>
      <c r="AD6" s="2461"/>
      <c r="AE6" s="2461"/>
    </row>
    <row r="7" spans="1:31" s="1218" customFormat="1" ht="17.25" customHeight="1">
      <c r="A7" s="1221"/>
      <c r="B7" s="1236" t="s">
        <v>4123</v>
      </c>
      <c r="C7" s="1221"/>
      <c r="D7" s="1221"/>
      <c r="E7" s="1221"/>
      <c r="F7" s="1221"/>
      <c r="G7" s="1221"/>
      <c r="H7" s="1221"/>
      <c r="I7" s="1221"/>
      <c r="J7" s="2461" t="str">
        <f>cst_wskakunin_owner2__space</f>
        <v/>
      </c>
      <c r="K7" s="2461"/>
      <c r="L7" s="2461"/>
      <c r="M7" s="2461"/>
      <c r="N7" s="2461"/>
      <c r="O7" s="2461"/>
      <c r="P7" s="2461"/>
      <c r="Q7" s="2461"/>
      <c r="R7" s="2461"/>
      <c r="S7" s="2461"/>
      <c r="T7" s="2461"/>
      <c r="U7" s="2461"/>
      <c r="V7" s="2461"/>
      <c r="W7" s="2461"/>
      <c r="X7" s="2461"/>
      <c r="Y7" s="2461"/>
      <c r="Z7" s="2461"/>
      <c r="AA7" s="2461"/>
      <c r="AB7" s="2461"/>
      <c r="AC7" s="2461"/>
      <c r="AD7" s="2461"/>
      <c r="AE7" s="2461"/>
    </row>
    <row r="8" spans="1:31" s="1218" customFormat="1" ht="17.25" customHeight="1">
      <c r="A8" s="1221"/>
      <c r="B8" s="1236" t="s">
        <v>4124</v>
      </c>
      <c r="C8" s="1221"/>
      <c r="D8" s="1221"/>
      <c r="E8" s="1221"/>
      <c r="F8" s="1221"/>
      <c r="G8" s="1221"/>
      <c r="H8" s="1221"/>
      <c r="I8" s="1221" t="s">
        <v>2595</v>
      </c>
      <c r="J8" s="2461" t="str">
        <f>cst_wskakunin_owner2_ZIP</f>
        <v/>
      </c>
      <c r="K8" s="2461"/>
      <c r="L8" s="2461"/>
      <c r="M8" s="2461"/>
      <c r="N8" s="2461"/>
      <c r="O8" s="2461"/>
      <c r="P8" s="2461"/>
    </row>
    <row r="9" spans="1:31" s="1218" customFormat="1" ht="17.25" customHeight="1">
      <c r="A9" s="1221"/>
      <c r="B9" s="1236" t="s">
        <v>4125</v>
      </c>
      <c r="C9" s="1221"/>
      <c r="D9" s="1221"/>
      <c r="E9" s="1221"/>
      <c r="F9" s="1221"/>
      <c r="G9" s="1221"/>
      <c r="H9" s="1221"/>
      <c r="I9" s="1221"/>
      <c r="J9" s="2461" t="str">
        <f>cst_wskakunin_owner2__address</f>
        <v/>
      </c>
      <c r="K9" s="2461"/>
      <c r="L9" s="2461"/>
      <c r="M9" s="2461"/>
      <c r="N9" s="2461"/>
      <c r="O9" s="2461"/>
      <c r="P9" s="2461"/>
      <c r="Q9" s="2461"/>
      <c r="R9" s="2461"/>
      <c r="S9" s="2461"/>
      <c r="T9" s="2461"/>
      <c r="U9" s="2461"/>
      <c r="V9" s="2461"/>
      <c r="W9" s="2461"/>
      <c r="X9" s="2461"/>
      <c r="Y9" s="2461"/>
      <c r="Z9" s="2461"/>
      <c r="AA9" s="2461"/>
      <c r="AB9" s="2461"/>
      <c r="AC9" s="2461"/>
      <c r="AD9" s="2461"/>
      <c r="AE9" s="2461"/>
    </row>
    <row r="10" spans="1:31" s="1218" customFormat="1" ht="17.25" customHeight="1">
      <c r="A10" s="1221"/>
      <c r="B10" s="1236" t="s">
        <v>4126</v>
      </c>
      <c r="C10" s="1221"/>
      <c r="D10" s="1221"/>
      <c r="E10" s="1221"/>
      <c r="F10" s="1221"/>
      <c r="G10" s="1221"/>
      <c r="H10" s="1221"/>
      <c r="I10" s="1221"/>
      <c r="J10" s="2461" t="str">
        <f>cst_wskakunin_owner2_TEL</f>
        <v/>
      </c>
      <c r="K10" s="2461"/>
      <c r="L10" s="2461"/>
      <c r="M10" s="2461"/>
      <c r="N10" s="2461"/>
      <c r="O10" s="2461"/>
      <c r="P10" s="2461"/>
      <c r="Q10" s="2461"/>
      <c r="R10" s="2461"/>
      <c r="S10" s="2461"/>
    </row>
    <row r="11" spans="1:31" s="1218" customFormat="1" ht="4.5" customHeight="1">
      <c r="A11" s="1219"/>
      <c r="B11" s="1219"/>
      <c r="C11" s="1219"/>
      <c r="D11" s="1219"/>
      <c r="E11" s="1219"/>
      <c r="F11" s="1219"/>
      <c r="G11" s="1219"/>
      <c r="H11" s="1219"/>
      <c r="I11" s="1219"/>
      <c r="J11" s="1238"/>
      <c r="K11" s="1238"/>
      <c r="L11" s="1238"/>
      <c r="M11" s="1238"/>
      <c r="N11" s="1238"/>
      <c r="O11" s="1238"/>
      <c r="P11" s="1238"/>
      <c r="Q11" s="1238"/>
      <c r="R11" s="1238"/>
      <c r="S11" s="1238"/>
      <c r="T11" s="1224"/>
      <c r="U11" s="1224"/>
      <c r="V11" s="1224"/>
      <c r="W11" s="1224"/>
      <c r="X11" s="1224"/>
      <c r="Y11" s="1224"/>
      <c r="Z11" s="1224"/>
      <c r="AA11" s="1224"/>
      <c r="AB11" s="1224"/>
      <c r="AC11" s="1224"/>
      <c r="AD11" s="1224"/>
      <c r="AE11" s="1224"/>
    </row>
    <row r="12" spans="1:31" s="1218" customFormat="1" ht="4.5" customHeight="1"/>
    <row r="13" spans="1:31" s="1218" customFormat="1" ht="17.25" customHeight="1">
      <c r="A13" s="1221"/>
      <c r="B13" s="1236" t="s">
        <v>4122</v>
      </c>
      <c r="C13" s="1221"/>
      <c r="D13" s="1221"/>
      <c r="E13" s="1221"/>
      <c r="F13" s="1221"/>
      <c r="G13" s="1221"/>
      <c r="H13" s="1221"/>
      <c r="I13" s="1221"/>
      <c r="J13" s="2461" t="str">
        <f>cst_wskakunin_owner3__space_KANA</f>
        <v/>
      </c>
      <c r="K13" s="2461"/>
      <c r="L13" s="2461"/>
      <c r="M13" s="2461"/>
      <c r="N13" s="2461"/>
      <c r="O13" s="2461"/>
      <c r="P13" s="2461"/>
      <c r="Q13" s="2461"/>
      <c r="R13" s="2461"/>
      <c r="S13" s="2461"/>
      <c r="T13" s="2461"/>
      <c r="U13" s="2461"/>
      <c r="V13" s="2461"/>
      <c r="W13" s="2461"/>
      <c r="X13" s="2461"/>
      <c r="Y13" s="2461"/>
      <c r="Z13" s="2461"/>
      <c r="AA13" s="2461"/>
      <c r="AB13" s="2461"/>
      <c r="AC13" s="2461"/>
      <c r="AD13" s="2461"/>
      <c r="AE13" s="2461"/>
    </row>
    <row r="14" spans="1:31" s="1218" customFormat="1" ht="17.25" customHeight="1">
      <c r="A14" s="1221"/>
      <c r="B14" s="1236" t="s">
        <v>4123</v>
      </c>
      <c r="C14" s="1221"/>
      <c r="D14" s="1221"/>
      <c r="E14" s="1221"/>
      <c r="F14" s="1221"/>
      <c r="G14" s="1221"/>
      <c r="H14" s="1221"/>
      <c r="I14" s="1221"/>
      <c r="J14" s="2461" t="str">
        <f>cst_wskakunin_owner3__space</f>
        <v/>
      </c>
      <c r="K14" s="2461"/>
      <c r="L14" s="2461"/>
      <c r="M14" s="2461"/>
      <c r="N14" s="2461"/>
      <c r="O14" s="2461"/>
      <c r="P14" s="2461"/>
      <c r="Q14" s="2461"/>
      <c r="R14" s="2461"/>
      <c r="S14" s="2461"/>
      <c r="T14" s="2461"/>
      <c r="U14" s="2461"/>
      <c r="V14" s="2461"/>
      <c r="W14" s="2461"/>
      <c r="X14" s="2461"/>
      <c r="Y14" s="2461"/>
      <c r="Z14" s="2461"/>
      <c r="AA14" s="2461"/>
      <c r="AB14" s="2461"/>
      <c r="AC14" s="2461"/>
      <c r="AD14" s="2461"/>
      <c r="AE14" s="2461"/>
    </row>
    <row r="15" spans="1:31" s="1218" customFormat="1" ht="17.25" customHeight="1">
      <c r="A15" s="1221"/>
      <c r="B15" s="1236" t="s">
        <v>4124</v>
      </c>
      <c r="C15" s="1221"/>
      <c r="D15" s="1221"/>
      <c r="E15" s="1221"/>
      <c r="F15" s="1221"/>
      <c r="G15" s="1221"/>
      <c r="H15" s="1221"/>
      <c r="I15" s="1221" t="s">
        <v>2595</v>
      </c>
      <c r="J15" s="2461" t="str">
        <f>cst_wskakunin_owner3_ZIP</f>
        <v/>
      </c>
      <c r="K15" s="2461"/>
      <c r="L15" s="2461"/>
      <c r="M15" s="2461"/>
      <c r="N15" s="2461"/>
      <c r="O15" s="2461"/>
      <c r="P15" s="2461"/>
    </row>
    <row r="16" spans="1:31" s="1218" customFormat="1" ht="17.25" customHeight="1">
      <c r="A16" s="1221"/>
      <c r="B16" s="1236" t="s">
        <v>4125</v>
      </c>
      <c r="C16" s="1221"/>
      <c r="D16" s="1221"/>
      <c r="E16" s="1221"/>
      <c r="F16" s="1221"/>
      <c r="G16" s="1221"/>
      <c r="H16" s="1221"/>
      <c r="I16" s="1221"/>
      <c r="J16" s="2461" t="str">
        <f>cst_wskakunin_owner3__address</f>
        <v/>
      </c>
      <c r="K16" s="2461"/>
      <c r="L16" s="2461"/>
      <c r="M16" s="2461"/>
      <c r="N16" s="2461"/>
      <c r="O16" s="2461"/>
      <c r="P16" s="2461"/>
      <c r="Q16" s="2461"/>
      <c r="R16" s="2461"/>
      <c r="S16" s="2461"/>
      <c r="T16" s="2461"/>
      <c r="U16" s="2461"/>
      <c r="V16" s="2461"/>
      <c r="W16" s="2461"/>
      <c r="X16" s="2461"/>
      <c r="Y16" s="2461"/>
      <c r="Z16" s="2461"/>
      <c r="AA16" s="2461"/>
      <c r="AB16" s="2461"/>
      <c r="AC16" s="2461"/>
      <c r="AD16" s="2461"/>
      <c r="AE16" s="2461"/>
    </row>
    <row r="17" spans="1:31" s="1218" customFormat="1" ht="17.25" customHeight="1">
      <c r="A17" s="1221"/>
      <c r="B17" s="1236" t="s">
        <v>4126</v>
      </c>
      <c r="C17" s="1221"/>
      <c r="D17" s="1221"/>
      <c r="E17" s="1221"/>
      <c r="F17" s="1221"/>
      <c r="G17" s="1221"/>
      <c r="H17" s="1221"/>
      <c r="I17" s="1221"/>
      <c r="J17" s="2461" t="str">
        <f>cst_wskakunin_owner3_TEL</f>
        <v/>
      </c>
      <c r="K17" s="2461"/>
      <c r="L17" s="2461"/>
      <c r="M17" s="2461"/>
      <c r="N17" s="2461"/>
      <c r="O17" s="2461"/>
      <c r="P17" s="2461"/>
      <c r="Q17" s="2461"/>
      <c r="R17" s="2461"/>
      <c r="S17" s="2461"/>
    </row>
    <row r="18" spans="1:31" s="1218" customFormat="1" ht="4.5" customHeight="1">
      <c r="A18" s="1219"/>
      <c r="B18" s="1219"/>
      <c r="C18" s="1219"/>
      <c r="D18" s="1219"/>
      <c r="E18" s="1219"/>
      <c r="F18" s="1219"/>
      <c r="G18" s="1219"/>
      <c r="H18" s="1219"/>
      <c r="I18" s="1219"/>
      <c r="J18" s="1238"/>
      <c r="K18" s="1238"/>
      <c r="L18" s="1238"/>
      <c r="M18" s="1238"/>
      <c r="N18" s="1238"/>
      <c r="O18" s="1238"/>
      <c r="P18" s="1238"/>
      <c r="Q18" s="1238"/>
      <c r="R18" s="1238"/>
      <c r="S18" s="1238"/>
      <c r="T18" s="1224"/>
      <c r="U18" s="1224"/>
      <c r="V18" s="1224"/>
      <c r="W18" s="1224"/>
      <c r="X18" s="1224"/>
      <c r="Y18" s="1224"/>
      <c r="Z18" s="1224"/>
      <c r="AA18" s="1224"/>
      <c r="AB18" s="1224"/>
      <c r="AC18" s="1224"/>
      <c r="AD18" s="1224"/>
      <c r="AE18" s="1224"/>
    </row>
    <row r="19" spans="1:31" s="1218" customFormat="1" ht="17.25" customHeight="1"/>
    <row r="20" spans="1:31" s="1218" customFormat="1" ht="17.25" customHeight="1">
      <c r="B20" s="1236"/>
      <c r="D20" s="1236"/>
      <c r="E20" s="1180"/>
      <c r="F20" s="1236"/>
      <c r="H20" s="1236"/>
    </row>
    <row r="21" spans="1:31" s="1218" customFormat="1" ht="17.25" customHeight="1">
      <c r="B21" s="1236"/>
      <c r="D21" s="1236"/>
      <c r="E21" s="1236"/>
      <c r="F21" s="1236"/>
      <c r="H21" s="1236"/>
    </row>
    <row r="22" spans="1:31" s="1218" customFormat="1" ht="17.25" customHeight="1">
      <c r="B22" s="1236"/>
      <c r="D22" s="1236"/>
      <c r="E22" s="1236"/>
      <c r="F22" s="1236"/>
      <c r="H22" s="1236"/>
    </row>
    <row r="23" spans="1:31" s="1218" customFormat="1" ht="17.25" customHeight="1">
      <c r="B23" s="1236"/>
      <c r="D23" s="1236"/>
      <c r="E23" s="1236"/>
      <c r="F23" s="1236"/>
      <c r="H23" s="1236"/>
    </row>
    <row r="24" spans="1:31" s="1218" customFormat="1" ht="17.25" customHeight="1">
      <c r="B24" s="1236"/>
      <c r="D24" s="1236"/>
      <c r="E24" s="1236"/>
      <c r="F24" s="1236"/>
      <c r="H24" s="1236"/>
    </row>
    <row r="25" spans="1:31" s="1218" customFormat="1" ht="17.25" customHeight="1"/>
    <row r="26" spans="1:31" s="1218" customFormat="1" ht="17.25" customHeight="1"/>
    <row r="27" spans="1:31" s="1218" customFormat="1" ht="17.25" customHeight="1"/>
    <row r="28" spans="1:31" s="1218" customFormat="1" ht="17.25" customHeight="1"/>
    <row r="29" spans="1:31" s="1218" customFormat="1" ht="17.25" customHeight="1"/>
    <row r="30" spans="1:31" s="1218" customFormat="1" ht="17.25" customHeight="1"/>
    <row r="31" spans="1:31" s="1218" customFormat="1" ht="17.25" customHeight="1"/>
    <row r="32" spans="1:31" s="1218" customFormat="1" ht="17.25" customHeight="1"/>
    <row r="33" s="1218" customFormat="1" ht="17.25" customHeight="1"/>
    <row r="34" s="1218" customFormat="1" ht="17.25" customHeight="1"/>
    <row r="35" s="1218" customFormat="1" ht="17.25" customHeight="1"/>
    <row r="36" s="1218" customFormat="1" ht="17.25" customHeight="1"/>
    <row r="37" s="1218" customFormat="1" ht="17.25" customHeight="1"/>
    <row r="38" s="1218" customFormat="1" ht="17.25" customHeight="1"/>
    <row r="39" s="1218" customFormat="1" ht="17.25" customHeight="1"/>
    <row r="40" s="1218" customFormat="1" ht="17.25" customHeight="1"/>
    <row r="41" s="1218" customFormat="1" ht="17.25" customHeight="1"/>
    <row r="42" s="1218" customFormat="1" ht="17.25" customHeight="1"/>
    <row r="43" s="1218" customFormat="1" ht="17.25" customHeight="1"/>
    <row r="44" s="1218" customFormat="1" ht="17.25" customHeight="1"/>
    <row r="45" s="1218" customFormat="1" ht="17.25" customHeight="1"/>
    <row r="46" s="1218" customFormat="1" ht="17.25" customHeight="1"/>
    <row r="47" s="1218" customFormat="1" ht="17.25" customHeight="1"/>
    <row r="48" s="1218" customFormat="1" ht="17.25" customHeight="1"/>
    <row r="49" s="1218" customFormat="1" ht="17.25" customHeight="1"/>
    <row r="50" s="1218" customFormat="1" ht="17.25" customHeight="1"/>
    <row r="51" s="1218" customFormat="1" ht="17.25" customHeight="1"/>
    <row r="52" s="1218" customFormat="1" ht="17.25" customHeight="1"/>
    <row r="53" s="1218" customFormat="1" ht="17.25" customHeight="1"/>
    <row r="54" s="1218" customFormat="1" ht="17.25" customHeight="1"/>
    <row r="55" s="1218" customFormat="1" ht="17.25" customHeight="1"/>
    <row r="56" s="1218"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3:AE13"/>
    <mergeCell ref="J14:AE14"/>
    <mergeCell ref="J15:P15"/>
    <mergeCell ref="J16:AE16"/>
    <mergeCell ref="J17:S17"/>
    <mergeCell ref="J10:S10"/>
    <mergeCell ref="A1:AE1"/>
    <mergeCell ref="J6:AE6"/>
    <mergeCell ref="J7:AE7"/>
    <mergeCell ref="J8:P8"/>
    <mergeCell ref="J9:AE9"/>
  </mergeCells>
  <phoneticPr fontId="136"/>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67" customWidth="1"/>
    <col min="2" max="7" width="4.125" style="367" customWidth="1"/>
    <col min="8" max="8" width="4.625" style="367" customWidth="1"/>
    <col min="9" max="9" width="3.125" style="367" customWidth="1"/>
    <col min="10" max="18" width="4.125" style="367" customWidth="1"/>
    <col min="19" max="19" width="3.625" style="367" customWidth="1"/>
    <col min="20" max="20" width="3" style="367" customWidth="1"/>
    <col min="21" max="21" width="3.625" style="367" customWidth="1"/>
    <col min="22" max="22" width="2.625" style="367" customWidth="1"/>
    <col min="23" max="23" width="3.625" style="367" customWidth="1"/>
    <col min="24" max="25" width="2.625" style="367" customWidth="1"/>
    <col min="26" max="26" width="9" style="367" customWidth="1"/>
    <col min="27" max="16384" width="9" style="367"/>
  </cols>
  <sheetData>
    <row r="1" spans="1:25" s="353" customFormat="1" ht="18.75" customHeight="1">
      <c r="A1" s="2414" t="s">
        <v>4129</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row>
    <row r="2" spans="1:25" s="353" customFormat="1" ht="18" customHeight="1"/>
    <row r="3" spans="1:25" s="353" customFormat="1" ht="18.75" customHeight="1">
      <c r="A3" s="2407" t="s">
        <v>15</v>
      </c>
      <c r="B3" s="2407"/>
      <c r="C3" s="2407"/>
      <c r="D3" s="2407"/>
      <c r="E3" s="2407"/>
      <c r="F3" s="2407"/>
      <c r="G3" s="2407"/>
      <c r="H3" s="2407"/>
      <c r="I3" s="2407"/>
      <c r="J3" s="2407"/>
      <c r="K3" s="2407"/>
      <c r="L3" s="2407"/>
      <c r="M3" s="2407"/>
      <c r="N3" s="2407"/>
      <c r="O3" s="2407"/>
      <c r="P3" s="2407"/>
      <c r="Q3" s="2407"/>
      <c r="R3" s="2407"/>
      <c r="S3" s="2407"/>
      <c r="T3" s="2407"/>
      <c r="U3" s="2407"/>
      <c r="V3" s="2407"/>
      <c r="W3" s="2407"/>
      <c r="X3" s="2407"/>
      <c r="Y3" s="2407"/>
    </row>
    <row r="4" spans="1:25" s="353" customFormat="1" ht="18.75" customHeight="1">
      <c r="A4" s="361"/>
      <c r="B4" s="361"/>
      <c r="C4" s="361"/>
      <c r="D4" s="361"/>
      <c r="E4" s="361"/>
      <c r="F4" s="361"/>
      <c r="G4" s="361"/>
      <c r="H4" s="361"/>
      <c r="I4" s="361"/>
      <c r="J4" s="361"/>
      <c r="K4" s="361"/>
      <c r="L4" s="361"/>
      <c r="M4" s="361"/>
      <c r="N4" s="361"/>
      <c r="O4" s="361"/>
      <c r="P4" s="361"/>
      <c r="Q4" s="361"/>
      <c r="R4" s="361"/>
      <c r="S4" s="361"/>
      <c r="T4" s="361"/>
      <c r="U4" s="361"/>
      <c r="V4" s="361"/>
      <c r="W4" s="361"/>
      <c r="X4" s="361"/>
      <c r="Y4" s="361"/>
    </row>
    <row r="5" spans="1:25" s="353" customFormat="1" ht="35.25" customHeight="1">
      <c r="A5" s="5563" t="s">
        <v>4130</v>
      </c>
      <c r="B5" s="5563"/>
      <c r="C5" s="5563"/>
      <c r="D5" s="5563"/>
      <c r="E5" s="5563"/>
      <c r="F5" s="5563"/>
      <c r="G5" s="5563"/>
      <c r="H5" s="5563"/>
      <c r="I5" s="5563"/>
      <c r="J5" s="5563"/>
      <c r="K5" s="5563"/>
      <c r="L5" s="5563"/>
      <c r="M5" s="5563"/>
      <c r="N5" s="5563"/>
      <c r="O5" s="5563"/>
      <c r="P5" s="5563"/>
      <c r="Q5" s="5563"/>
      <c r="R5" s="5563"/>
      <c r="S5" s="5563"/>
      <c r="T5" s="5563"/>
      <c r="U5" s="5563"/>
      <c r="V5" s="5563"/>
      <c r="W5" s="5563"/>
      <c r="X5" s="5563"/>
      <c r="Y5" s="5563"/>
    </row>
    <row r="6" spans="1:25" s="353" customFormat="1" ht="18" customHeight="1"/>
    <row r="7" spans="1:25" s="353" customFormat="1" ht="18.75" customHeight="1">
      <c r="R7" s="2792"/>
      <c r="S7" s="2792"/>
      <c r="T7" s="361" t="s">
        <v>477</v>
      </c>
      <c r="U7" s="1239"/>
      <c r="V7" s="361" t="s">
        <v>5</v>
      </c>
      <c r="W7" s="1239"/>
      <c r="X7" s="361" t="s">
        <v>478</v>
      </c>
    </row>
    <row r="8" spans="1:25" s="353" customFormat="1" ht="18.75" customHeight="1"/>
    <row r="9" spans="1:25" s="353" customFormat="1" ht="18.75" customHeight="1">
      <c r="A9" s="353" t="s">
        <v>4131</v>
      </c>
    </row>
    <row r="10" spans="1:25" s="353" customFormat="1" ht="18.75" customHeight="1"/>
    <row r="11" spans="1:25" s="353" customFormat="1" ht="18.75" customHeight="1">
      <c r="J11" s="368" t="s">
        <v>4132</v>
      </c>
      <c r="K11" s="368"/>
      <c r="L11" s="368"/>
      <c r="M11" s="368"/>
      <c r="N11" s="368"/>
      <c r="O11" s="2873" t="str">
        <f>cst_wskakunin_owner1__address</f>
        <v>埼玉県埼玉県さいたま市浦和区岸町７－１２－３</v>
      </c>
      <c r="P11" s="2873"/>
      <c r="Q11" s="2873"/>
      <c r="R11" s="2873"/>
      <c r="S11" s="2873"/>
      <c r="T11" s="2873"/>
      <c r="U11" s="2873"/>
      <c r="V11" s="2873"/>
      <c r="W11" s="2873"/>
      <c r="X11" s="2873"/>
    </row>
    <row r="12" spans="1:25" s="353" customFormat="1" ht="18.75" customHeight="1">
      <c r="J12" s="368" t="s">
        <v>3601</v>
      </c>
      <c r="K12" s="368"/>
      <c r="L12" s="368"/>
      <c r="M12" s="368"/>
      <c r="N12" s="368"/>
      <c r="O12" s="2873"/>
      <c r="P12" s="2873"/>
      <c r="Q12" s="2873"/>
      <c r="R12" s="2873"/>
      <c r="S12" s="2873"/>
      <c r="T12" s="2873"/>
      <c r="U12" s="2873"/>
      <c r="V12" s="2873"/>
      <c r="W12" s="2873"/>
      <c r="X12" s="2873"/>
    </row>
    <row r="13" spans="1:25" s="353" customFormat="1" ht="18.75" customHeight="1">
      <c r="J13" s="368" t="s">
        <v>4133</v>
      </c>
      <c r="K13" s="368"/>
      <c r="L13" s="368"/>
      <c r="M13" s="368"/>
      <c r="N13" s="368"/>
      <c r="O13" s="2873" t="str">
        <f>cst_wskakunin_owner1__space3</f>
        <v>テスト建て主
代表取締役社長　テストさん</v>
      </c>
      <c r="P13" s="2873"/>
      <c r="Q13" s="2873"/>
      <c r="R13" s="2873"/>
      <c r="S13" s="2873"/>
      <c r="T13" s="2873"/>
      <c r="U13" s="2873"/>
      <c r="V13" s="2873"/>
      <c r="W13" s="2873"/>
      <c r="X13" s="2873"/>
    </row>
    <row r="14" spans="1:25" s="353" customFormat="1" ht="18.75" customHeight="1">
      <c r="J14" s="368" t="s">
        <v>3111</v>
      </c>
      <c r="K14" s="368"/>
      <c r="L14" s="368"/>
      <c r="M14" s="368"/>
      <c r="N14" s="1309"/>
      <c r="O14" s="2873"/>
      <c r="P14" s="2873"/>
      <c r="Q14" s="2873"/>
      <c r="R14" s="2873"/>
      <c r="S14" s="2873"/>
      <c r="T14" s="2873"/>
      <c r="U14" s="2873"/>
      <c r="V14" s="2873"/>
      <c r="W14" s="2873"/>
      <c r="X14" s="2873"/>
    </row>
    <row r="15" spans="1:25" s="353" customFormat="1" ht="18.75" customHeight="1">
      <c r="J15" s="368"/>
      <c r="K15" s="368"/>
      <c r="L15" s="368"/>
      <c r="M15" s="368"/>
      <c r="N15" s="1309"/>
      <c r="O15" s="1309"/>
      <c r="P15" s="1309"/>
      <c r="Q15" s="1309"/>
      <c r="R15" s="1309"/>
      <c r="S15" s="1309"/>
      <c r="T15" s="1309"/>
      <c r="U15" s="1309"/>
      <c r="V15" s="1309"/>
      <c r="W15" s="1309"/>
      <c r="X15" s="1309"/>
    </row>
    <row r="16" spans="1:25" s="353" customFormat="1" ht="18.75" customHeight="1">
      <c r="J16" s="368" t="s">
        <v>4134</v>
      </c>
      <c r="K16" s="368"/>
      <c r="L16" s="368"/>
      <c r="M16" s="368"/>
      <c r="N16" s="1309"/>
      <c r="O16" s="5614" t="str">
        <f>cst_wskakunin_sekkei1_JIMU_NAME&amp;IF(cst_wskakunin_sekkei1_NAME="",""," "&amp;CHAR(10)&amp;cst_wskakunin_sekkei1_NAME)</f>
        <v/>
      </c>
      <c r="P16" s="5614"/>
      <c r="Q16" s="5614"/>
      <c r="R16" s="5614"/>
      <c r="S16" s="5614"/>
      <c r="T16" s="5614"/>
      <c r="U16" s="5614"/>
      <c r="V16" s="5614"/>
      <c r="W16" s="5614"/>
      <c r="X16" s="5614"/>
    </row>
    <row r="17" spans="1:25" s="353" customFormat="1" ht="18.75" customHeight="1">
      <c r="J17" s="368"/>
      <c r="K17" s="368"/>
      <c r="L17" s="368"/>
      <c r="M17" s="368"/>
      <c r="N17" s="1309"/>
      <c r="O17" s="5614"/>
      <c r="P17" s="5614"/>
      <c r="Q17" s="5614"/>
      <c r="R17" s="5614"/>
      <c r="S17" s="5614"/>
      <c r="T17" s="5614"/>
      <c r="U17" s="5614"/>
      <c r="V17" s="5614"/>
      <c r="W17" s="5614"/>
      <c r="X17" s="5614"/>
    </row>
    <row r="18" spans="1:25" s="353" customFormat="1" ht="18.75" customHeight="1">
      <c r="N18" s="1112"/>
      <c r="O18" s="1112"/>
      <c r="P18" s="1112"/>
      <c r="Q18" s="1112"/>
      <c r="R18" s="1112"/>
      <c r="S18" s="1112"/>
      <c r="T18" s="1112"/>
      <c r="U18" s="1112"/>
      <c r="V18" s="1112"/>
      <c r="W18" s="1112"/>
      <c r="X18" s="1112"/>
    </row>
    <row r="19" spans="1:25" s="353" customFormat="1" ht="18.75" customHeight="1">
      <c r="A19" s="353" t="s">
        <v>4135</v>
      </c>
    </row>
    <row r="20" spans="1:25" s="353" customFormat="1" ht="18.75" customHeight="1">
      <c r="A20" s="353" t="s">
        <v>4136</v>
      </c>
    </row>
    <row r="21" spans="1:25" s="353" customFormat="1" ht="18.75" customHeight="1">
      <c r="A21" s="353" t="s">
        <v>4137</v>
      </c>
    </row>
    <row r="22" spans="1:25" s="353" customFormat="1" ht="18.75" customHeight="1"/>
    <row r="23" spans="1:25" s="353" customFormat="1" ht="18.75" customHeight="1"/>
    <row r="24" spans="1:25" s="353" customFormat="1" ht="18.75" customHeight="1"/>
    <row r="25" spans="1:25" s="353" customFormat="1" ht="18.75" customHeight="1"/>
    <row r="26" spans="1:25" s="353" customFormat="1" ht="18.75" customHeight="1">
      <c r="A26" s="353" t="s">
        <v>3988</v>
      </c>
    </row>
    <row r="27" spans="1:25" s="353" customFormat="1" ht="18.75" customHeight="1">
      <c r="A27" s="374" t="s">
        <v>4138</v>
      </c>
      <c r="B27" s="437"/>
      <c r="C27" s="437"/>
      <c r="D27" s="437"/>
      <c r="E27" s="437"/>
      <c r="F27" s="437"/>
      <c r="G27" s="437"/>
      <c r="H27" s="437"/>
      <c r="I27" s="437"/>
      <c r="J27" s="437"/>
      <c r="K27" s="437"/>
      <c r="L27" s="437"/>
      <c r="M27" s="437"/>
      <c r="N27" s="437"/>
      <c r="O27" s="437"/>
      <c r="P27" s="437"/>
      <c r="Q27" s="437"/>
      <c r="R27" s="437"/>
      <c r="S27" s="437"/>
      <c r="T27" s="437"/>
      <c r="U27" s="437"/>
      <c r="V27" s="437"/>
      <c r="W27" s="437"/>
      <c r="X27" s="437"/>
      <c r="Y27" s="438"/>
    </row>
    <row r="28" spans="1:25" s="353" customFormat="1" ht="18.75" customHeight="1">
      <c r="A28" s="376"/>
      <c r="B28" s="353" t="s">
        <v>4139</v>
      </c>
      <c r="Y28" s="427"/>
    </row>
    <row r="29" spans="1:25" s="353" customFormat="1" ht="18.75" customHeight="1">
      <c r="A29" s="376"/>
      <c r="Y29" s="427"/>
    </row>
    <row r="30" spans="1:25" s="353" customFormat="1" ht="18.75" customHeight="1">
      <c r="A30" s="376"/>
      <c r="Y30" s="427"/>
    </row>
    <row r="31" spans="1:25" s="353" customFormat="1" ht="18.75" customHeight="1">
      <c r="A31" s="376"/>
      <c r="Y31" s="427"/>
    </row>
    <row r="32" spans="1:25" s="353" customFormat="1" ht="18.75" customHeight="1">
      <c r="A32" s="376"/>
      <c r="Y32" s="427"/>
    </row>
    <row r="33" spans="1:25" s="353" customFormat="1" ht="18.75" customHeight="1">
      <c r="A33" s="376"/>
      <c r="Y33" s="427"/>
    </row>
    <row r="34" spans="1:25" s="353" customFormat="1" ht="27" customHeight="1">
      <c r="A34" s="1240" t="s">
        <v>3641</v>
      </c>
      <c r="B34" s="453"/>
      <c r="C34" s="453"/>
      <c r="D34" s="453"/>
      <c r="E34" s="453"/>
      <c r="F34" s="453"/>
      <c r="G34" s="453"/>
      <c r="H34" s="454"/>
      <c r="I34" s="453" t="s">
        <v>4140</v>
      </c>
      <c r="J34" s="453"/>
      <c r="K34" s="453"/>
      <c r="L34" s="453"/>
      <c r="M34" s="453"/>
      <c r="N34" s="453"/>
      <c r="O34" s="453"/>
      <c r="P34" s="454"/>
      <c r="Q34" s="453" t="s">
        <v>4141</v>
      </c>
      <c r="R34" s="453"/>
      <c r="S34" s="453"/>
      <c r="T34" s="453"/>
      <c r="U34" s="453"/>
      <c r="V34" s="453"/>
      <c r="W34" s="453"/>
      <c r="X34" s="453"/>
      <c r="Y34" s="454"/>
    </row>
    <row r="35" spans="1:25" s="353" customFormat="1" ht="27" customHeight="1">
      <c r="A35" s="376"/>
      <c r="H35" s="427"/>
      <c r="P35" s="427"/>
      <c r="Q35" s="5610"/>
      <c r="R35" s="5612"/>
      <c r="S35" s="5612"/>
      <c r="T35" s="5612" t="s">
        <v>477</v>
      </c>
      <c r="U35" s="5612"/>
      <c r="V35" s="5612" t="s">
        <v>5</v>
      </c>
      <c r="W35" s="5612"/>
      <c r="X35" s="5612" t="s">
        <v>478</v>
      </c>
      <c r="Y35" s="5608"/>
    </row>
    <row r="36" spans="1:25" s="353" customFormat="1" ht="27" customHeight="1">
      <c r="A36" s="376"/>
      <c r="H36" s="427"/>
      <c r="P36" s="427"/>
      <c r="Q36" s="5611"/>
      <c r="R36" s="5613"/>
      <c r="S36" s="5613"/>
      <c r="T36" s="5613"/>
      <c r="U36" s="5613"/>
      <c r="V36" s="5613"/>
      <c r="W36" s="5613"/>
      <c r="X36" s="5613"/>
      <c r="Y36" s="5609"/>
    </row>
    <row r="37" spans="1:25" s="353" customFormat="1" ht="27" customHeight="1">
      <c r="A37" s="376"/>
      <c r="H37" s="427"/>
      <c r="P37" s="427"/>
      <c r="Q37" s="5610" t="s">
        <v>4142</v>
      </c>
      <c r="R37" s="5612"/>
      <c r="S37" s="5612"/>
      <c r="T37" s="5612"/>
      <c r="U37" s="5612"/>
      <c r="V37" s="5612"/>
      <c r="W37" s="5612"/>
      <c r="X37" s="5612" t="s">
        <v>7</v>
      </c>
      <c r="Y37" s="5608"/>
    </row>
    <row r="38" spans="1:25" s="353" customFormat="1" ht="27" customHeight="1">
      <c r="A38" s="376"/>
      <c r="H38" s="427"/>
      <c r="P38" s="427"/>
      <c r="Q38" s="5611"/>
      <c r="R38" s="5613"/>
      <c r="S38" s="5613"/>
      <c r="T38" s="5613"/>
      <c r="U38" s="5613"/>
      <c r="V38" s="5613"/>
      <c r="W38" s="5613"/>
      <c r="X38" s="5613"/>
      <c r="Y38" s="5609"/>
    </row>
    <row r="39" spans="1:25" s="353" customFormat="1" ht="27" customHeight="1">
      <c r="A39" s="1241" t="s">
        <v>4143</v>
      </c>
      <c r="B39" s="1242"/>
      <c r="C39" s="1242"/>
      <c r="D39" s="1242"/>
      <c r="E39" s="1242"/>
      <c r="F39" s="1242"/>
      <c r="G39" s="1242"/>
      <c r="H39" s="1243"/>
      <c r="I39" s="355"/>
      <c r="J39" s="355"/>
      <c r="K39" s="355"/>
      <c r="L39" s="355"/>
      <c r="M39" s="355"/>
      <c r="N39" s="355"/>
      <c r="O39" s="355"/>
      <c r="P39" s="428"/>
      <c r="Q39" s="431" t="s">
        <v>4143</v>
      </c>
      <c r="R39" s="431"/>
      <c r="S39" s="355"/>
      <c r="T39" s="355"/>
      <c r="U39" s="355"/>
      <c r="V39" s="355"/>
      <c r="W39" s="355"/>
      <c r="X39" s="355"/>
      <c r="Y39" s="428"/>
    </row>
    <row r="40" spans="1:25" s="353" customFormat="1" ht="18.75" customHeight="1">
      <c r="A40" s="444"/>
      <c r="B40" s="444"/>
      <c r="C40" s="444"/>
    </row>
    <row r="41" spans="1:25" ht="18.75" customHeight="1">
      <c r="A41" s="444"/>
      <c r="B41" s="444"/>
      <c r="C41" s="444"/>
    </row>
    <row r="42" spans="1:25" ht="18.75" customHeight="1">
      <c r="A42" s="444"/>
      <c r="B42" s="444"/>
      <c r="C42" s="444"/>
    </row>
    <row r="43" spans="1:25" ht="18.75" customHeight="1">
      <c r="A43" s="444"/>
      <c r="B43" s="444"/>
      <c r="C43" s="444"/>
    </row>
  </sheetData>
  <sheetProtection formatCells="0"/>
  <mergeCells count="19">
    <mergeCell ref="O16:X17"/>
    <mergeCell ref="O13:X14"/>
    <mergeCell ref="A1:Y1"/>
    <mergeCell ref="A3:Y3"/>
    <mergeCell ref="A5:Y5"/>
    <mergeCell ref="R7:S7"/>
    <mergeCell ref="O11:X12"/>
    <mergeCell ref="Y35:Y36"/>
    <mergeCell ref="Q37:Q38"/>
    <mergeCell ref="R37:W38"/>
    <mergeCell ref="X37:X38"/>
    <mergeCell ref="Y37:Y38"/>
    <mergeCell ref="Q35:R36"/>
    <mergeCell ref="S35:S36"/>
    <mergeCell ref="T35:T36"/>
    <mergeCell ref="U35:U36"/>
    <mergeCell ref="V35:V36"/>
    <mergeCell ref="W35:W36"/>
    <mergeCell ref="X35:X36"/>
  </mergeCells>
  <phoneticPr fontId="136"/>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53" customWidth="1"/>
    <col min="2" max="2" width="1.625" style="353" customWidth="1"/>
    <col min="3" max="3" width="4.625" style="353" customWidth="1"/>
    <col min="4" max="4" width="7.625" style="353" customWidth="1"/>
    <col min="5" max="5" width="4.625" style="1107" customWidth="1"/>
    <col min="6" max="6" width="3" style="353" customWidth="1"/>
    <col min="7" max="7" width="1.875" style="353" customWidth="1"/>
    <col min="8" max="8" width="2.375" style="353" customWidth="1"/>
    <col min="9" max="9" width="6.625" style="353" customWidth="1"/>
    <col min="10" max="10" width="2.375" style="353" customWidth="1"/>
    <col min="11" max="11" width="6.625" style="353" customWidth="1"/>
    <col min="12" max="12" width="7.125" style="353" customWidth="1"/>
    <col min="13" max="13" width="2.375" style="353" customWidth="1"/>
    <col min="14" max="14" width="11.625" style="353" customWidth="1"/>
    <col min="15" max="15" width="2.375" style="353" customWidth="1"/>
    <col min="16" max="16" width="10.25" style="353" bestFit="1" customWidth="1"/>
    <col min="17" max="17" width="9.375" style="353" bestFit="1" customWidth="1"/>
    <col min="18" max="18" width="3.25" style="353" bestFit="1" customWidth="1"/>
    <col min="19" max="19" width="9" style="353" customWidth="1"/>
    <col min="20" max="16384" width="9" style="353"/>
  </cols>
  <sheetData>
    <row r="1" spans="1:18" ht="13.5" customHeight="1">
      <c r="A1" s="2407" t="s">
        <v>32</v>
      </c>
      <c r="B1" s="2407"/>
      <c r="C1" s="2407"/>
      <c r="D1" s="2407"/>
      <c r="E1" s="2407"/>
      <c r="F1" s="2407"/>
      <c r="G1" s="2407"/>
      <c r="H1" s="2407"/>
      <c r="I1" s="2407"/>
      <c r="J1" s="2407"/>
      <c r="K1" s="2407"/>
      <c r="L1" s="2407"/>
      <c r="M1" s="2407"/>
      <c r="N1" s="2407"/>
      <c r="O1" s="2407"/>
      <c r="P1" s="2407"/>
      <c r="Q1" s="2407"/>
      <c r="R1" s="2407"/>
    </row>
    <row r="2" spans="1:18" ht="13.5" customHeight="1">
      <c r="A2" s="353" t="s">
        <v>3991</v>
      </c>
    </row>
    <row r="3" spans="1:18" ht="3.75" customHeight="1">
      <c r="A3" s="355"/>
      <c r="B3" s="355"/>
      <c r="C3" s="355"/>
      <c r="D3" s="355"/>
      <c r="E3" s="1086"/>
      <c r="F3" s="355"/>
      <c r="G3" s="355"/>
      <c r="H3" s="355"/>
      <c r="I3" s="355"/>
      <c r="J3" s="355"/>
      <c r="K3" s="355"/>
      <c r="L3" s="355"/>
      <c r="M3" s="355"/>
      <c r="N3" s="355"/>
      <c r="O3" s="355"/>
      <c r="P3" s="355"/>
      <c r="Q3" s="355"/>
      <c r="R3" s="355"/>
    </row>
    <row r="4" spans="1:18" ht="3.75" customHeight="1">
      <c r="A4" s="374"/>
      <c r="B4" s="437"/>
      <c r="C4" s="437"/>
      <c r="D4" s="437"/>
      <c r="E4" s="1225"/>
      <c r="F4" s="437"/>
      <c r="G4" s="437"/>
      <c r="H4" s="437"/>
      <c r="I4" s="437"/>
      <c r="J4" s="437"/>
      <c r="K4" s="437"/>
      <c r="L4" s="437"/>
      <c r="M4" s="437"/>
      <c r="N4" s="437"/>
      <c r="O4" s="437"/>
      <c r="P4" s="437"/>
      <c r="Q4" s="437"/>
      <c r="R4" s="438"/>
    </row>
    <row r="5" spans="1:18" ht="13.5" customHeight="1">
      <c r="A5" s="376" t="s">
        <v>3992</v>
      </c>
      <c r="R5" s="427"/>
    </row>
    <row r="6" spans="1:18" ht="13.5" customHeight="1">
      <c r="A6" s="376"/>
      <c r="C6" s="353" t="s">
        <v>3993</v>
      </c>
      <c r="D6" s="2493" t="s">
        <v>3994</v>
      </c>
      <c r="E6" s="2488"/>
      <c r="F6" s="353" t="s">
        <v>3995</v>
      </c>
      <c r="H6" s="5569" t="str">
        <f>cst_wskakunin_owner1__space_KANA</f>
        <v>テスト建て主　ﾀﾞｲﾋｮｳﾄﾘｼﾏﾘﾔｸｼｬﾁｮｳ　テスト</v>
      </c>
      <c r="I6" s="5569"/>
      <c r="J6" s="5569"/>
      <c r="K6" s="5569"/>
      <c r="L6" s="5569"/>
      <c r="M6" s="5569"/>
      <c r="N6" s="5569"/>
      <c r="O6" s="5569"/>
      <c r="P6" s="5569"/>
      <c r="Q6" s="5569"/>
      <c r="R6" s="427"/>
    </row>
    <row r="7" spans="1:18" ht="13.5" customHeight="1">
      <c r="A7" s="376"/>
      <c r="C7" s="353" t="s">
        <v>3996</v>
      </c>
      <c r="D7" s="2487" t="s">
        <v>4</v>
      </c>
      <c r="E7" s="2488"/>
      <c r="F7" s="353" t="s">
        <v>3995</v>
      </c>
      <c r="H7" s="5569" t="str">
        <f>cst_wskakunin_owner1__space</f>
        <v>テスト建て主　代表取締役社長　テストさん</v>
      </c>
      <c r="I7" s="5569"/>
      <c r="J7" s="5569"/>
      <c r="K7" s="5569"/>
      <c r="L7" s="5569"/>
      <c r="M7" s="5569"/>
      <c r="N7" s="5569"/>
      <c r="O7" s="5569"/>
      <c r="P7" s="5569"/>
      <c r="Q7" s="5569"/>
      <c r="R7" s="427"/>
    </row>
    <row r="8" spans="1:18" ht="13.5" customHeight="1">
      <c r="A8" s="376"/>
      <c r="C8" s="353" t="s">
        <v>3997</v>
      </c>
      <c r="D8" s="2487" t="s">
        <v>18</v>
      </c>
      <c r="E8" s="2488"/>
      <c r="F8" s="353" t="s">
        <v>3995</v>
      </c>
      <c r="H8" s="5569" t="str">
        <f>cst_wskakunin_owner1_ZIP</f>
        <v>330-0064</v>
      </c>
      <c r="I8" s="5569"/>
      <c r="J8" s="5569"/>
      <c r="R8" s="427"/>
    </row>
    <row r="9" spans="1:18" ht="13.5" customHeight="1">
      <c r="A9" s="376"/>
      <c r="C9" s="353" t="s">
        <v>3998</v>
      </c>
      <c r="D9" s="2487" t="s">
        <v>19</v>
      </c>
      <c r="E9" s="2488"/>
      <c r="F9" s="353" t="s">
        <v>3995</v>
      </c>
      <c r="H9" s="5569" t="str">
        <f>cst_wskakunin_owner1__address</f>
        <v>埼玉県埼玉県さいたま市浦和区岸町７－１２－３</v>
      </c>
      <c r="I9" s="5569"/>
      <c r="J9" s="5569"/>
      <c r="K9" s="5569"/>
      <c r="L9" s="5569"/>
      <c r="M9" s="5569"/>
      <c r="N9" s="5569"/>
      <c r="O9" s="5569"/>
      <c r="P9" s="5569"/>
      <c r="Q9" s="5569"/>
      <c r="R9" s="5619"/>
    </row>
    <row r="10" spans="1:18" ht="13.5" customHeight="1">
      <c r="A10" s="376"/>
      <c r="C10" s="353" t="s">
        <v>3999</v>
      </c>
      <c r="D10" s="2487" t="s">
        <v>20</v>
      </c>
      <c r="E10" s="2488"/>
      <c r="F10" s="353" t="s">
        <v>3995</v>
      </c>
      <c r="H10" s="5569" t="str">
        <f>cst_wskakunin_owner1_TEL</f>
        <v>048-222-2222</v>
      </c>
      <c r="I10" s="5569"/>
      <c r="J10" s="5569"/>
      <c r="K10" s="5569"/>
      <c r="L10" s="5569"/>
      <c r="R10" s="427"/>
    </row>
    <row r="11" spans="1:18" ht="13.5" customHeight="1">
      <c r="A11" s="374" t="s">
        <v>4000</v>
      </c>
      <c r="B11" s="437"/>
      <c r="C11" s="437"/>
      <c r="D11" s="437"/>
      <c r="E11" s="1225"/>
      <c r="F11" s="437"/>
      <c r="G11" s="437"/>
      <c r="H11" s="437"/>
      <c r="I11" s="437"/>
      <c r="J11" s="437"/>
      <c r="K11" s="437"/>
      <c r="L11" s="437"/>
      <c r="M11" s="437"/>
      <c r="N11" s="437"/>
      <c r="O11" s="437"/>
      <c r="P11" s="437"/>
      <c r="Q11" s="437"/>
      <c r="R11" s="438"/>
    </row>
    <row r="12" spans="1:18" ht="13.5" customHeight="1">
      <c r="A12" s="376"/>
      <c r="C12" s="353" t="s">
        <v>3993</v>
      </c>
      <c r="D12" s="2487" t="s">
        <v>657</v>
      </c>
      <c r="E12" s="2488"/>
      <c r="F12" s="353" t="s">
        <v>3995</v>
      </c>
      <c r="H12" s="353" t="s">
        <v>9</v>
      </c>
      <c r="I12" s="1227" t="str">
        <f>cst_wskakunin_dairi1_SIKAKU</f>
        <v>一級</v>
      </c>
      <c r="J12" s="353" t="s">
        <v>10</v>
      </c>
      <c r="K12" s="2443" t="s">
        <v>3059</v>
      </c>
      <c r="L12" s="2443"/>
      <c r="M12" s="353" t="s">
        <v>9</v>
      </c>
      <c r="N12" s="1227" t="str">
        <f>cst_wskakunin_dairi1_TOUROKU_KIKAN</f>
        <v>大臣</v>
      </c>
      <c r="O12" s="353" t="s">
        <v>10</v>
      </c>
      <c r="P12" s="1107" t="s">
        <v>4144</v>
      </c>
      <c r="Q12" s="1227" t="str">
        <f>cst_wskakunin_dairi1_KENTIKUSI_NO</f>
        <v>111111</v>
      </c>
      <c r="R12" s="427" t="s">
        <v>7</v>
      </c>
    </row>
    <row r="13" spans="1:18" ht="13.5" customHeight="1">
      <c r="A13" s="376"/>
      <c r="C13" s="353" t="s">
        <v>3996</v>
      </c>
      <c r="D13" s="2487" t="s">
        <v>4</v>
      </c>
      <c r="E13" s="2488"/>
      <c r="F13" s="353" t="s">
        <v>3995</v>
      </c>
      <c r="H13" s="5569" t="str">
        <f>cst_wskakunin_dairi1__space3</f>
        <v>テスト代理人</v>
      </c>
      <c r="I13" s="5569"/>
      <c r="J13" s="5569"/>
      <c r="K13" s="5569"/>
      <c r="L13" s="5569"/>
      <c r="M13" s="5569"/>
      <c r="N13" s="5569"/>
      <c r="O13" s="5569"/>
      <c r="P13" s="5569"/>
      <c r="Q13" s="5569"/>
      <c r="R13" s="427"/>
    </row>
    <row r="14" spans="1:18" ht="13.5" customHeight="1">
      <c r="A14" s="376"/>
      <c r="C14" s="353" t="s">
        <v>3997</v>
      </c>
      <c r="D14" s="2493" t="s">
        <v>4002</v>
      </c>
      <c r="E14" s="2488"/>
      <c r="F14" s="353" t="s">
        <v>3995</v>
      </c>
      <c r="H14" s="353" t="s">
        <v>9</v>
      </c>
      <c r="I14" s="1227" t="str">
        <f>cst_wskakunin_dairi1_JIMU_SIKAKU</f>
        <v>一級</v>
      </c>
      <c r="J14" s="353" t="s">
        <v>10</v>
      </c>
      <c r="K14" s="2443" t="s">
        <v>3062</v>
      </c>
      <c r="L14" s="2443"/>
      <c r="M14" s="353" t="s">
        <v>9</v>
      </c>
      <c r="N14" s="1227" t="str">
        <f>cst_wskakunin_dairi1_JIMU_TOUROKU_KIKAN</f>
        <v>埼玉県</v>
      </c>
      <c r="O14" s="353" t="s">
        <v>10</v>
      </c>
      <c r="P14" s="353" t="s">
        <v>4003</v>
      </c>
      <c r="Q14" s="1227" t="str">
        <f>cst_wskakunin_dairi1_JIMU_NO</f>
        <v>222222</v>
      </c>
      <c r="R14" s="427" t="s">
        <v>7</v>
      </c>
    </row>
    <row r="15" spans="1:18" ht="13.5" customHeight="1">
      <c r="A15" s="376"/>
      <c r="H15" s="5569" t="str">
        <f>cst_wskakunin_dairi1_JIMU_NAME</f>
        <v>XXXアーキ</v>
      </c>
      <c r="I15" s="5569"/>
      <c r="J15" s="5569"/>
      <c r="K15" s="5569"/>
      <c r="L15" s="5569"/>
      <c r="M15" s="5569"/>
      <c r="N15" s="5569"/>
      <c r="O15" s="5569"/>
      <c r="P15" s="5569"/>
      <c r="Q15" s="5569"/>
      <c r="R15" s="427"/>
    </row>
    <row r="16" spans="1:18" ht="13.5" customHeight="1">
      <c r="A16" s="376"/>
      <c r="C16" s="353" t="s">
        <v>3998</v>
      </c>
      <c r="D16" s="2487" t="s">
        <v>18</v>
      </c>
      <c r="E16" s="2488"/>
      <c r="F16" s="353" t="s">
        <v>3995</v>
      </c>
      <c r="H16" s="5622" t="str">
        <f>cst_wskakunin_dairi1_ZIP</f>
        <v>359-0034</v>
      </c>
      <c r="I16" s="5622"/>
      <c r="J16" s="5622"/>
      <c r="R16" s="427"/>
    </row>
    <row r="17" spans="1:18" ht="13.5" customHeight="1">
      <c r="A17" s="376"/>
      <c r="C17" s="353" t="s">
        <v>3999</v>
      </c>
      <c r="D17" s="2487" t="s">
        <v>23</v>
      </c>
      <c r="E17" s="2488"/>
      <c r="F17" s="353" t="s">
        <v>3995</v>
      </c>
      <c r="H17" s="5569" t="str">
        <f>cst_wskakunin_dairi1__address</f>
        <v>埼玉県所沢市東新井町307-7</v>
      </c>
      <c r="I17" s="5569"/>
      <c r="J17" s="5569"/>
      <c r="K17" s="5569"/>
      <c r="L17" s="5569"/>
      <c r="M17" s="5569"/>
      <c r="N17" s="5569"/>
      <c r="O17" s="5569"/>
      <c r="P17" s="5569"/>
      <c r="Q17" s="5569"/>
      <c r="R17" s="5619"/>
    </row>
    <row r="18" spans="1:18" ht="13.5" customHeight="1">
      <c r="A18" s="376"/>
      <c r="C18" s="353" t="s">
        <v>4004</v>
      </c>
      <c r="D18" s="2487" t="s">
        <v>20</v>
      </c>
      <c r="E18" s="2488"/>
      <c r="F18" s="353" t="s">
        <v>3995</v>
      </c>
      <c r="H18" s="5569" t="str">
        <f>cst_wskakunin_dairi1_TEL</f>
        <v>048-222-2222</v>
      </c>
      <c r="I18" s="5569"/>
      <c r="J18" s="5569"/>
      <c r="K18" s="5569"/>
      <c r="L18" s="5569"/>
      <c r="R18" s="427"/>
    </row>
    <row r="19" spans="1:18" ht="13.5" customHeight="1">
      <c r="A19" s="374" t="s">
        <v>4005</v>
      </c>
      <c r="B19" s="437"/>
      <c r="C19" s="437"/>
      <c r="D19" s="437"/>
      <c r="E19" s="1225"/>
      <c r="F19" s="437"/>
      <c r="G19" s="437"/>
      <c r="H19" s="437"/>
      <c r="I19" s="437"/>
      <c r="J19" s="437"/>
      <c r="K19" s="437"/>
      <c r="L19" s="437"/>
      <c r="M19" s="437"/>
      <c r="N19" s="437"/>
      <c r="O19" s="437"/>
      <c r="P19" s="437"/>
      <c r="Q19" s="437"/>
      <c r="R19" s="438"/>
    </row>
    <row r="20" spans="1:18" ht="13.5" customHeight="1">
      <c r="A20" s="376"/>
      <c r="B20" s="353" t="s">
        <v>4006</v>
      </c>
      <c r="R20" s="427"/>
    </row>
    <row r="21" spans="1:18" ht="13.5" customHeight="1">
      <c r="A21" s="376"/>
      <c r="C21" s="353" t="s">
        <v>3993</v>
      </c>
      <c r="D21" s="2487" t="s">
        <v>657</v>
      </c>
      <c r="E21" s="2488"/>
      <c r="F21" s="353" t="s">
        <v>3995</v>
      </c>
      <c r="H21" s="354" t="s">
        <v>11</v>
      </c>
      <c r="I21" s="1227" t="str">
        <f>cst_wskakunin_sekkei1_SIKAKU</f>
        <v/>
      </c>
      <c r="J21" s="353" t="s">
        <v>57</v>
      </c>
      <c r="K21" s="2443" t="s">
        <v>3059</v>
      </c>
      <c r="L21" s="2443"/>
      <c r="M21" s="353" t="s">
        <v>9</v>
      </c>
      <c r="N21" s="1227" t="str">
        <f>cst_wskakunin_sekkei1_TOUROKU_KIKAN</f>
        <v/>
      </c>
      <c r="O21" s="353" t="s">
        <v>10</v>
      </c>
      <c r="P21" s="1107" t="s">
        <v>4144</v>
      </c>
      <c r="Q21" s="1227" t="str">
        <f>cst_wskakunin_sekkei1_KENTIKUSI_NO</f>
        <v/>
      </c>
      <c r="R21" s="427" t="s">
        <v>7</v>
      </c>
    </row>
    <row r="22" spans="1:18" ht="13.5" customHeight="1">
      <c r="A22" s="376"/>
      <c r="C22" s="353" t="s">
        <v>3996</v>
      </c>
      <c r="D22" s="2487" t="s">
        <v>4</v>
      </c>
      <c r="E22" s="2488"/>
      <c r="F22" s="353" t="s">
        <v>3995</v>
      </c>
      <c r="H22" s="5569" t="str">
        <f>cst_wskakunin_sekkei1_NAME</f>
        <v/>
      </c>
      <c r="I22" s="5569"/>
      <c r="J22" s="5569"/>
      <c r="K22" s="5569"/>
      <c r="L22" s="5569"/>
      <c r="M22" s="5569"/>
      <c r="N22" s="5569"/>
      <c r="O22" s="5569"/>
      <c r="P22" s="5569"/>
      <c r="Q22" s="5569"/>
      <c r="R22" s="427"/>
    </row>
    <row r="23" spans="1:18" ht="13.5" customHeight="1">
      <c r="A23" s="376"/>
      <c r="C23" s="353" t="s">
        <v>3997</v>
      </c>
      <c r="D23" s="2493" t="s">
        <v>4002</v>
      </c>
      <c r="E23" s="2488"/>
      <c r="F23" s="353" t="s">
        <v>3995</v>
      </c>
      <c r="H23" s="354" t="s">
        <v>11</v>
      </c>
      <c r="I23" s="1227" t="str">
        <f>cst_wskakunin_sekkei1_JIMU_SIKAKU</f>
        <v/>
      </c>
      <c r="J23" s="353" t="s">
        <v>57</v>
      </c>
      <c r="K23" s="2443" t="s">
        <v>3062</v>
      </c>
      <c r="L23" s="2443"/>
      <c r="M23" s="353" t="s">
        <v>9</v>
      </c>
      <c r="N23" s="1227" t="str">
        <f>cst_wskakunin_sekkei1_JIMU_TOUROKU_KIKAN</f>
        <v/>
      </c>
      <c r="O23" s="353" t="s">
        <v>10</v>
      </c>
      <c r="P23" s="353" t="s">
        <v>4003</v>
      </c>
      <c r="Q23" s="1227" t="str">
        <f>cst_wskakunin_sekkei1_JIMU_NO</f>
        <v/>
      </c>
      <c r="R23" s="427" t="s">
        <v>7</v>
      </c>
    </row>
    <row r="24" spans="1:18" ht="13.5" customHeight="1">
      <c r="A24" s="376"/>
      <c r="H24" s="5569" t="str">
        <f>cst_wskakunin_sekkei1_JIMU_NAME</f>
        <v/>
      </c>
      <c r="I24" s="5569"/>
      <c r="J24" s="5569"/>
      <c r="K24" s="5569"/>
      <c r="L24" s="5569"/>
      <c r="M24" s="5569"/>
      <c r="N24" s="5569"/>
      <c r="O24" s="5569"/>
      <c r="P24" s="5569"/>
      <c r="Q24" s="5569"/>
      <c r="R24" s="427"/>
    </row>
    <row r="25" spans="1:18" ht="13.5" customHeight="1">
      <c r="A25" s="376"/>
      <c r="C25" s="353" t="s">
        <v>3998</v>
      </c>
      <c r="D25" s="2487" t="s">
        <v>18</v>
      </c>
      <c r="E25" s="2488"/>
      <c r="F25" s="353" t="s">
        <v>3995</v>
      </c>
      <c r="H25" s="5569" t="str">
        <f>cst_wskakunin_sekkei1_ZIP</f>
        <v/>
      </c>
      <c r="I25" s="5569"/>
      <c r="J25" s="5569"/>
      <c r="R25" s="427"/>
    </row>
    <row r="26" spans="1:18" ht="13.5" customHeight="1">
      <c r="A26" s="376"/>
      <c r="C26" s="353" t="s">
        <v>3999</v>
      </c>
      <c r="D26" s="2487" t="s">
        <v>23</v>
      </c>
      <c r="E26" s="2488"/>
      <c r="F26" s="353" t="s">
        <v>3995</v>
      </c>
      <c r="H26" s="5569" t="str">
        <f>cst_wskakunin_sekkei1__address</f>
        <v/>
      </c>
      <c r="I26" s="5569"/>
      <c r="J26" s="5569"/>
      <c r="K26" s="5569"/>
      <c r="L26" s="5569"/>
      <c r="M26" s="5569"/>
      <c r="N26" s="5569"/>
      <c r="O26" s="5569"/>
      <c r="P26" s="5569"/>
      <c r="Q26" s="5569"/>
      <c r="R26" s="5619"/>
    </row>
    <row r="27" spans="1:18" ht="13.5" customHeight="1">
      <c r="A27" s="376"/>
      <c r="C27" s="353" t="s">
        <v>4004</v>
      </c>
      <c r="D27" s="2487" t="s">
        <v>20</v>
      </c>
      <c r="E27" s="2488"/>
      <c r="F27" s="353" t="s">
        <v>3995</v>
      </c>
      <c r="H27" s="5569" t="str">
        <f>cst_wskakunin_sekkei1_TEL</f>
        <v/>
      </c>
      <c r="I27" s="5569"/>
      <c r="J27" s="5569"/>
      <c r="K27" s="5569"/>
      <c r="L27" s="5569"/>
      <c r="R27" s="427"/>
    </row>
    <row r="28" spans="1:18" ht="13.5" customHeight="1">
      <c r="A28" s="376"/>
      <c r="C28" s="353" t="s">
        <v>4007</v>
      </c>
      <c r="D28" s="1244" t="s">
        <v>4145</v>
      </c>
      <c r="E28" s="1110"/>
      <c r="H28" s="5569" t="str">
        <f>cst_wskakunin_sekkei1_DOC</f>
        <v/>
      </c>
      <c r="I28" s="5569"/>
      <c r="J28" s="5569"/>
      <c r="K28" s="5569"/>
      <c r="L28" s="5569"/>
      <c r="M28" s="5569"/>
      <c r="N28" s="5569"/>
      <c r="O28" s="5569"/>
      <c r="P28" s="5569"/>
      <c r="Q28" s="5569"/>
      <c r="R28" s="5619"/>
    </row>
    <row r="29" spans="1:18" ht="13.5" customHeight="1">
      <c r="A29" s="376"/>
      <c r="E29"/>
      <c r="J29" s="5615"/>
      <c r="K29" s="5615"/>
      <c r="L29" s="5615"/>
      <c r="M29" s="5615"/>
      <c r="N29" s="5615"/>
      <c r="O29" s="5615"/>
      <c r="P29" s="5615"/>
      <c r="Q29" s="5615"/>
      <c r="R29" s="5621"/>
    </row>
    <row r="30" spans="1:18" ht="13.5" customHeight="1">
      <c r="A30" s="376"/>
      <c r="B30" s="353" t="s">
        <v>4009</v>
      </c>
      <c r="R30" s="427"/>
    </row>
    <row r="31" spans="1:18" ht="13.5" customHeight="1">
      <c r="A31" s="376"/>
      <c r="C31" s="353" t="s">
        <v>3993</v>
      </c>
      <c r="D31" s="2487" t="s">
        <v>657</v>
      </c>
      <c r="E31" s="2488"/>
      <c r="F31" s="353" t="s">
        <v>3995</v>
      </c>
      <c r="H31" s="353" t="s">
        <v>9</v>
      </c>
      <c r="I31" s="1227" t="str">
        <f>cst_wskakunin_sekkei2_SIKAKU</f>
        <v/>
      </c>
      <c r="J31" s="353" t="s">
        <v>10</v>
      </c>
      <c r="K31" s="2443" t="s">
        <v>3059</v>
      </c>
      <c r="L31" s="2443"/>
      <c r="M31" s="353" t="s">
        <v>9</v>
      </c>
      <c r="N31" s="1227" t="str">
        <f>cst_wskakunin_sekkei2_TOUROKU_KIKAN</f>
        <v/>
      </c>
      <c r="O31" s="353" t="s">
        <v>10</v>
      </c>
      <c r="P31" s="1107" t="s">
        <v>4144</v>
      </c>
      <c r="Q31" s="1227" t="str">
        <f>cst_wskakunin_sekkei2_KENTIKUSI_NO</f>
        <v/>
      </c>
      <c r="R31" s="427" t="s">
        <v>7</v>
      </c>
    </row>
    <row r="32" spans="1:18" ht="13.5" customHeight="1">
      <c r="A32" s="376"/>
      <c r="C32" s="353" t="s">
        <v>3996</v>
      </c>
      <c r="D32" s="2487" t="s">
        <v>4</v>
      </c>
      <c r="E32" s="2488"/>
      <c r="F32" s="353" t="s">
        <v>3995</v>
      </c>
      <c r="H32" s="5569" t="str">
        <f>cst_wskakunin_sekkei2_NAME</f>
        <v/>
      </c>
      <c r="I32" s="5569"/>
      <c r="J32" s="5569"/>
      <c r="K32" s="5569"/>
      <c r="L32" s="5569"/>
      <c r="M32" s="5569"/>
      <c r="N32" s="5569"/>
      <c r="O32" s="5569"/>
      <c r="P32" s="5569"/>
      <c r="Q32" s="5569"/>
      <c r="R32" s="427"/>
    </row>
    <row r="33" spans="1:18" ht="13.5" customHeight="1">
      <c r="A33" s="376"/>
      <c r="C33" s="353" t="s">
        <v>3997</v>
      </c>
      <c r="D33" s="2493" t="s">
        <v>4002</v>
      </c>
      <c r="E33" s="2488"/>
      <c r="F33" s="353" t="s">
        <v>3995</v>
      </c>
      <c r="H33" s="353" t="s">
        <v>9</v>
      </c>
      <c r="I33" s="1228" t="str">
        <f>cst_wskakunin_sekkei2_JIMU_SIKAKU</f>
        <v/>
      </c>
      <c r="J33" s="353" t="s">
        <v>10</v>
      </c>
      <c r="K33" s="2443" t="s">
        <v>3062</v>
      </c>
      <c r="L33" s="2443"/>
      <c r="M33" s="353" t="s">
        <v>9</v>
      </c>
      <c r="N33" s="1228" t="str">
        <f>cst_wskakunin_sekkei2_JIMU_TOUROKU_KIKAN</f>
        <v/>
      </c>
      <c r="O33" s="353" t="s">
        <v>10</v>
      </c>
      <c r="P33" s="353" t="s">
        <v>4003</v>
      </c>
      <c r="Q33" s="1228" t="str">
        <f>cst_wskakunin_sekkei2_JIMU_NO</f>
        <v/>
      </c>
      <c r="R33" s="427" t="s">
        <v>7</v>
      </c>
    </row>
    <row r="34" spans="1:18" ht="13.5" customHeight="1">
      <c r="A34" s="376"/>
      <c r="H34" s="5569" t="str">
        <f>cst_wskakunin_sekkei2_JIMU_NAME</f>
        <v/>
      </c>
      <c r="I34" s="5569"/>
      <c r="J34" s="5569"/>
      <c r="K34" s="5569"/>
      <c r="L34" s="5569"/>
      <c r="M34" s="5569"/>
      <c r="N34" s="5569"/>
      <c r="O34" s="5569"/>
      <c r="P34" s="5569"/>
      <c r="Q34" s="5569"/>
      <c r="R34" s="427"/>
    </row>
    <row r="35" spans="1:18" ht="13.5" customHeight="1">
      <c r="A35" s="376"/>
      <c r="C35" s="353" t="s">
        <v>3998</v>
      </c>
      <c r="D35" s="2487" t="s">
        <v>18</v>
      </c>
      <c r="E35" s="2488"/>
      <c r="F35" s="353" t="s">
        <v>3995</v>
      </c>
      <c r="H35" s="5569" t="str">
        <f>cst_wskakunin_sekkei2_ZIP</f>
        <v/>
      </c>
      <c r="I35" s="5569"/>
      <c r="J35" s="5569"/>
      <c r="R35" s="427"/>
    </row>
    <row r="36" spans="1:18" ht="13.5" customHeight="1">
      <c r="A36" s="376"/>
      <c r="C36" s="353" t="s">
        <v>3999</v>
      </c>
      <c r="D36" s="2487" t="s">
        <v>23</v>
      </c>
      <c r="E36" s="2488"/>
      <c r="F36" s="353" t="s">
        <v>3995</v>
      </c>
      <c r="H36" s="5569" t="str">
        <f>cst_wskakunin_sekkei2__address</f>
        <v/>
      </c>
      <c r="I36" s="5569"/>
      <c r="J36" s="5569"/>
      <c r="K36" s="5569"/>
      <c r="L36" s="5569"/>
      <c r="M36" s="5569"/>
      <c r="N36" s="5569"/>
      <c r="O36" s="5569"/>
      <c r="P36" s="5569"/>
      <c r="Q36" s="5569"/>
      <c r="R36" s="5619"/>
    </row>
    <row r="37" spans="1:18" ht="13.5" customHeight="1">
      <c r="A37" s="376"/>
      <c r="C37" s="353" t="s">
        <v>4004</v>
      </c>
      <c r="D37" s="2487" t="s">
        <v>20</v>
      </c>
      <c r="E37" s="2488"/>
      <c r="F37" s="353" t="s">
        <v>3995</v>
      </c>
      <c r="H37" s="5569" t="str">
        <f>cst_wskakunin_sekkei2_TEL</f>
        <v/>
      </c>
      <c r="I37" s="5569"/>
      <c r="J37" s="5569"/>
      <c r="K37" s="5569"/>
      <c r="L37" s="5569"/>
      <c r="R37" s="427"/>
    </row>
    <row r="38" spans="1:18" ht="13.5" customHeight="1">
      <c r="A38" s="376"/>
      <c r="C38" s="353" t="s">
        <v>4007</v>
      </c>
      <c r="D38" s="1244" t="s">
        <v>4145</v>
      </c>
      <c r="E38" s="1110"/>
      <c r="H38" s="5569" t="str">
        <f>cst_wskakunin_sekkei2_DOC</f>
        <v/>
      </c>
      <c r="I38" s="5569"/>
      <c r="J38" s="5569"/>
      <c r="K38" s="5569"/>
      <c r="L38" s="5569"/>
      <c r="M38" s="5569"/>
      <c r="N38" s="5569"/>
      <c r="O38" s="5569"/>
      <c r="P38" s="5569"/>
      <c r="Q38" s="5569"/>
      <c r="R38" s="5619"/>
    </row>
    <row r="39" spans="1:18" ht="13.5" customHeight="1">
      <c r="A39" s="376"/>
      <c r="J39" s="5615"/>
      <c r="K39" s="5615"/>
      <c r="L39" s="5615"/>
      <c r="M39" s="5615"/>
      <c r="N39" s="5615"/>
      <c r="O39" s="5615"/>
      <c r="P39" s="5615"/>
      <c r="Q39" s="5615"/>
      <c r="R39" s="5621"/>
    </row>
    <row r="40" spans="1:18" ht="13.5" customHeight="1">
      <c r="A40" s="376"/>
      <c r="C40" s="353" t="s">
        <v>3993</v>
      </c>
      <c r="D40" s="2487" t="s">
        <v>657</v>
      </c>
      <c r="E40" s="2488"/>
      <c r="F40" s="353" t="s">
        <v>3995</v>
      </c>
      <c r="H40" s="353" t="s">
        <v>9</v>
      </c>
      <c r="I40" s="1227" t="str">
        <f>cst_wskakunin_sekkei3_SIKAKU</f>
        <v/>
      </c>
      <c r="J40" s="353" t="s">
        <v>10</v>
      </c>
      <c r="K40" s="2443" t="s">
        <v>3059</v>
      </c>
      <c r="L40" s="2443"/>
      <c r="M40" s="353" t="s">
        <v>9</v>
      </c>
      <c r="N40" s="1227" t="str">
        <f>cst_wskakunin_sekkei3_TOUROKU_KIKAN</f>
        <v/>
      </c>
      <c r="O40" s="353" t="s">
        <v>10</v>
      </c>
      <c r="P40" s="1107" t="s">
        <v>4144</v>
      </c>
      <c r="Q40" s="1227" t="str">
        <f>cst_wskakunin_sekkei3_KENTIKUSI_NO</f>
        <v/>
      </c>
      <c r="R40" s="427" t="s">
        <v>7</v>
      </c>
    </row>
    <row r="41" spans="1:18" ht="13.5" customHeight="1">
      <c r="A41" s="376"/>
      <c r="C41" s="353" t="s">
        <v>3996</v>
      </c>
      <c r="D41" s="2487" t="s">
        <v>4</v>
      </c>
      <c r="E41" s="2488"/>
      <c r="F41" s="353" t="s">
        <v>3995</v>
      </c>
      <c r="H41" s="5569" t="str">
        <f>cst_wskakunin_sekkei3_NAME</f>
        <v/>
      </c>
      <c r="I41" s="5569"/>
      <c r="J41" s="5569"/>
      <c r="K41" s="5569"/>
      <c r="L41" s="5569"/>
      <c r="M41" s="5569"/>
      <c r="N41" s="5569"/>
      <c r="O41" s="5569"/>
      <c r="P41" s="5569"/>
      <c r="Q41" s="5569"/>
      <c r="R41" s="427"/>
    </row>
    <row r="42" spans="1:18" ht="13.5" customHeight="1">
      <c r="A42" s="376"/>
      <c r="C42" s="353" t="s">
        <v>3997</v>
      </c>
      <c r="D42" s="2493" t="s">
        <v>4002</v>
      </c>
      <c r="E42" s="2488"/>
      <c r="F42" s="353" t="s">
        <v>3995</v>
      </c>
      <c r="H42" s="353" t="s">
        <v>9</v>
      </c>
      <c r="I42" s="1227" t="str">
        <f>cst_wskakunin_sekkei3_JIMU_SIKAKU</f>
        <v/>
      </c>
      <c r="J42" s="353" t="s">
        <v>10</v>
      </c>
      <c r="K42" s="2443" t="s">
        <v>3062</v>
      </c>
      <c r="L42" s="2443"/>
      <c r="M42" s="353" t="s">
        <v>9</v>
      </c>
      <c r="N42" s="1227" t="str">
        <f>cst_wskakunin_sekkei3_JIMU_TOUROKU_KIKAN</f>
        <v/>
      </c>
      <c r="O42" s="353" t="s">
        <v>10</v>
      </c>
      <c r="P42" s="353" t="s">
        <v>4003</v>
      </c>
      <c r="Q42" s="1227" t="str">
        <f>cst_wskakunin_sekkei3_JIMU_NO</f>
        <v/>
      </c>
      <c r="R42" s="427" t="s">
        <v>7</v>
      </c>
    </row>
    <row r="43" spans="1:18" ht="13.5" customHeight="1">
      <c r="A43" s="376"/>
      <c r="H43" s="5569" t="str">
        <f>cst_wskakunin_sekkei3_JIMU_NAME</f>
        <v/>
      </c>
      <c r="I43" s="5569"/>
      <c r="J43" s="5569"/>
      <c r="K43" s="5569"/>
      <c r="L43" s="5569"/>
      <c r="M43" s="5569"/>
      <c r="N43" s="5569"/>
      <c r="O43" s="5569"/>
      <c r="P43" s="5569"/>
      <c r="Q43" s="5569"/>
      <c r="R43" s="427"/>
    </row>
    <row r="44" spans="1:18" ht="13.5" customHeight="1">
      <c r="A44" s="376"/>
      <c r="C44" s="353" t="s">
        <v>3998</v>
      </c>
      <c r="D44" s="2487" t="s">
        <v>18</v>
      </c>
      <c r="E44" s="2488"/>
      <c r="F44" s="353" t="s">
        <v>3995</v>
      </c>
      <c r="H44" s="5569" t="str">
        <f>cst_wskakunin_sekkei3_ZIP</f>
        <v/>
      </c>
      <c r="I44" s="5569"/>
      <c r="J44" s="5569"/>
      <c r="R44" s="427"/>
    </row>
    <row r="45" spans="1:18" ht="13.5" customHeight="1">
      <c r="A45" s="376"/>
      <c r="C45" s="353" t="s">
        <v>3999</v>
      </c>
      <c r="D45" s="2487" t="s">
        <v>23</v>
      </c>
      <c r="E45" s="2488"/>
      <c r="F45" s="353" t="s">
        <v>3995</v>
      </c>
      <c r="H45" s="5569" t="str">
        <f>cst_wskakunin_sekkei3__address</f>
        <v/>
      </c>
      <c r="I45" s="5569"/>
      <c r="J45" s="5569"/>
      <c r="K45" s="5569"/>
      <c r="L45" s="5569"/>
      <c r="M45" s="5569"/>
      <c r="N45" s="5569"/>
      <c r="O45" s="5569"/>
      <c r="P45" s="5569"/>
      <c r="Q45" s="5569"/>
      <c r="R45" s="5619"/>
    </row>
    <row r="46" spans="1:18" ht="13.5" customHeight="1">
      <c r="A46" s="376"/>
      <c r="C46" s="353" t="s">
        <v>4004</v>
      </c>
      <c r="D46" s="2487" t="s">
        <v>20</v>
      </c>
      <c r="E46" s="2488"/>
      <c r="F46" s="353" t="s">
        <v>3995</v>
      </c>
      <c r="H46" s="5569" t="str">
        <f>cst_wskakunin_sekkei3_TEL</f>
        <v/>
      </c>
      <c r="I46" s="5569"/>
      <c r="J46" s="5569"/>
      <c r="K46" s="5569"/>
      <c r="L46" s="5569"/>
      <c r="R46" s="427"/>
    </row>
    <row r="47" spans="1:18" ht="13.5" customHeight="1">
      <c r="A47" s="376"/>
      <c r="C47" s="353" t="s">
        <v>4007</v>
      </c>
      <c r="D47" s="1244" t="s">
        <v>4145</v>
      </c>
      <c r="E47" s="1110"/>
      <c r="H47" s="5569" t="str">
        <f>cst_wskakunin_sekkei3_DOC</f>
        <v/>
      </c>
      <c r="I47" s="5569"/>
      <c r="J47" s="5569"/>
      <c r="K47" s="5569"/>
      <c r="L47" s="5569"/>
      <c r="M47" s="5569"/>
      <c r="N47" s="5569"/>
      <c r="O47" s="5569"/>
      <c r="P47" s="5569"/>
      <c r="Q47" s="5569"/>
      <c r="R47" s="5619"/>
    </row>
    <row r="48" spans="1:18" ht="13.5" customHeight="1">
      <c r="A48" s="376"/>
      <c r="J48" s="5615"/>
      <c r="K48" s="5615"/>
      <c r="L48" s="5615"/>
      <c r="M48" s="5615"/>
      <c r="N48" s="5615"/>
      <c r="O48" s="5615"/>
      <c r="P48" s="5615"/>
      <c r="Q48" s="5615"/>
      <c r="R48" s="427"/>
    </row>
    <row r="49" spans="1:18" ht="13.5" customHeight="1">
      <c r="A49" s="376"/>
      <c r="C49" s="353" t="s">
        <v>3993</v>
      </c>
      <c r="D49" s="2487" t="s">
        <v>657</v>
      </c>
      <c r="E49" s="2488"/>
      <c r="F49" s="353" t="s">
        <v>3995</v>
      </c>
      <c r="H49" s="353" t="s">
        <v>9</v>
      </c>
      <c r="I49" s="1227" t="str">
        <f>cst_wskakunin_sekkei4_SIKAKU</f>
        <v/>
      </c>
      <c r="J49" s="353" t="s">
        <v>10</v>
      </c>
      <c r="K49" s="2443" t="s">
        <v>3059</v>
      </c>
      <c r="L49" s="2443"/>
      <c r="M49" s="353" t="s">
        <v>9</v>
      </c>
      <c r="N49" s="1227" t="str">
        <f>cst_wskakunin_sekkei4_TOUROKU_KIKAN</f>
        <v/>
      </c>
      <c r="O49" s="353" t="s">
        <v>10</v>
      </c>
      <c r="P49" s="1107" t="s">
        <v>4144</v>
      </c>
      <c r="Q49" s="1227" t="str">
        <f>cst_wskakunin_sekkei4_KENTIKUSI_NO</f>
        <v/>
      </c>
      <c r="R49" s="427" t="s">
        <v>7</v>
      </c>
    </row>
    <row r="50" spans="1:18" ht="13.5" customHeight="1">
      <c r="A50" s="376"/>
      <c r="C50" s="353" t="s">
        <v>3996</v>
      </c>
      <c r="D50" s="2487" t="s">
        <v>4</v>
      </c>
      <c r="E50" s="2488"/>
      <c r="F50" s="353" t="s">
        <v>3995</v>
      </c>
      <c r="H50" s="5569" t="str">
        <f>cst_wskakunin_sekkei4_NAME</f>
        <v/>
      </c>
      <c r="I50" s="5569"/>
      <c r="J50" s="5569"/>
      <c r="K50" s="5569"/>
      <c r="L50" s="5569"/>
      <c r="M50" s="5569"/>
      <c r="N50" s="5569"/>
      <c r="O50" s="5569"/>
      <c r="P50" s="5569"/>
      <c r="Q50" s="5569"/>
      <c r="R50" s="427"/>
    </row>
    <row r="51" spans="1:18" ht="13.5" customHeight="1">
      <c r="A51" s="376"/>
      <c r="C51" s="353" t="s">
        <v>3997</v>
      </c>
      <c r="D51" s="2493" t="s">
        <v>4002</v>
      </c>
      <c r="E51" s="2488"/>
      <c r="F51" s="353" t="s">
        <v>3995</v>
      </c>
      <c r="H51" s="353" t="s">
        <v>9</v>
      </c>
      <c r="I51" s="1227" t="str">
        <f>cst_wskakunin_sekkei4_JIMU_SIKAKU</f>
        <v/>
      </c>
      <c r="J51" s="353" t="s">
        <v>10</v>
      </c>
      <c r="K51" s="2443" t="s">
        <v>3062</v>
      </c>
      <c r="L51" s="2443"/>
      <c r="M51" s="353" t="s">
        <v>9</v>
      </c>
      <c r="N51" s="1227" t="str">
        <f>cst_wskakunin_sekkei4_JIMU_TOUROKU_KIKAN</f>
        <v/>
      </c>
      <c r="O51" s="353" t="s">
        <v>10</v>
      </c>
      <c r="P51" s="353" t="s">
        <v>4003</v>
      </c>
      <c r="Q51" s="1227" t="str">
        <f>cst_wskakunin_sekkei4_JIMU_NO</f>
        <v/>
      </c>
      <c r="R51" s="427" t="s">
        <v>7</v>
      </c>
    </row>
    <row r="52" spans="1:18" ht="13.5" customHeight="1">
      <c r="A52" s="376"/>
      <c r="H52" s="5569" t="str">
        <f>cst_wskakunin_sekkei4_JIMU_NAME</f>
        <v/>
      </c>
      <c r="I52" s="5569"/>
      <c r="J52" s="5569"/>
      <c r="K52" s="5569"/>
      <c r="L52" s="5569"/>
      <c r="M52" s="5569"/>
      <c r="N52" s="5569"/>
      <c r="O52" s="5569"/>
      <c r="P52" s="5569"/>
      <c r="Q52" s="5569"/>
      <c r="R52" s="427"/>
    </row>
    <row r="53" spans="1:18" ht="13.5" customHeight="1">
      <c r="A53" s="376"/>
      <c r="C53" s="353" t="s">
        <v>3998</v>
      </c>
      <c r="D53" s="2487" t="s">
        <v>18</v>
      </c>
      <c r="E53" s="2488"/>
      <c r="F53" s="353" t="s">
        <v>3995</v>
      </c>
      <c r="H53" s="5569" t="str">
        <f>cst_wskakunin_sekkei4_ZIP</f>
        <v/>
      </c>
      <c r="I53" s="5569"/>
      <c r="J53" s="5569"/>
      <c r="R53" s="427"/>
    </row>
    <row r="54" spans="1:18" ht="13.5" customHeight="1">
      <c r="A54" s="376"/>
      <c r="C54" s="353" t="s">
        <v>3999</v>
      </c>
      <c r="D54" s="2487" t="s">
        <v>23</v>
      </c>
      <c r="E54" s="2488"/>
      <c r="F54" s="353" t="s">
        <v>3995</v>
      </c>
      <c r="H54" s="5569" t="str">
        <f>cst_wskakunin_sekkei4__address</f>
        <v/>
      </c>
      <c r="I54" s="5569"/>
      <c r="J54" s="5569"/>
      <c r="K54" s="5569"/>
      <c r="L54" s="5569"/>
      <c r="M54" s="5569"/>
      <c r="N54" s="5569"/>
      <c r="O54" s="5569"/>
      <c r="P54" s="5569"/>
      <c r="Q54" s="5569"/>
      <c r="R54" s="5619"/>
    </row>
    <row r="55" spans="1:18" ht="13.5" customHeight="1">
      <c r="A55" s="376"/>
      <c r="C55" s="353" t="s">
        <v>4004</v>
      </c>
      <c r="D55" s="2487" t="s">
        <v>20</v>
      </c>
      <c r="E55" s="2488"/>
      <c r="F55" s="353" t="s">
        <v>3995</v>
      </c>
      <c r="H55" s="5569" t="str">
        <f>cst_wskakunin_sekkei4_TEL</f>
        <v/>
      </c>
      <c r="I55" s="5569"/>
      <c r="J55" s="5569"/>
      <c r="K55" s="5569"/>
      <c r="L55" s="5569"/>
      <c r="R55" s="427"/>
    </row>
    <row r="56" spans="1:18" ht="13.5" customHeight="1">
      <c r="A56" s="376"/>
      <c r="C56" s="353" t="s">
        <v>4007</v>
      </c>
      <c r="D56" s="1244" t="s">
        <v>4145</v>
      </c>
      <c r="E56" s="1110"/>
      <c r="H56" s="5569" t="str">
        <f>cst_wskakunin_sekkei4_DOC</f>
        <v/>
      </c>
      <c r="I56" s="5569"/>
      <c r="J56" s="5569"/>
      <c r="K56" s="5569"/>
      <c r="L56" s="5569"/>
      <c r="M56" s="5569"/>
      <c r="N56" s="5569"/>
      <c r="O56" s="5569"/>
      <c r="P56" s="5569"/>
      <c r="Q56" s="5569"/>
      <c r="R56" s="5619"/>
    </row>
    <row r="57" spans="1:18" ht="13.5" customHeight="1">
      <c r="A57" s="374" t="s">
        <v>4010</v>
      </c>
      <c r="B57" s="437"/>
      <c r="C57" s="437"/>
      <c r="D57" s="437"/>
      <c r="E57" s="1225"/>
      <c r="F57" s="437"/>
      <c r="G57" s="437"/>
      <c r="H57" s="437"/>
      <c r="I57" s="437"/>
      <c r="J57" s="437"/>
      <c r="K57" s="437"/>
      <c r="L57" s="437"/>
      <c r="M57" s="437"/>
      <c r="N57" s="437"/>
      <c r="O57" s="437"/>
      <c r="P57" s="437"/>
      <c r="Q57" s="437"/>
      <c r="R57" s="438"/>
    </row>
    <row r="58" spans="1:18" ht="13.5" customHeight="1">
      <c r="A58" s="376"/>
      <c r="C58" s="1245" t="s">
        <v>139</v>
      </c>
      <c r="D58" s="353" t="s">
        <v>4011</v>
      </c>
      <c r="E58" s="1112"/>
      <c r="F58" s="1114" t="s">
        <v>9</v>
      </c>
      <c r="G58" s="5620"/>
      <c r="H58" s="5620"/>
      <c r="I58" s="5620"/>
      <c r="J58" s="5620"/>
      <c r="K58" s="5620"/>
      <c r="L58" s="5620"/>
      <c r="M58" s="5620"/>
      <c r="N58" s="5620"/>
      <c r="O58" s="5620"/>
      <c r="P58" s="5620"/>
      <c r="Q58" s="5620"/>
      <c r="R58" s="1246" t="s">
        <v>10</v>
      </c>
    </row>
    <row r="59" spans="1:18" ht="13.5" customHeight="1">
      <c r="A59" s="376"/>
      <c r="C59" s="1245" t="s">
        <v>139</v>
      </c>
      <c r="D59" s="353" t="s">
        <v>4012</v>
      </c>
      <c r="E59" s="1112"/>
      <c r="F59" s="1114" t="s">
        <v>9</v>
      </c>
      <c r="G59" s="5617"/>
      <c r="H59" s="5617"/>
      <c r="I59" s="5617"/>
      <c r="J59" s="5617"/>
      <c r="K59" s="5617"/>
      <c r="L59" s="5617"/>
      <c r="M59" s="5617"/>
      <c r="N59" s="5617"/>
      <c r="O59" s="5617"/>
      <c r="P59" s="5617"/>
      <c r="Q59" s="5617"/>
      <c r="R59" s="1246" t="s">
        <v>10</v>
      </c>
    </row>
    <row r="60" spans="1:18" ht="13.5" customHeight="1">
      <c r="A60" s="374" t="s">
        <v>4013</v>
      </c>
      <c r="B60" s="437"/>
      <c r="C60" s="437"/>
      <c r="D60" s="437"/>
      <c r="E60" s="1225"/>
      <c r="F60" s="437"/>
      <c r="G60" s="437"/>
      <c r="H60" s="437"/>
      <c r="I60" s="437"/>
      <c r="J60" s="437"/>
      <c r="K60" s="437"/>
      <c r="L60" s="437"/>
      <c r="M60" s="437"/>
      <c r="N60" s="437"/>
      <c r="O60" s="437"/>
      <c r="P60" s="437"/>
      <c r="Q60" s="437"/>
      <c r="R60" s="438"/>
    </row>
    <row r="61" spans="1:18" ht="13.5" customHeight="1">
      <c r="A61" s="375"/>
      <c r="B61" s="355"/>
      <c r="C61" s="372"/>
      <c r="D61" s="355"/>
      <c r="E61" s="1086"/>
      <c r="F61" s="355"/>
      <c r="G61" s="355"/>
      <c r="H61" s="355"/>
      <c r="I61" s="355"/>
      <c r="J61" s="355"/>
      <c r="K61" s="355"/>
      <c r="L61" s="355"/>
      <c r="M61" s="355"/>
      <c r="N61" s="355"/>
      <c r="O61" s="355"/>
      <c r="P61" s="355"/>
      <c r="Q61" s="355"/>
      <c r="R61" s="428"/>
    </row>
    <row r="62" spans="1:18" ht="14.25" customHeight="1">
      <c r="D62" s="1107"/>
      <c r="E62" s="353"/>
      <c r="F62" s="1112"/>
      <c r="G62" s="1112"/>
      <c r="H62" s="1112"/>
      <c r="I62" s="1112"/>
      <c r="J62" s="1112"/>
      <c r="K62" s="1112"/>
      <c r="L62" s="1112"/>
      <c r="M62" s="1112"/>
      <c r="N62" s="1112"/>
      <c r="O62" s="1112"/>
      <c r="P62" s="1112"/>
      <c r="Q62" s="1112"/>
    </row>
    <row r="63" spans="1:18" ht="12.75" customHeight="1">
      <c r="D63" s="2487"/>
      <c r="E63" s="2488"/>
      <c r="H63" s="5615"/>
      <c r="I63" s="5615"/>
      <c r="J63" s="5615"/>
      <c r="K63" s="5618"/>
    </row>
    <row r="64" spans="1:18" ht="12.75" customHeight="1">
      <c r="E64" s="353"/>
      <c r="J64" s="5615"/>
      <c r="K64" s="5615"/>
      <c r="L64" s="5615"/>
      <c r="M64" s="5615"/>
      <c r="N64" s="5615"/>
      <c r="O64" s="5615"/>
      <c r="P64" s="5615"/>
      <c r="Q64" s="5615"/>
    </row>
    <row r="65" spans="4:18" ht="12.75" customHeight="1">
      <c r="E65" s="353"/>
      <c r="J65" s="5615"/>
      <c r="K65" s="5615"/>
      <c r="L65" s="5615"/>
      <c r="M65" s="5615"/>
      <c r="N65" s="5615"/>
      <c r="O65" s="5615"/>
      <c r="P65" s="5615"/>
      <c r="Q65" s="5615"/>
    </row>
    <row r="66" spans="4:18" ht="12.75" customHeight="1">
      <c r="E66" s="353"/>
    </row>
    <row r="67" spans="4:18" ht="12.75" customHeight="1">
      <c r="D67" s="2487"/>
      <c r="E67" s="2488"/>
      <c r="H67" s="5615"/>
      <c r="I67" s="5615"/>
      <c r="J67" s="5615"/>
      <c r="K67" s="5615"/>
      <c r="L67" s="5615"/>
      <c r="M67" s="5615"/>
      <c r="N67" s="5615"/>
      <c r="O67" s="5615"/>
      <c r="P67" s="5615"/>
      <c r="Q67" s="5615"/>
    </row>
    <row r="68" spans="4:18" ht="12.75" customHeight="1">
      <c r="D68" s="2487"/>
      <c r="E68" s="2488"/>
      <c r="H68" s="5615"/>
      <c r="I68" s="5615"/>
      <c r="J68" s="5615"/>
      <c r="K68" s="5615"/>
      <c r="L68" s="5615"/>
      <c r="M68" s="5615"/>
      <c r="N68" s="5615"/>
      <c r="O68" s="5615"/>
      <c r="P68" s="5615"/>
      <c r="Q68" s="5615"/>
    </row>
    <row r="69" spans="4:18" ht="12.75" customHeight="1">
      <c r="D69" s="2487"/>
      <c r="E69" s="2488"/>
      <c r="H69" s="5615"/>
      <c r="I69" s="5615"/>
      <c r="J69" s="5615"/>
    </row>
    <row r="70" spans="4:18" ht="12.75" customHeight="1">
      <c r="D70" s="2487"/>
      <c r="E70" s="2488"/>
      <c r="H70" s="5615"/>
      <c r="I70" s="5615"/>
      <c r="J70" s="5615"/>
      <c r="K70" s="5615"/>
      <c r="L70" s="5615"/>
      <c r="M70" s="5615"/>
      <c r="N70" s="5615"/>
      <c r="O70" s="5615"/>
      <c r="P70" s="5615"/>
      <c r="Q70" s="5615"/>
      <c r="R70" s="5615"/>
    </row>
    <row r="71" spans="4:18" ht="12.75" customHeight="1">
      <c r="D71" s="2487"/>
      <c r="E71" s="2488"/>
      <c r="H71" s="5615"/>
      <c r="I71" s="5615"/>
      <c r="J71" s="5615"/>
      <c r="K71" s="5615"/>
    </row>
    <row r="72" spans="4:18" ht="12.75" customHeight="1">
      <c r="D72" s="2487"/>
      <c r="E72" s="2488"/>
      <c r="H72" s="5615"/>
      <c r="I72" s="5615"/>
      <c r="J72" s="5615"/>
      <c r="K72" s="5615"/>
    </row>
    <row r="73" spans="4:18" ht="12.75" customHeight="1">
      <c r="J73" s="5615"/>
      <c r="K73" s="5615"/>
      <c r="L73" s="5615"/>
      <c r="M73" s="5615"/>
      <c r="N73" s="5615"/>
      <c r="O73" s="5615"/>
      <c r="P73" s="5615"/>
      <c r="Q73" s="5615"/>
    </row>
    <row r="74" spans="4:18" ht="12.75" customHeight="1">
      <c r="J74" s="5615"/>
      <c r="K74" s="5615"/>
      <c r="L74" s="5615"/>
      <c r="M74" s="5615"/>
      <c r="N74" s="5615"/>
      <c r="O74" s="5615"/>
      <c r="P74" s="5615"/>
      <c r="Q74" s="5615"/>
    </row>
    <row r="75" spans="4:18" ht="12.75" customHeight="1">
      <c r="D75" s="2487"/>
      <c r="E75" s="2488"/>
      <c r="H75" s="5615"/>
      <c r="I75" s="5615"/>
      <c r="J75" s="5615"/>
      <c r="K75" s="5615"/>
      <c r="L75" s="5615"/>
      <c r="M75" s="5615"/>
      <c r="N75" s="5615"/>
      <c r="O75" s="5615"/>
      <c r="P75" s="5615"/>
      <c r="Q75" s="5615"/>
    </row>
    <row r="76" spans="4:18" ht="12.75" customHeight="1">
      <c r="D76" s="2487"/>
      <c r="E76" s="2488"/>
      <c r="H76" s="5615"/>
      <c r="I76" s="5615"/>
      <c r="J76" s="5615"/>
      <c r="K76" s="5615"/>
      <c r="L76" s="5615"/>
      <c r="M76" s="5615"/>
      <c r="N76" s="5615"/>
      <c r="O76" s="5615"/>
      <c r="P76" s="5615"/>
      <c r="Q76" s="5615"/>
    </row>
    <row r="77" spans="4:18" ht="12.75" customHeight="1">
      <c r="D77" s="2487"/>
      <c r="E77" s="2488"/>
      <c r="H77" s="5615"/>
      <c r="I77" s="5615"/>
      <c r="J77" s="5615"/>
    </row>
    <row r="78" spans="4:18" ht="12.75" customHeight="1">
      <c r="D78" s="2487"/>
      <c r="E78" s="2488"/>
      <c r="H78" s="5615"/>
      <c r="I78" s="5615"/>
      <c r="J78" s="5615"/>
      <c r="K78" s="5615"/>
      <c r="L78" s="5615"/>
      <c r="M78" s="5615"/>
      <c r="N78" s="5615"/>
      <c r="O78" s="5615"/>
      <c r="P78" s="5615"/>
      <c r="Q78" s="5615"/>
      <c r="R78" s="5615"/>
    </row>
    <row r="79" spans="4:18" ht="12.75" customHeight="1">
      <c r="D79" s="2487"/>
      <c r="E79" s="2488"/>
      <c r="H79" s="5615"/>
      <c r="I79" s="5615"/>
      <c r="J79" s="5615"/>
      <c r="K79" s="5615"/>
    </row>
    <row r="80" spans="4:18" ht="12.75" customHeight="1">
      <c r="D80" s="2487"/>
      <c r="E80" s="2488"/>
      <c r="H80" s="5615"/>
      <c r="I80" s="5615"/>
      <c r="J80" s="5615"/>
      <c r="K80" s="5615"/>
    </row>
    <row r="81" spans="4:18" ht="12.75" customHeight="1">
      <c r="J81" s="5615"/>
      <c r="K81" s="5615"/>
      <c r="L81" s="5615"/>
      <c r="M81" s="5615"/>
      <c r="N81" s="5615"/>
      <c r="O81" s="5615"/>
      <c r="P81" s="5615"/>
      <c r="Q81" s="5615"/>
    </row>
    <row r="82" spans="4:18" ht="12.75" customHeight="1">
      <c r="J82" s="5615"/>
      <c r="K82" s="5615"/>
      <c r="L82" s="5615"/>
      <c r="M82" s="5615"/>
      <c r="N82" s="5615"/>
      <c r="O82" s="5615"/>
      <c r="P82" s="5615"/>
      <c r="Q82" s="5615"/>
    </row>
    <row r="83" spans="4:18" ht="12.75" customHeight="1">
      <c r="D83" s="2487"/>
      <c r="E83" s="2488"/>
      <c r="H83" s="5615"/>
      <c r="I83" s="5615"/>
      <c r="J83" s="5615"/>
      <c r="K83" s="5615"/>
      <c r="L83" s="5615"/>
      <c r="M83" s="5615"/>
      <c r="N83" s="5615"/>
      <c r="O83" s="5615"/>
      <c r="P83" s="5615"/>
      <c r="Q83" s="5615"/>
    </row>
    <row r="84" spans="4:18" ht="12.75" customHeight="1">
      <c r="D84" s="2487"/>
      <c r="E84" s="2488"/>
      <c r="H84" s="5615"/>
      <c r="I84" s="5615"/>
      <c r="J84" s="5615"/>
      <c r="K84" s="5615"/>
      <c r="L84" s="5615"/>
      <c r="M84" s="5615"/>
      <c r="N84" s="5615"/>
      <c r="O84" s="5615"/>
      <c r="P84" s="5615"/>
      <c r="Q84" s="5615"/>
    </row>
    <row r="85" spans="4:18" ht="12.75" customHeight="1">
      <c r="D85" s="2487"/>
      <c r="E85" s="2488"/>
      <c r="H85" s="5615"/>
      <c r="I85" s="5615"/>
      <c r="J85" s="5615"/>
    </row>
    <row r="86" spans="4:18" ht="12.75" customHeight="1">
      <c r="D86" s="2487"/>
      <c r="E86" s="2488"/>
      <c r="H86" s="5615"/>
      <c r="I86" s="5615"/>
      <c r="J86" s="5615"/>
      <c r="K86" s="5615"/>
      <c r="L86" s="5615"/>
      <c r="M86" s="5615"/>
      <c r="N86" s="5615"/>
      <c r="O86" s="5615"/>
      <c r="P86" s="5615"/>
      <c r="Q86" s="5615"/>
      <c r="R86" s="5615"/>
    </row>
    <row r="87" spans="4:18" ht="12.75" customHeight="1">
      <c r="D87" s="2487"/>
      <c r="E87" s="2488"/>
      <c r="H87" s="5615"/>
      <c r="I87" s="5615"/>
      <c r="J87" s="5615"/>
      <c r="K87" s="5615"/>
    </row>
    <row r="88" spans="4:18" ht="12.75" customHeight="1">
      <c r="D88" s="2487"/>
      <c r="E88" s="2488"/>
      <c r="H88" s="5615"/>
      <c r="I88" s="5615"/>
      <c r="J88" s="5615"/>
      <c r="K88" s="5615"/>
    </row>
    <row r="89" spans="4:18" ht="12.75" customHeight="1">
      <c r="J89" s="5615"/>
      <c r="K89" s="5615"/>
      <c r="L89" s="5615"/>
      <c r="M89" s="5615"/>
      <c r="N89" s="5615"/>
      <c r="O89" s="5615"/>
      <c r="P89" s="5615"/>
      <c r="Q89" s="5615"/>
    </row>
    <row r="90" spans="4:18" ht="12.75" customHeight="1">
      <c r="J90" s="5615"/>
      <c r="K90" s="5615"/>
      <c r="L90" s="5615"/>
      <c r="M90" s="5615"/>
      <c r="N90" s="5615"/>
      <c r="O90" s="5615"/>
      <c r="P90" s="5615"/>
      <c r="Q90" s="5615"/>
    </row>
    <row r="91" spans="4:18" ht="14.25" customHeight="1"/>
    <row r="92" spans="4:18" ht="14.25" customHeight="1"/>
    <row r="93" spans="4:18" ht="14.25" customHeight="1">
      <c r="D93" s="2487"/>
      <c r="E93" s="2488"/>
      <c r="I93" s="1121"/>
      <c r="N93" s="1121"/>
      <c r="Q93" s="1121"/>
    </row>
    <row r="94" spans="4:18" ht="14.25" customHeight="1">
      <c r="D94" s="2487"/>
      <c r="E94" s="2488"/>
      <c r="H94" s="5615"/>
      <c r="I94" s="5615"/>
      <c r="J94" s="5615"/>
      <c r="K94" s="5615"/>
      <c r="L94" s="5615"/>
      <c r="M94" s="5615"/>
      <c r="N94" s="5615"/>
      <c r="O94" s="5615"/>
      <c r="P94" s="5615"/>
      <c r="Q94" s="5615"/>
    </row>
    <row r="95" spans="4:18" ht="14.25" customHeight="1">
      <c r="D95" s="2493"/>
      <c r="E95" s="5616"/>
      <c r="I95" s="1121"/>
      <c r="N95" s="1121"/>
      <c r="Q95" s="1121"/>
    </row>
    <row r="96" spans="4:18" ht="14.25" customHeight="1">
      <c r="H96" s="5615"/>
      <c r="I96" s="5615"/>
      <c r="J96" s="5615"/>
      <c r="K96" s="5615"/>
      <c r="L96" s="5615"/>
      <c r="M96" s="5615"/>
      <c r="N96" s="5615"/>
      <c r="O96" s="5615"/>
      <c r="P96" s="5615"/>
      <c r="Q96" s="5615"/>
    </row>
    <row r="97" spans="4:18" ht="14.25" customHeight="1">
      <c r="D97" s="2487"/>
      <c r="E97" s="2488"/>
      <c r="H97" s="5615"/>
      <c r="I97" s="5615"/>
      <c r="J97" s="5615"/>
    </row>
    <row r="98" spans="4:18" ht="14.25" customHeight="1">
      <c r="D98" s="2487"/>
      <c r="E98" s="2488"/>
      <c r="H98" s="5615"/>
      <c r="I98" s="5615"/>
      <c r="J98" s="5615"/>
      <c r="K98" s="5615"/>
      <c r="L98" s="5615"/>
      <c r="M98" s="5615"/>
      <c r="N98" s="5615"/>
      <c r="O98" s="5615"/>
      <c r="P98" s="5615"/>
      <c r="Q98" s="5615"/>
      <c r="R98" s="5615"/>
    </row>
    <row r="99" spans="4:18" ht="14.25" customHeight="1">
      <c r="D99" s="2487"/>
      <c r="E99" s="2488"/>
      <c r="H99" s="5615"/>
      <c r="I99" s="5615"/>
      <c r="J99" s="5615"/>
      <c r="K99" s="5615"/>
    </row>
    <row r="100" spans="4:18" ht="14.25" customHeight="1">
      <c r="J100" s="5615"/>
      <c r="K100" s="5615"/>
      <c r="L100" s="5615"/>
      <c r="M100" s="5615"/>
      <c r="N100" s="5615"/>
      <c r="O100" s="5615"/>
      <c r="P100" s="5615"/>
      <c r="Q100" s="5615"/>
    </row>
    <row r="101" spans="4:18" ht="14.25" customHeight="1">
      <c r="J101" s="5615"/>
      <c r="K101" s="5615"/>
      <c r="L101" s="5615"/>
      <c r="M101" s="5615"/>
      <c r="N101" s="5615"/>
      <c r="O101" s="5615"/>
      <c r="P101" s="5615"/>
      <c r="Q101" s="5615"/>
    </row>
    <row r="102" spans="4:18" ht="14.25" customHeight="1"/>
    <row r="103" spans="4:18" ht="14.25" customHeight="1">
      <c r="D103" s="2487"/>
      <c r="E103" s="2488"/>
      <c r="I103" s="1121"/>
      <c r="N103" s="1121"/>
      <c r="P103" s="1107"/>
      <c r="Q103" s="1121"/>
    </row>
    <row r="104" spans="4:18" ht="14.25" customHeight="1">
      <c r="D104" s="2487"/>
      <c r="E104" s="2488"/>
      <c r="H104" s="5615"/>
      <c r="I104" s="5615"/>
      <c r="J104" s="5615"/>
      <c r="K104" s="5615"/>
      <c r="L104" s="5615"/>
      <c r="M104" s="5615"/>
      <c r="N104" s="5615"/>
      <c r="O104" s="5615"/>
      <c r="P104" s="5615"/>
      <c r="Q104" s="5615"/>
    </row>
    <row r="105" spans="4:18" ht="14.25" customHeight="1">
      <c r="D105" s="2493"/>
      <c r="E105" s="5616"/>
      <c r="I105" s="1121"/>
      <c r="N105" s="1121"/>
      <c r="Q105" s="1121"/>
    </row>
    <row r="106" spans="4:18" ht="14.25" customHeight="1">
      <c r="H106" s="5615"/>
      <c r="I106" s="5615"/>
      <c r="J106" s="5615"/>
      <c r="K106" s="5615"/>
      <c r="L106" s="5615"/>
      <c r="M106" s="5615"/>
      <c r="N106" s="5615"/>
      <c r="O106" s="5615"/>
      <c r="P106" s="5615"/>
      <c r="Q106" s="5615"/>
    </row>
    <row r="107" spans="4:18" ht="14.25" customHeight="1">
      <c r="D107" s="2487"/>
      <c r="E107" s="2487"/>
      <c r="H107" s="5615"/>
      <c r="I107" s="5615"/>
      <c r="J107" s="5615"/>
    </row>
    <row r="108" spans="4:18" ht="14.25" customHeight="1">
      <c r="D108" s="2487"/>
      <c r="E108" s="2488"/>
      <c r="H108" s="5615"/>
      <c r="I108" s="5615"/>
      <c r="J108" s="5615"/>
      <c r="K108" s="5615"/>
      <c r="L108" s="5615"/>
      <c r="M108" s="5615"/>
      <c r="N108" s="5615"/>
      <c r="O108" s="5615"/>
      <c r="P108" s="5615"/>
      <c r="Q108" s="5615"/>
      <c r="R108" s="5615"/>
    </row>
    <row r="109" spans="4:18" ht="14.25" customHeight="1">
      <c r="D109" s="2487"/>
      <c r="E109" s="2488"/>
      <c r="H109" s="5615"/>
      <c r="I109" s="5615"/>
      <c r="J109" s="5615"/>
      <c r="K109" s="5615"/>
    </row>
    <row r="110" spans="4:18" ht="14.25" customHeight="1">
      <c r="J110" s="5615"/>
      <c r="K110" s="5615"/>
      <c r="L110" s="5615"/>
      <c r="M110" s="5615"/>
      <c r="N110" s="5615"/>
      <c r="O110" s="5615"/>
      <c r="P110" s="5615"/>
      <c r="Q110" s="5615"/>
      <c r="R110" s="5615"/>
    </row>
    <row r="111" spans="4:18" ht="14.25" customHeight="1">
      <c r="J111" s="5615"/>
      <c r="K111" s="5615"/>
      <c r="L111" s="5615"/>
      <c r="M111" s="5615"/>
      <c r="N111" s="5615"/>
      <c r="O111" s="5615"/>
      <c r="P111" s="5615"/>
      <c r="Q111" s="5615"/>
      <c r="R111" s="5615"/>
    </row>
    <row r="112" spans="4:18" ht="14.25" customHeight="1">
      <c r="D112" s="2487"/>
      <c r="E112" s="2488"/>
      <c r="I112" s="1121"/>
      <c r="N112" s="1121"/>
      <c r="P112" s="1107"/>
      <c r="Q112" s="1121"/>
    </row>
    <row r="113" spans="4:18" ht="14.25" customHeight="1">
      <c r="D113" s="2487"/>
      <c r="E113" s="2488"/>
      <c r="H113" s="5615"/>
      <c r="I113" s="5615"/>
      <c r="J113" s="5615"/>
      <c r="K113" s="5615"/>
      <c r="L113" s="5615"/>
      <c r="M113" s="5615"/>
      <c r="N113" s="5615"/>
      <c r="O113" s="5615"/>
      <c r="P113" s="5615"/>
      <c r="Q113" s="5615"/>
    </row>
    <row r="114" spans="4:18" ht="14.25" customHeight="1">
      <c r="D114" s="2493"/>
      <c r="E114" s="5616"/>
      <c r="I114" s="1121"/>
      <c r="N114" s="1121"/>
      <c r="Q114" s="1121"/>
    </row>
    <row r="115" spans="4:18" ht="14.25" customHeight="1">
      <c r="H115" s="5615"/>
      <c r="I115" s="5615"/>
      <c r="J115" s="5615"/>
      <c r="K115" s="5615"/>
      <c r="L115" s="5615"/>
      <c r="M115" s="5615"/>
      <c r="N115" s="5615"/>
      <c r="O115" s="5615"/>
      <c r="P115" s="5615"/>
      <c r="Q115" s="5615"/>
    </row>
    <row r="116" spans="4:18" ht="14.25" customHeight="1">
      <c r="D116" s="2487"/>
      <c r="E116" s="2488"/>
      <c r="H116" s="5615"/>
      <c r="I116" s="5615"/>
      <c r="J116" s="5615"/>
    </row>
    <row r="117" spans="4:18" ht="14.25" customHeight="1">
      <c r="D117" s="2487"/>
      <c r="E117" s="2488"/>
      <c r="H117" s="5615"/>
      <c r="I117" s="5615"/>
      <c r="J117" s="5615"/>
      <c r="K117" s="5615"/>
      <c r="L117" s="5615"/>
      <c r="M117" s="5615"/>
      <c r="N117" s="5615"/>
      <c r="O117" s="5615"/>
      <c r="P117" s="5615"/>
      <c r="Q117" s="5615"/>
      <c r="R117" s="5615"/>
    </row>
    <row r="118" spans="4:18" ht="14.25" customHeight="1">
      <c r="D118" s="2487"/>
      <c r="E118" s="2488"/>
      <c r="H118" s="5615"/>
      <c r="I118" s="5615"/>
      <c r="J118" s="5615"/>
      <c r="K118" s="5615"/>
    </row>
    <row r="119" spans="4:18" ht="14.25" customHeight="1">
      <c r="J119" s="5615"/>
      <c r="K119" s="5615"/>
      <c r="L119" s="5615"/>
      <c r="M119" s="5615"/>
      <c r="N119" s="5615"/>
      <c r="O119" s="5615"/>
      <c r="P119" s="5615"/>
      <c r="Q119" s="5615"/>
    </row>
    <row r="120" spans="4:18" ht="14.25" customHeight="1">
      <c r="J120" s="5615"/>
      <c r="K120" s="5615"/>
      <c r="L120" s="5615"/>
      <c r="M120" s="5615"/>
      <c r="N120" s="5615"/>
      <c r="O120" s="5615"/>
      <c r="P120" s="5615"/>
      <c r="Q120" s="5615"/>
    </row>
    <row r="121" spans="4:18" ht="14.25" customHeight="1">
      <c r="D121" s="2487"/>
      <c r="E121" s="2488"/>
      <c r="I121" s="1121"/>
      <c r="N121" s="1121"/>
      <c r="P121" s="1107"/>
      <c r="Q121" s="1121"/>
    </row>
    <row r="122" spans="4:18" ht="14.25" customHeight="1">
      <c r="D122" s="2487"/>
      <c r="E122" s="2487"/>
      <c r="H122" s="5615"/>
      <c r="I122" s="5615"/>
      <c r="J122" s="5615"/>
      <c r="K122" s="5615"/>
      <c r="L122" s="5615"/>
      <c r="M122" s="5615"/>
      <c r="N122" s="5615"/>
      <c r="O122" s="5615"/>
      <c r="P122" s="5615"/>
      <c r="Q122" s="5615"/>
    </row>
    <row r="123" spans="4:18" ht="14.25" customHeight="1">
      <c r="D123" s="2493"/>
      <c r="E123" s="5616"/>
      <c r="I123" s="1121"/>
      <c r="N123" s="1121"/>
      <c r="Q123" s="1121"/>
    </row>
    <row r="124" spans="4:18" ht="14.25" customHeight="1">
      <c r="H124" s="5615"/>
      <c r="I124" s="5615"/>
      <c r="J124" s="5615"/>
      <c r="K124" s="5615"/>
      <c r="L124" s="5615"/>
      <c r="M124" s="5615"/>
      <c r="N124" s="5615"/>
      <c r="O124" s="5615"/>
      <c r="P124" s="5615"/>
      <c r="Q124" s="5615"/>
    </row>
    <row r="125" spans="4:18" ht="14.25" customHeight="1">
      <c r="D125" s="2487"/>
      <c r="E125" s="2488"/>
      <c r="H125" s="5615"/>
      <c r="I125" s="5615"/>
      <c r="J125" s="5615"/>
    </row>
    <row r="126" spans="4:18" ht="14.25" customHeight="1">
      <c r="D126" s="2487"/>
      <c r="E126" s="2488"/>
      <c r="H126" s="5615"/>
      <c r="I126" s="5615"/>
      <c r="J126" s="5615"/>
      <c r="K126" s="5615"/>
      <c r="L126" s="5615"/>
      <c r="M126" s="5615"/>
      <c r="N126" s="5615"/>
      <c r="O126" s="5615"/>
      <c r="P126" s="5615"/>
      <c r="Q126" s="5615"/>
      <c r="R126" s="5615"/>
    </row>
    <row r="127" spans="4:18" ht="14.25" customHeight="1">
      <c r="D127" s="2487"/>
      <c r="E127" s="2488"/>
      <c r="H127" s="5615"/>
      <c r="I127" s="5615"/>
      <c r="J127" s="5615"/>
      <c r="K127" s="5615"/>
    </row>
    <row r="128" spans="4:18" ht="14.25" customHeight="1">
      <c r="J128" s="5615"/>
      <c r="K128" s="5615"/>
      <c r="L128" s="5615"/>
      <c r="M128" s="5615"/>
      <c r="N128" s="5615"/>
      <c r="O128" s="5615"/>
      <c r="P128" s="5615"/>
      <c r="Q128" s="5615"/>
    </row>
    <row r="129" spans="10:17" ht="14.25" customHeight="1">
      <c r="J129" s="5615"/>
      <c r="K129" s="5615"/>
      <c r="L129" s="5615"/>
      <c r="M129" s="5615"/>
      <c r="N129" s="5615"/>
      <c r="O129" s="5615"/>
      <c r="P129" s="5615"/>
      <c r="Q129" s="5615"/>
    </row>
  </sheetData>
  <sheetProtection formatCells="0"/>
  <mergeCells count="183">
    <mergeCell ref="A1:R1"/>
    <mergeCell ref="D6:E6"/>
    <mergeCell ref="H6:Q6"/>
    <mergeCell ref="D7:E7"/>
    <mergeCell ref="H7:Q7"/>
    <mergeCell ref="D8:E8"/>
    <mergeCell ref="H8:J8"/>
    <mergeCell ref="D13:E13"/>
    <mergeCell ref="H13:Q13"/>
    <mergeCell ref="D14:E14"/>
    <mergeCell ref="K14:L14"/>
    <mergeCell ref="H15:Q15"/>
    <mergeCell ref="D16:E16"/>
    <mergeCell ref="H16:J16"/>
    <mergeCell ref="D9:E9"/>
    <mergeCell ref="H9:R9"/>
    <mergeCell ref="D10:E10"/>
    <mergeCell ref="H10:L10"/>
    <mergeCell ref="D12:E12"/>
    <mergeCell ref="K12:L12"/>
    <mergeCell ref="D22:E22"/>
    <mergeCell ref="H22:Q22"/>
    <mergeCell ref="D23:E23"/>
    <mergeCell ref="K23:L23"/>
    <mergeCell ref="H24:Q24"/>
    <mergeCell ref="D25:E25"/>
    <mergeCell ref="H25:J25"/>
    <mergeCell ref="D17:E17"/>
    <mergeCell ref="H17:R17"/>
    <mergeCell ref="D18:E18"/>
    <mergeCell ref="H18:L18"/>
    <mergeCell ref="D21:E21"/>
    <mergeCell ref="K21:L21"/>
    <mergeCell ref="D31:E31"/>
    <mergeCell ref="K31:L31"/>
    <mergeCell ref="D32:E32"/>
    <mergeCell ref="H32:Q32"/>
    <mergeCell ref="D33:E33"/>
    <mergeCell ref="K33:L33"/>
    <mergeCell ref="D26:E26"/>
    <mergeCell ref="H26:R26"/>
    <mergeCell ref="D27:E27"/>
    <mergeCell ref="H27:L27"/>
    <mergeCell ref="H28:R28"/>
    <mergeCell ref="J29:R29"/>
    <mergeCell ref="H38:R38"/>
    <mergeCell ref="J39:R39"/>
    <mergeCell ref="D40:E40"/>
    <mergeCell ref="K40:L40"/>
    <mergeCell ref="D41:E41"/>
    <mergeCell ref="H41:Q41"/>
    <mergeCell ref="H34:Q34"/>
    <mergeCell ref="D35:E35"/>
    <mergeCell ref="H35:J35"/>
    <mergeCell ref="D36:E36"/>
    <mergeCell ref="H36:R36"/>
    <mergeCell ref="D37:E37"/>
    <mergeCell ref="H37:L37"/>
    <mergeCell ref="D46:E46"/>
    <mergeCell ref="H46:L46"/>
    <mergeCell ref="H47:R47"/>
    <mergeCell ref="J48:Q48"/>
    <mergeCell ref="D49:E49"/>
    <mergeCell ref="K49:L49"/>
    <mergeCell ref="D42:E42"/>
    <mergeCell ref="K42:L42"/>
    <mergeCell ref="H43:Q43"/>
    <mergeCell ref="D44:E44"/>
    <mergeCell ref="H44:J44"/>
    <mergeCell ref="D45:E45"/>
    <mergeCell ref="H45:R45"/>
    <mergeCell ref="D54:E54"/>
    <mergeCell ref="H54:R54"/>
    <mergeCell ref="D55:E55"/>
    <mergeCell ref="H55:L55"/>
    <mergeCell ref="H56:R56"/>
    <mergeCell ref="G58:Q58"/>
    <mergeCell ref="D50:E50"/>
    <mergeCell ref="H50:Q50"/>
    <mergeCell ref="D51:E51"/>
    <mergeCell ref="K51:L51"/>
    <mergeCell ref="H52:Q52"/>
    <mergeCell ref="D53:E53"/>
    <mergeCell ref="H53:J53"/>
    <mergeCell ref="D68:E68"/>
    <mergeCell ref="H68:Q68"/>
    <mergeCell ref="D69:E69"/>
    <mergeCell ref="H69:J69"/>
    <mergeCell ref="D70:E70"/>
    <mergeCell ref="H70:R70"/>
    <mergeCell ref="G59:Q59"/>
    <mergeCell ref="D63:E63"/>
    <mergeCell ref="H63:K63"/>
    <mergeCell ref="J64:Q64"/>
    <mergeCell ref="J65:Q65"/>
    <mergeCell ref="D67:E67"/>
    <mergeCell ref="H67:Q67"/>
    <mergeCell ref="D75:E75"/>
    <mergeCell ref="H75:Q75"/>
    <mergeCell ref="D76:E76"/>
    <mergeCell ref="H76:Q76"/>
    <mergeCell ref="D77:E77"/>
    <mergeCell ref="H77:J77"/>
    <mergeCell ref="D71:E71"/>
    <mergeCell ref="H71:K71"/>
    <mergeCell ref="D72:E72"/>
    <mergeCell ref="H72:K72"/>
    <mergeCell ref="J73:Q73"/>
    <mergeCell ref="J74:Q74"/>
    <mergeCell ref="J81:Q81"/>
    <mergeCell ref="J82:Q82"/>
    <mergeCell ref="D83:E83"/>
    <mergeCell ref="H83:Q83"/>
    <mergeCell ref="D84:E84"/>
    <mergeCell ref="H84:Q84"/>
    <mergeCell ref="D78:E78"/>
    <mergeCell ref="H78:R78"/>
    <mergeCell ref="D79:E79"/>
    <mergeCell ref="H79:K79"/>
    <mergeCell ref="D80:E80"/>
    <mergeCell ref="H80:K80"/>
    <mergeCell ref="D88:E88"/>
    <mergeCell ref="H88:K88"/>
    <mergeCell ref="J89:Q89"/>
    <mergeCell ref="J90:Q90"/>
    <mergeCell ref="D93:E93"/>
    <mergeCell ref="D94:E94"/>
    <mergeCell ref="H94:Q94"/>
    <mergeCell ref="D85:E85"/>
    <mergeCell ref="H85:J85"/>
    <mergeCell ref="D86:E86"/>
    <mergeCell ref="H86:R86"/>
    <mergeCell ref="D87:E87"/>
    <mergeCell ref="H87:K87"/>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27:E127"/>
    <mergeCell ref="H127:K127"/>
    <mergeCell ref="J128:Q128"/>
    <mergeCell ref="J129:Q129"/>
    <mergeCell ref="D123:E123"/>
    <mergeCell ref="H124:Q124"/>
    <mergeCell ref="D125:E125"/>
    <mergeCell ref="H125:J125"/>
    <mergeCell ref="D126:E126"/>
    <mergeCell ref="H126:R126"/>
  </mergeCells>
  <phoneticPr fontId="136"/>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53" customWidth="1"/>
    <col min="2" max="27" width="3.625" style="353" customWidth="1"/>
    <col min="28" max="28" width="9" style="353" customWidth="1"/>
    <col min="29" max="16384" width="9" style="353"/>
  </cols>
  <sheetData>
    <row r="1" spans="1:27" ht="16.5" customHeight="1">
      <c r="A1" s="2407" t="s">
        <v>85</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row>
    <row r="2" spans="1:27" ht="16.5" customHeigh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row>
    <row r="3" spans="1:27" ht="16.5" customHeight="1">
      <c r="A3" s="2407" t="s">
        <v>4146</v>
      </c>
      <c r="B3" s="2407"/>
      <c r="C3" s="2407"/>
      <c r="D3" s="2407"/>
      <c r="E3" s="2407"/>
      <c r="F3" s="2407"/>
      <c r="G3" s="2407"/>
      <c r="H3" s="2407"/>
      <c r="I3" s="2407"/>
      <c r="J3" s="2407"/>
      <c r="K3" s="2407"/>
      <c r="L3" s="2407"/>
      <c r="M3" s="2407"/>
      <c r="N3" s="2407"/>
      <c r="O3" s="2407"/>
      <c r="P3" s="2407"/>
      <c r="Q3" s="2407"/>
      <c r="R3" s="2407"/>
      <c r="S3" s="2407"/>
      <c r="T3" s="2407"/>
      <c r="U3" s="2407"/>
      <c r="V3" s="2407"/>
      <c r="W3" s="2407"/>
      <c r="X3" s="2407"/>
      <c r="Y3" s="2407"/>
      <c r="Z3" s="2407"/>
      <c r="AA3" s="2407"/>
    </row>
    <row r="4" spans="1:27" ht="16.5" customHeight="1">
      <c r="A4" s="36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row>
    <row r="5" spans="1:27" ht="22.5" customHeight="1">
      <c r="A5" s="355" t="s">
        <v>4147</v>
      </c>
      <c r="B5" s="355"/>
      <c r="C5" s="355"/>
      <c r="D5" s="355"/>
      <c r="E5" s="355"/>
      <c r="F5" s="355"/>
      <c r="G5" s="355"/>
      <c r="H5" s="355"/>
      <c r="I5" s="355"/>
      <c r="J5" s="355"/>
      <c r="K5" s="355"/>
      <c r="L5" s="355"/>
      <c r="M5" s="355"/>
      <c r="N5" s="355"/>
      <c r="O5" s="355"/>
      <c r="P5" s="355"/>
      <c r="Q5" s="355"/>
      <c r="R5" s="355"/>
      <c r="S5" s="355"/>
      <c r="T5" s="355"/>
      <c r="U5" s="355"/>
      <c r="V5" s="355"/>
      <c r="W5" s="355"/>
      <c r="X5" s="355"/>
      <c r="Y5" s="355"/>
      <c r="Z5" s="355"/>
      <c r="AA5" s="355"/>
    </row>
    <row r="6" spans="1:27" ht="32.1" customHeight="1">
      <c r="A6" s="1247" t="s">
        <v>3643</v>
      </c>
      <c r="B6" s="359"/>
      <c r="C6" s="359"/>
      <c r="D6" s="359"/>
      <c r="E6" s="1248"/>
      <c r="F6" s="5629" t="str">
        <f>cst_wskakunin_BUILD__address</f>
        <v>埼玉県さいたま市緑区</v>
      </c>
      <c r="G6" s="5629"/>
      <c r="H6" s="5629"/>
      <c r="I6" s="5629"/>
      <c r="J6" s="5629"/>
      <c r="K6" s="5629"/>
      <c r="L6" s="5629"/>
      <c r="M6" s="5629"/>
      <c r="N6" s="5629"/>
      <c r="O6" s="5629"/>
      <c r="P6" s="5629"/>
      <c r="Q6" s="5629"/>
      <c r="R6" s="5629"/>
      <c r="S6" s="5629"/>
      <c r="T6" s="5629"/>
      <c r="U6" s="5629"/>
      <c r="V6" s="5629"/>
      <c r="W6" s="5629"/>
      <c r="X6" s="5629"/>
      <c r="Y6" s="5629"/>
      <c r="Z6" s="5629"/>
      <c r="AA6" s="5630"/>
    </row>
    <row r="7" spans="1:27" ht="32.1" customHeight="1">
      <c r="A7" s="1247" t="s">
        <v>3644</v>
      </c>
      <c r="B7" s="355"/>
      <c r="C7" s="355"/>
      <c r="D7" s="355"/>
      <c r="E7" s="1249"/>
      <c r="F7" s="5627" t="str">
        <f>cst_wskakunin_SHIKITI_MENSEKI_1_TOTAL</f>
        <v/>
      </c>
      <c r="G7" s="5627"/>
      <c r="H7" s="5627"/>
      <c r="I7" s="5627"/>
      <c r="J7" s="5627"/>
      <c r="K7" s="5627"/>
      <c r="L7" s="1250" t="s">
        <v>114</v>
      </c>
      <c r="M7" s="1249"/>
      <c r="N7" s="1249"/>
      <c r="O7" s="1249"/>
      <c r="P7" s="1249"/>
      <c r="Q7" s="1249"/>
      <c r="R7" s="1249"/>
      <c r="S7" s="1249"/>
      <c r="T7" s="1249"/>
      <c r="U7" s="1249"/>
      <c r="V7" s="1249"/>
      <c r="W7" s="1249"/>
      <c r="X7" s="1249"/>
      <c r="Y7" s="1249"/>
      <c r="Z7" s="1249"/>
      <c r="AA7" s="1251"/>
    </row>
    <row r="8" spans="1:27" ht="32.1" customHeight="1">
      <c r="A8" s="1247" t="s">
        <v>4148</v>
      </c>
      <c r="B8" s="359"/>
      <c r="C8" s="359"/>
      <c r="D8" s="359"/>
      <c r="E8" s="1249"/>
      <c r="F8" s="5627" t="str">
        <f>IF(cst_wsjob_JOB_INPUT_VERSION="","",IF(cst_wsjob_JOB_INPUT_VERSION&gt;=6,cst_wskakunin_KENTIKU_MENSEKI_ZENTAI_SHINSEI,cst_wskakunin_KENTIKU_MENSEKI_SHINSEI))</f>
        <v/>
      </c>
      <c r="G8" s="5627"/>
      <c r="H8" s="5627"/>
      <c r="I8" s="5627"/>
      <c r="J8" s="5627"/>
      <c r="K8" s="5627"/>
      <c r="L8" s="1250" t="s">
        <v>114</v>
      </c>
      <c r="M8" s="1249"/>
      <c r="N8" s="1249"/>
      <c r="O8" s="1249"/>
      <c r="P8" s="1249"/>
      <c r="Q8" s="1249"/>
      <c r="R8" s="1249"/>
      <c r="S8" s="1249"/>
      <c r="T8" s="1249"/>
      <c r="U8" s="1249"/>
      <c r="V8" s="1249"/>
      <c r="W8" s="1249"/>
      <c r="X8" s="1249"/>
      <c r="Y8" s="1249"/>
      <c r="Z8" s="1249"/>
      <c r="AA8" s="1251"/>
    </row>
    <row r="9" spans="1:27" ht="32.1" customHeight="1">
      <c r="A9" s="1247" t="s">
        <v>4149</v>
      </c>
      <c r="B9" s="359"/>
      <c r="C9" s="359"/>
      <c r="D9" s="359"/>
      <c r="E9" s="1249"/>
      <c r="F9" s="5627" t="str">
        <f>cst_wskakunin_NOBE_MENSEKI_JYUTAKU_SHINSEI</f>
        <v/>
      </c>
      <c r="G9" s="5627"/>
      <c r="H9" s="5627"/>
      <c r="I9" s="5627"/>
      <c r="J9" s="5627"/>
      <c r="K9" s="5627"/>
      <c r="L9" s="1250" t="s">
        <v>114</v>
      </c>
      <c r="M9" s="1249"/>
      <c r="N9" s="1249"/>
      <c r="O9" s="1249"/>
      <c r="P9" s="1249"/>
      <c r="Q9" s="1249"/>
      <c r="R9" s="1249"/>
      <c r="S9" s="1249"/>
      <c r="T9" s="1249"/>
      <c r="U9" s="1249"/>
      <c r="V9" s="1249"/>
      <c r="W9" s="1249"/>
      <c r="X9" s="1249"/>
      <c r="Y9" s="1249"/>
      <c r="Z9" s="1249"/>
      <c r="AA9" s="1251"/>
    </row>
    <row r="10" spans="1:27" ht="32.1" customHeight="1">
      <c r="A10" s="374" t="s">
        <v>4150</v>
      </c>
      <c r="B10" s="437"/>
      <c r="C10" s="437"/>
      <c r="D10" s="437"/>
      <c r="G10" s="1252" t="s">
        <v>3645</v>
      </c>
      <c r="H10" s="1253"/>
      <c r="I10" s="5623" t="str">
        <f>cst_wskakunin_KAISU_TIJYOU_SHINSEI</f>
        <v/>
      </c>
      <c r="J10" s="5623"/>
      <c r="K10" s="5623"/>
      <c r="L10" s="1254" t="s">
        <v>481</v>
      </c>
      <c r="M10" s="1252"/>
      <c r="N10" s="1252" t="s">
        <v>4104</v>
      </c>
      <c r="O10" s="1252"/>
      <c r="P10" s="5624">
        <f>cst_wskakunin_KAISU_TIKA_SHINSEI__zero</f>
        <v>0</v>
      </c>
      <c r="Q10" s="5624"/>
      <c r="R10" s="5624"/>
      <c r="S10" s="1254" t="s">
        <v>481</v>
      </c>
      <c r="V10" s="1253"/>
      <c r="W10" s="1253"/>
      <c r="X10" s="1253"/>
      <c r="Y10" s="1253"/>
      <c r="Z10" s="1253"/>
      <c r="AA10" s="1255"/>
    </row>
    <row r="11" spans="1:27" ht="32.1" customHeight="1">
      <c r="A11" s="1247" t="s">
        <v>4151</v>
      </c>
      <c r="B11" s="359"/>
      <c r="C11" s="359"/>
      <c r="D11" s="359"/>
      <c r="E11" s="359"/>
      <c r="F11" s="359"/>
      <c r="G11" s="1256" t="s">
        <v>139</v>
      </c>
      <c r="H11" s="1257" t="s">
        <v>4152</v>
      </c>
      <c r="I11" s="1257"/>
      <c r="J11" s="1257"/>
      <c r="K11" s="1257"/>
      <c r="L11" s="1257"/>
      <c r="M11" s="1256" t="s">
        <v>139</v>
      </c>
      <c r="N11" s="1257" t="s">
        <v>4153</v>
      </c>
      <c r="O11" s="1258"/>
      <c r="P11" s="1258"/>
      <c r="Q11" s="1259"/>
      <c r="R11" s="1259"/>
      <c r="S11" s="1259"/>
      <c r="T11" s="1259"/>
      <c r="U11" s="1250"/>
      <c r="V11" s="1249"/>
      <c r="W11" s="1249"/>
      <c r="X11" s="1249"/>
      <c r="Y11" s="1249"/>
      <c r="Z11" s="1249"/>
      <c r="AA11" s="1251"/>
    </row>
    <row r="12" spans="1:27" ht="32.1" customHeight="1">
      <c r="A12" s="375" t="s">
        <v>4154</v>
      </c>
      <c r="B12" s="355"/>
      <c r="C12" s="355"/>
      <c r="D12" s="355"/>
      <c r="G12" s="1260" t="s">
        <v>139</v>
      </c>
      <c r="H12" s="372" t="s">
        <v>472</v>
      </c>
      <c r="J12" s="1260" t="s">
        <v>139</v>
      </c>
      <c r="K12" s="355" t="s">
        <v>473</v>
      </c>
      <c r="L12" s="1261"/>
      <c r="M12" s="1260" t="s">
        <v>139</v>
      </c>
      <c r="N12" s="355" t="s">
        <v>474</v>
      </c>
      <c r="O12" s="1262"/>
      <c r="P12" s="1262"/>
      <c r="Q12" s="1263"/>
      <c r="R12" s="1263"/>
      <c r="S12" s="1263"/>
      <c r="T12" s="1263"/>
      <c r="U12" s="1264"/>
      <c r="V12" s="1123"/>
      <c r="W12" s="1123"/>
      <c r="X12" s="1123"/>
      <c r="Y12" s="1123"/>
      <c r="Z12" s="1123"/>
      <c r="AA12" s="1124"/>
    </row>
    <row r="13" spans="1:27" ht="32.1" customHeight="1">
      <c r="A13" s="1247" t="s">
        <v>3646</v>
      </c>
      <c r="B13" s="359"/>
      <c r="C13" s="359"/>
      <c r="D13" s="359"/>
      <c r="E13" s="1249"/>
      <c r="F13" s="5625" t="str">
        <f>cst_wskakunin_KOUZOU1</f>
        <v/>
      </c>
      <c r="G13" s="5625"/>
      <c r="H13" s="5625"/>
      <c r="I13" s="5625"/>
      <c r="J13" s="5625"/>
      <c r="K13" s="5625"/>
      <c r="L13" s="380"/>
      <c r="M13" s="359"/>
      <c r="N13" s="2769" t="s">
        <v>641</v>
      </c>
      <c r="O13" s="2769"/>
      <c r="P13" s="5625" t="str">
        <f>cst_wskakunin_KOUZOU2</f>
        <v/>
      </c>
      <c r="Q13" s="5625"/>
      <c r="R13" s="5625"/>
      <c r="S13" s="5625"/>
      <c r="T13" s="5625"/>
      <c r="U13" s="5625"/>
      <c r="V13" s="380"/>
      <c r="W13" s="1249"/>
      <c r="Y13" s="1249"/>
      <c r="Z13" s="1249"/>
      <c r="AA13" s="1251"/>
    </row>
    <row r="14" spans="1:27" ht="32.1" customHeight="1">
      <c r="A14" s="1247" t="s">
        <v>4155</v>
      </c>
      <c r="B14" s="359"/>
      <c r="C14" s="359"/>
      <c r="D14" s="359"/>
      <c r="E14" s="1259"/>
      <c r="F14" s="1259"/>
      <c r="G14" s="1249"/>
      <c r="H14" s="1249"/>
      <c r="I14" s="1249"/>
      <c r="J14" s="5626" t="s">
        <v>140</v>
      </c>
      <c r="K14" s="5626"/>
      <c r="L14" s="359" t="s">
        <v>4156</v>
      </c>
      <c r="M14" s="359"/>
      <c r="N14" s="380"/>
      <c r="O14" s="380"/>
      <c r="P14" s="1259"/>
      <c r="Q14" s="1259"/>
      <c r="R14" s="1259"/>
      <c r="S14" s="1259"/>
      <c r="T14" s="1259"/>
      <c r="U14" s="1259"/>
      <c r="V14" s="1259"/>
      <c r="W14" s="1259"/>
      <c r="X14" s="359"/>
      <c r="Y14" s="1249"/>
      <c r="Z14" s="1249"/>
      <c r="AA14" s="1251"/>
    </row>
    <row r="15" spans="1:27" ht="32.1" customHeight="1">
      <c r="A15" s="1247" t="s">
        <v>4157</v>
      </c>
      <c r="B15" s="359"/>
      <c r="C15" s="359"/>
      <c r="D15" s="359"/>
      <c r="E15" s="359"/>
      <c r="F15" s="359"/>
      <c r="G15" s="359"/>
      <c r="H15" s="359"/>
      <c r="I15" s="5628" t="str">
        <f>IF(cst_wskakunin_KOUJI_TYAKUSYU_YOTEI_DATE="","令和",cst_wskakunin_KOUJI_TYAKUSYU_YOTEI_DATE)</f>
        <v>令和</v>
      </c>
      <c r="J15" s="5628"/>
      <c r="K15" s="1301" t="str">
        <f>cst_wskakunin_KOUJI_TYAKUSYU_YOTEI_DATE</f>
        <v/>
      </c>
      <c r="L15" s="1265" t="s">
        <v>477</v>
      </c>
      <c r="M15" s="1300" t="str">
        <f>cst_wskakunin_KOUJI_TYAKUSYU_YOTEI_DATE</f>
        <v/>
      </c>
      <c r="N15" s="1265" t="s">
        <v>5</v>
      </c>
      <c r="O15" s="1299" t="str">
        <f>cst_wskakunin_KOUJI_TYAKUSYU_YOTEI_DATE</f>
        <v/>
      </c>
      <c r="P15" s="1265" t="s">
        <v>478</v>
      </c>
      <c r="Q15" s="359"/>
      <c r="R15" s="359"/>
      <c r="S15" s="359"/>
      <c r="T15" s="359"/>
      <c r="U15" s="359"/>
      <c r="V15" s="359"/>
      <c r="W15" s="359"/>
      <c r="X15" s="359"/>
      <c r="Y15" s="359"/>
      <c r="Z15" s="359"/>
      <c r="AA15" s="1266"/>
    </row>
    <row r="16" spans="1:27" ht="32.1" customHeight="1">
      <c r="A16" s="375" t="s">
        <v>4158</v>
      </c>
      <c r="B16" s="355"/>
      <c r="C16" s="355"/>
      <c r="D16" s="355"/>
      <c r="E16" s="355"/>
      <c r="F16" s="355"/>
      <c r="G16" s="355"/>
      <c r="H16" s="355"/>
      <c r="I16" s="5628" t="str">
        <f>IF(cst_wskakunin_KOUJI_KANRYOU_YOTEI_DATE="","令和",cst_wskakunin_KOUJI_KANRYOU_YOTEI_DATE)</f>
        <v>令和</v>
      </c>
      <c r="J16" s="5628"/>
      <c r="K16" s="1301" t="str">
        <f>cst_wskakunin_KOUJI_KANRYOU_YOTEI_DATE</f>
        <v/>
      </c>
      <c r="L16" s="1267" t="s">
        <v>477</v>
      </c>
      <c r="M16" s="1303" t="str">
        <f>cst_wskakunin_KOUJI_KANRYOU_YOTEI_DATE</f>
        <v/>
      </c>
      <c r="N16" s="1267" t="s">
        <v>5</v>
      </c>
      <c r="O16" s="1302" t="str">
        <f>cst_wskakunin_KOUJI_KANRYOU_YOTEI_DATE</f>
        <v/>
      </c>
      <c r="P16" s="1267" t="s">
        <v>478</v>
      </c>
      <c r="Q16" s="355"/>
      <c r="R16" s="355"/>
      <c r="S16" s="355"/>
      <c r="T16" s="355"/>
      <c r="U16" s="355"/>
      <c r="V16" s="355"/>
      <c r="W16" s="355"/>
      <c r="X16" s="355"/>
      <c r="Y16" s="355"/>
      <c r="Z16" s="355"/>
      <c r="AA16" s="428"/>
    </row>
    <row r="17" spans="1:27" ht="32.1" customHeight="1">
      <c r="A17" s="376" t="s">
        <v>4159</v>
      </c>
      <c r="E17" s="2850"/>
      <c r="F17" s="2850"/>
      <c r="G17" s="2850"/>
      <c r="H17" s="2850"/>
      <c r="I17" s="2850"/>
      <c r="J17" s="2850"/>
      <c r="K17" s="2850"/>
      <c r="L17" s="2850"/>
      <c r="M17" s="2850"/>
      <c r="N17" s="2850"/>
      <c r="O17" s="2850"/>
      <c r="P17" s="2850"/>
      <c r="Q17" s="2850"/>
      <c r="R17" s="2850"/>
      <c r="S17" s="2850"/>
      <c r="T17" s="2850"/>
      <c r="U17" s="2850"/>
      <c r="V17" s="2850"/>
      <c r="W17" s="2850"/>
      <c r="X17" s="2850"/>
      <c r="Y17" s="2850"/>
      <c r="Z17" s="2850"/>
      <c r="AA17" s="2851"/>
    </row>
    <row r="18" spans="1:27" ht="32.1" customHeight="1">
      <c r="A18" s="375"/>
      <c r="B18" s="355"/>
      <c r="C18" s="355"/>
      <c r="D18" s="355"/>
      <c r="E18" s="2853"/>
      <c r="F18" s="2853"/>
      <c r="G18" s="2853"/>
      <c r="H18" s="2853"/>
      <c r="I18" s="2853"/>
      <c r="J18" s="2853"/>
      <c r="K18" s="2853"/>
      <c r="L18" s="2853"/>
      <c r="M18" s="2853"/>
      <c r="N18" s="2853"/>
      <c r="O18" s="2853"/>
      <c r="P18" s="2853"/>
      <c r="Q18" s="2853"/>
      <c r="R18" s="2853"/>
      <c r="S18" s="2853"/>
      <c r="T18" s="2853"/>
      <c r="U18" s="2853"/>
      <c r="V18" s="2853"/>
      <c r="W18" s="2853"/>
      <c r="X18" s="2853"/>
      <c r="Y18" s="2853"/>
      <c r="Z18" s="2853"/>
      <c r="AA18" s="2854"/>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F9:K9"/>
    <mergeCell ref="I15:J15"/>
    <mergeCell ref="I16:J16"/>
    <mergeCell ref="A1:AA1"/>
    <mergeCell ref="A3:AA3"/>
    <mergeCell ref="F6:AA6"/>
    <mergeCell ref="F7:K7"/>
    <mergeCell ref="F8:K8"/>
    <mergeCell ref="E17:AA17"/>
    <mergeCell ref="E18:AA18"/>
    <mergeCell ref="I10:K10"/>
    <mergeCell ref="P10:R10"/>
    <mergeCell ref="F13:K13"/>
    <mergeCell ref="N13:O13"/>
    <mergeCell ref="P13:U13"/>
    <mergeCell ref="J14:K14"/>
  </mergeCells>
  <phoneticPr fontId="136"/>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53" customWidth="1"/>
    <col min="2" max="2" width="4.625" style="353" customWidth="1"/>
    <col min="3" max="12" width="3.125" style="353" customWidth="1"/>
    <col min="13" max="13" width="3.625" style="353" customWidth="1"/>
    <col min="14" max="14" width="2.625" style="353" customWidth="1"/>
    <col min="15" max="16" width="3.125" style="353" customWidth="1"/>
    <col min="17" max="17" width="3.625" style="353" customWidth="1"/>
    <col min="18" max="18" width="3.125" style="353" customWidth="1"/>
    <col min="19" max="19" width="3.25" style="353" customWidth="1"/>
    <col min="20" max="20" width="2.625" style="353" customWidth="1"/>
    <col min="21" max="24" width="3.25" style="353" customWidth="1"/>
    <col min="25" max="25" width="3.625" style="353" customWidth="1"/>
    <col min="26" max="26" width="2.625" style="353" customWidth="1"/>
    <col min="27" max="27" width="3.125" style="353" customWidth="1"/>
    <col min="28" max="28" width="4.375" style="353" customWidth="1"/>
    <col min="29" max="29" width="9" style="353" customWidth="1"/>
    <col min="30" max="16384" width="9" style="353"/>
  </cols>
  <sheetData>
    <row r="1" spans="1:28" ht="17.25" customHeight="1">
      <c r="A1" s="2407" t="s">
        <v>101</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row>
    <row r="2" spans="1:28" ht="17.25" customHeigh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row>
    <row r="3" spans="1:28" ht="17.25" customHeight="1">
      <c r="A3" s="374" t="s">
        <v>4021</v>
      </c>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8"/>
    </row>
    <row r="4" spans="1:28" ht="17.25" customHeight="1">
      <c r="A4" s="376"/>
      <c r="F4" s="1118"/>
      <c r="G4" s="1118"/>
      <c r="H4" s="1118"/>
      <c r="I4" s="1118"/>
      <c r="J4" s="1118"/>
      <c r="K4" s="1118"/>
      <c r="L4" s="1118"/>
      <c r="AB4" s="427"/>
    </row>
    <row r="5" spans="1:28" ht="17.25" customHeight="1">
      <c r="A5" s="376"/>
      <c r="E5" s="354"/>
      <c r="H5" s="1118"/>
      <c r="I5" s="1118"/>
      <c r="J5" s="1118"/>
      <c r="K5" s="1118"/>
      <c r="L5" s="1118"/>
      <c r="N5" s="1119"/>
      <c r="O5" s="1119"/>
      <c r="P5" s="1119"/>
      <c r="Q5" s="1119"/>
      <c r="R5" s="1119"/>
      <c r="S5" s="1119"/>
      <c r="T5" s="1119"/>
      <c r="U5" s="1119"/>
      <c r="V5" s="1119"/>
      <c r="W5" s="1119"/>
      <c r="X5" s="1119"/>
      <c r="Y5" s="1119"/>
      <c r="Z5" s="1119"/>
      <c r="AA5" s="1119"/>
      <c r="AB5" s="1120"/>
    </row>
    <row r="6" spans="1:28" ht="17.25" customHeight="1">
      <c r="A6" s="376"/>
      <c r="E6" s="354"/>
      <c r="H6" s="1118"/>
      <c r="I6" s="1118"/>
      <c r="J6" s="1118"/>
      <c r="K6" s="1118"/>
      <c r="L6" s="1118"/>
      <c r="N6" s="1119"/>
      <c r="O6" s="1119"/>
      <c r="P6" s="1119"/>
      <c r="Q6" s="1119"/>
      <c r="R6" s="1119"/>
      <c r="S6" s="1119"/>
      <c r="T6" s="1119"/>
      <c r="U6" s="1119"/>
      <c r="V6" s="1119"/>
      <c r="W6" s="1119"/>
      <c r="X6" s="1119"/>
      <c r="Y6" s="1119"/>
      <c r="Z6" s="1119"/>
      <c r="AA6" s="1119"/>
      <c r="AB6" s="1120"/>
    </row>
    <row r="7" spans="1:28" ht="17.25" customHeight="1">
      <c r="A7" s="376"/>
      <c r="E7" s="354"/>
      <c r="H7" s="1118"/>
      <c r="I7" s="1118"/>
      <c r="J7" s="1118"/>
      <c r="K7" s="1118"/>
      <c r="L7" s="1118"/>
      <c r="N7" s="1119"/>
      <c r="O7" s="1119"/>
      <c r="P7" s="1119"/>
      <c r="Q7" s="1119"/>
      <c r="R7" s="1119"/>
      <c r="S7" s="1119"/>
      <c r="T7" s="1119"/>
      <c r="U7" s="1119"/>
      <c r="V7" s="1119"/>
      <c r="W7" s="1119"/>
      <c r="X7" s="1119"/>
      <c r="Y7" s="1119"/>
      <c r="Z7" s="1119"/>
      <c r="AA7" s="1119"/>
      <c r="AB7" s="1120"/>
    </row>
    <row r="8" spans="1:28" ht="17.25" customHeight="1">
      <c r="A8" s="376"/>
      <c r="E8" s="354"/>
      <c r="H8" s="1118"/>
      <c r="I8" s="1118"/>
      <c r="J8" s="1118"/>
      <c r="K8" s="1118"/>
      <c r="L8" s="1118"/>
      <c r="N8" s="1119"/>
      <c r="O8" s="1119"/>
      <c r="P8" s="1119"/>
      <c r="Q8" s="1119"/>
      <c r="R8" s="1119"/>
      <c r="S8" s="1119"/>
      <c r="T8" s="1119"/>
      <c r="U8" s="1119"/>
      <c r="V8" s="1119"/>
      <c r="W8" s="1119"/>
      <c r="X8" s="1119"/>
      <c r="Y8" s="1119"/>
      <c r="Z8" s="1119"/>
      <c r="AA8" s="1119"/>
      <c r="AB8" s="1120"/>
    </row>
    <row r="9" spans="1:28" ht="17.25" customHeight="1">
      <c r="A9" s="376"/>
      <c r="E9" s="354"/>
      <c r="H9" s="1118"/>
      <c r="I9" s="1118"/>
      <c r="J9" s="1118"/>
      <c r="K9" s="1118"/>
      <c r="L9" s="1118"/>
      <c r="N9" s="1119"/>
      <c r="O9" s="1119"/>
      <c r="P9" s="1119"/>
      <c r="Q9" s="1119"/>
      <c r="R9" s="1119"/>
      <c r="S9" s="1119"/>
      <c r="T9" s="1119"/>
      <c r="U9" s="1119"/>
      <c r="V9" s="1119"/>
      <c r="W9" s="1119"/>
      <c r="X9" s="1119"/>
      <c r="Y9" s="1119"/>
      <c r="Z9" s="1119"/>
      <c r="AA9" s="1119"/>
      <c r="AB9" s="1120"/>
    </row>
    <row r="10" spans="1:28" ht="17.25" customHeight="1">
      <c r="A10" s="376"/>
      <c r="AB10" s="427"/>
    </row>
    <row r="11" spans="1:28" ht="17.25" customHeight="1">
      <c r="A11" s="376"/>
      <c r="C11" s="1121"/>
      <c r="F11" s="1121"/>
      <c r="I11" s="1121"/>
      <c r="L11" s="1121"/>
      <c r="O11" s="1121"/>
      <c r="S11" s="1121"/>
      <c r="X11" s="1121"/>
      <c r="AB11" s="427"/>
    </row>
    <row r="12" spans="1:28" ht="17.25" customHeight="1">
      <c r="A12" s="376"/>
      <c r="E12" s="1112"/>
      <c r="F12" s="1112"/>
      <c r="G12" s="1112"/>
      <c r="H12" s="1112"/>
      <c r="I12" s="1112"/>
      <c r="N12" s="1112"/>
      <c r="O12" s="1112"/>
      <c r="P12" s="1112"/>
      <c r="Q12" s="1112"/>
      <c r="R12" s="1112"/>
      <c r="AB12" s="427"/>
    </row>
    <row r="13" spans="1:28" ht="17.25" customHeight="1">
      <c r="A13" s="376"/>
      <c r="G13" s="1112"/>
      <c r="H13" s="1112"/>
      <c r="I13" s="1112"/>
      <c r="J13" s="1112"/>
      <c r="K13" s="1112"/>
      <c r="L13" s="1112"/>
      <c r="M13" s="1112"/>
      <c r="N13" s="1112"/>
      <c r="O13" s="1112"/>
      <c r="P13" s="1112"/>
      <c r="Q13" s="1112"/>
      <c r="R13" s="1112"/>
      <c r="S13" s="1112"/>
      <c r="T13" s="1112"/>
      <c r="U13" s="1112"/>
      <c r="V13" s="1112"/>
      <c r="W13" s="1112"/>
      <c r="X13" s="1112"/>
      <c r="Y13" s="1112"/>
      <c r="Z13" s="1112"/>
      <c r="AA13" s="1112"/>
      <c r="AB13" s="1122"/>
    </row>
    <row r="14" spans="1:28" ht="17.25" customHeight="1">
      <c r="A14" s="376"/>
      <c r="C14" s="1121"/>
      <c r="H14" s="1121"/>
      <c r="I14" s="1119"/>
      <c r="J14" s="1112"/>
      <c r="K14" s="1112"/>
      <c r="L14" s="1112"/>
      <c r="M14" s="1112"/>
      <c r="O14" s="1121"/>
      <c r="P14" s="1119"/>
      <c r="R14" s="1112"/>
      <c r="S14" s="1112"/>
      <c r="T14" s="1112"/>
      <c r="V14" s="1121"/>
      <c r="W14" s="1119"/>
      <c r="Z14" s="1112"/>
      <c r="AA14" s="1112"/>
      <c r="AB14" s="1122"/>
    </row>
    <row r="15" spans="1:28" ht="17.25" customHeight="1">
      <c r="A15" s="376"/>
      <c r="C15" s="1121"/>
      <c r="G15" s="1121"/>
      <c r="H15" s="1119"/>
      <c r="J15" s="1121"/>
      <c r="L15" s="1112"/>
      <c r="M15" s="1112"/>
      <c r="N15" s="1112"/>
      <c r="O15" s="1121"/>
      <c r="P15" s="1121"/>
      <c r="R15" s="1112"/>
      <c r="S15" s="1112"/>
      <c r="T15" s="1112"/>
      <c r="U15" s="1112"/>
      <c r="V15" s="1121"/>
      <c r="W15" s="1119"/>
      <c r="Z15" s="1121"/>
      <c r="AA15" s="1119"/>
      <c r="AB15" s="1122"/>
    </row>
    <row r="16" spans="1:28" ht="17.25" customHeight="1">
      <c r="A16" s="376"/>
      <c r="AB16" s="427"/>
    </row>
    <row r="17" spans="1:28" ht="17.25" customHeight="1">
      <c r="A17" s="376"/>
      <c r="J17" s="1112"/>
      <c r="K17" s="1112"/>
      <c r="L17" s="1112"/>
      <c r="AB17" s="427"/>
    </row>
    <row r="18" spans="1:28" ht="17.25" customHeight="1">
      <c r="A18" s="376"/>
      <c r="J18" s="1112"/>
      <c r="K18" s="1112"/>
      <c r="L18" s="1112"/>
      <c r="AB18" s="427"/>
    </row>
    <row r="19" spans="1:28" ht="17.25" customHeight="1">
      <c r="A19" s="376"/>
      <c r="J19" s="1112"/>
      <c r="K19" s="1112"/>
      <c r="L19" s="1112"/>
      <c r="AB19" s="427"/>
    </row>
    <row r="20" spans="1:28" ht="17.25" customHeight="1">
      <c r="A20" s="376"/>
      <c r="J20" s="1112"/>
      <c r="K20" s="1112"/>
      <c r="L20" s="1112"/>
      <c r="AB20" s="427"/>
    </row>
    <row r="21" spans="1:28" ht="17.25" customHeight="1">
      <c r="A21" s="376"/>
      <c r="AB21" s="427"/>
    </row>
    <row r="22" spans="1:28" ht="17.25" customHeight="1">
      <c r="A22" s="376"/>
      <c r="I22" s="1118"/>
      <c r="J22" s="1118"/>
      <c r="K22" s="1118"/>
      <c r="AB22" s="427"/>
    </row>
    <row r="23" spans="1:28" ht="17.25" customHeight="1">
      <c r="A23" s="375"/>
      <c r="B23" s="355"/>
      <c r="C23" s="355"/>
      <c r="D23" s="355"/>
      <c r="E23" s="355"/>
      <c r="F23" s="355"/>
      <c r="G23" s="355"/>
      <c r="H23" s="1123"/>
      <c r="I23" s="1123"/>
      <c r="J23" s="1123"/>
      <c r="K23" s="1123"/>
      <c r="L23" s="1123"/>
      <c r="M23" s="1123"/>
      <c r="N23" s="1123"/>
      <c r="O23" s="1123"/>
      <c r="P23" s="1123"/>
      <c r="Q23" s="1123"/>
      <c r="R23" s="1123"/>
      <c r="S23" s="1123"/>
      <c r="T23" s="1123"/>
      <c r="U23" s="1123"/>
      <c r="V23" s="1123"/>
      <c r="W23" s="1123"/>
      <c r="X23" s="1123"/>
      <c r="Y23" s="1123"/>
      <c r="Z23" s="1123"/>
      <c r="AA23" s="1123"/>
      <c r="AB23" s="1124"/>
    </row>
    <row r="24" spans="1:28" ht="17.25" customHeight="1">
      <c r="A24" s="374" t="s">
        <v>4022</v>
      </c>
      <c r="B24" s="437"/>
      <c r="C24" s="437"/>
      <c r="D24" s="437"/>
      <c r="E24" s="437"/>
      <c r="F24" s="437"/>
      <c r="G24" s="437"/>
      <c r="H24" s="437"/>
      <c r="I24" s="437"/>
      <c r="J24" s="437"/>
      <c r="K24" s="437"/>
      <c r="L24" s="437"/>
      <c r="M24" s="437"/>
      <c r="N24" s="437"/>
      <c r="O24" s="437"/>
      <c r="P24" s="437"/>
      <c r="Q24" s="437"/>
      <c r="R24" s="437"/>
      <c r="S24" s="437"/>
      <c r="T24" s="437"/>
      <c r="U24" s="437"/>
      <c r="V24" s="437"/>
      <c r="W24" s="437"/>
      <c r="X24" s="437"/>
      <c r="Y24" s="437"/>
      <c r="Z24" s="437"/>
      <c r="AA24" s="437"/>
      <c r="AB24" s="438"/>
    </row>
    <row r="25" spans="1:28" ht="17.25" customHeight="1">
      <c r="A25" s="376"/>
      <c r="C25" s="478"/>
      <c r="D25" s="478"/>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1125"/>
    </row>
    <row r="26" spans="1:28" ht="17.25" customHeight="1">
      <c r="A26" s="376"/>
      <c r="S26" s="1121"/>
      <c r="V26" s="1121"/>
      <c r="AB26" s="427"/>
    </row>
    <row r="27" spans="1:28" ht="17.25" customHeight="1">
      <c r="A27" s="376"/>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1125"/>
    </row>
    <row r="28" spans="1:28" ht="17.25" customHeight="1">
      <c r="A28" s="376"/>
      <c r="S28" s="1121"/>
      <c r="V28" s="1121"/>
      <c r="AB28" s="427"/>
    </row>
    <row r="29" spans="1:28" ht="17.25" customHeight="1">
      <c r="A29" s="376"/>
      <c r="AB29" s="427"/>
    </row>
    <row r="30" spans="1:28" ht="17.25" customHeight="1">
      <c r="A30" s="376"/>
      <c r="T30" s="1118"/>
      <c r="U30" s="1118"/>
      <c r="V30" s="1118"/>
      <c r="W30" s="1126"/>
      <c r="Y30" s="1127"/>
      <c r="Z30" s="1127"/>
      <c r="AA30" s="1128"/>
      <c r="AB30" s="427"/>
    </row>
    <row r="31" spans="1:28" ht="17.25" customHeight="1">
      <c r="A31" s="376"/>
      <c r="C31" s="478"/>
      <c r="D31" s="478"/>
      <c r="E31" s="478"/>
      <c r="F31" s="478"/>
      <c r="G31" s="478"/>
      <c r="H31" s="478"/>
      <c r="I31" s="478"/>
      <c r="J31" s="478"/>
      <c r="K31" s="478"/>
      <c r="L31" s="478"/>
      <c r="M31" s="478"/>
      <c r="N31" s="478"/>
      <c r="O31" s="478"/>
      <c r="P31" s="478"/>
      <c r="Q31" s="478"/>
      <c r="R31" s="478"/>
      <c r="S31" s="478"/>
      <c r="T31" s="478"/>
      <c r="U31" s="478"/>
      <c r="V31" s="478"/>
      <c r="W31" s="478"/>
      <c r="X31" s="478"/>
      <c r="Y31" s="478"/>
      <c r="Z31" s="478"/>
      <c r="AA31" s="478"/>
      <c r="AB31" s="1125"/>
    </row>
    <row r="32" spans="1:28" ht="17.25" customHeight="1">
      <c r="A32" s="376"/>
      <c r="T32" s="1118"/>
      <c r="U32" s="1126"/>
      <c r="V32" s="1126"/>
      <c r="W32" s="1126"/>
      <c r="AB32" s="427"/>
    </row>
    <row r="33" spans="1:28" ht="17.25" customHeight="1">
      <c r="A33" s="376"/>
      <c r="AB33" s="427"/>
    </row>
    <row r="34" spans="1:28" ht="17.25" customHeight="1">
      <c r="A34" s="376"/>
      <c r="C34" s="1121"/>
      <c r="AB34" s="427"/>
    </row>
    <row r="35" spans="1:28" ht="17.25" customHeight="1">
      <c r="A35" s="376"/>
      <c r="C35" s="1121"/>
      <c r="AB35" s="427"/>
    </row>
    <row r="36" spans="1:28" ht="17.25" customHeight="1">
      <c r="A36" s="376"/>
      <c r="C36" s="1121"/>
      <c r="AB36" s="427"/>
    </row>
    <row r="37" spans="1:28" ht="17.25" customHeight="1">
      <c r="A37" s="376"/>
      <c r="C37" s="1121"/>
      <c r="AB37" s="427"/>
    </row>
    <row r="38" spans="1:28" ht="17.25" customHeight="1">
      <c r="A38" s="376"/>
      <c r="D38" s="1118"/>
      <c r="E38" s="1126"/>
      <c r="F38" s="1126"/>
      <c r="G38" s="1126"/>
      <c r="H38" s="1126"/>
      <c r="I38" s="1126"/>
      <c r="J38" s="1126"/>
      <c r="K38" s="1126"/>
      <c r="L38" s="1126"/>
      <c r="M38" s="1126"/>
      <c r="N38" s="1126"/>
      <c r="O38" s="1126"/>
      <c r="P38" s="1126"/>
      <c r="Q38" s="1126"/>
      <c r="R38" s="1126"/>
      <c r="S38" s="1126"/>
      <c r="T38" s="1126"/>
      <c r="U38" s="1126"/>
      <c r="V38" s="1126"/>
      <c r="W38" s="1126"/>
      <c r="X38" s="1126"/>
      <c r="Y38" s="1126"/>
      <c r="Z38" s="1126"/>
      <c r="AA38" s="1126"/>
      <c r="AB38" s="427"/>
    </row>
    <row r="39" spans="1:28" ht="17.25" customHeight="1">
      <c r="A39" s="376"/>
      <c r="AB39" s="427"/>
    </row>
    <row r="40" spans="1:28" ht="17.25" customHeight="1">
      <c r="A40" s="376"/>
      <c r="G40" s="1112"/>
      <c r="K40" s="1118"/>
      <c r="L40" s="1118"/>
      <c r="M40" s="1118"/>
      <c r="N40" s="1129"/>
      <c r="Q40" s="1118"/>
      <c r="R40" s="1118"/>
      <c r="S40" s="1118"/>
      <c r="T40" s="1129"/>
      <c r="W40" s="1118"/>
      <c r="X40" s="1118"/>
      <c r="Y40" s="1118"/>
      <c r="Z40" s="1129"/>
      <c r="AB40" s="427"/>
    </row>
    <row r="41" spans="1:28" ht="17.25" customHeight="1">
      <c r="A41" s="376"/>
      <c r="G41" s="1112"/>
      <c r="K41" s="1118"/>
      <c r="L41" s="1118"/>
      <c r="M41" s="1118"/>
      <c r="N41" s="1129"/>
      <c r="Q41" s="1118"/>
      <c r="R41" s="1118"/>
      <c r="S41" s="1118"/>
      <c r="T41" s="1129"/>
      <c r="W41" s="1118"/>
      <c r="X41" s="1118"/>
      <c r="Y41" s="1118"/>
      <c r="Z41" s="1129"/>
      <c r="AB41" s="427"/>
    </row>
    <row r="42" spans="1:28" ht="17.25" customHeight="1">
      <c r="A42" s="376"/>
      <c r="G42" s="1112"/>
      <c r="K42" s="1118"/>
      <c r="L42" s="1118"/>
      <c r="M42" s="1118"/>
      <c r="N42" s="1129"/>
      <c r="Q42" s="1118"/>
      <c r="R42" s="1118"/>
      <c r="S42" s="1118"/>
      <c r="T42" s="1129"/>
      <c r="W42" s="1118"/>
      <c r="X42" s="1118"/>
      <c r="Y42" s="1118"/>
      <c r="Z42" s="1129"/>
      <c r="AB42" s="427"/>
    </row>
    <row r="43" spans="1:28" ht="17.25" customHeight="1">
      <c r="A43" s="376"/>
      <c r="G43" s="1112"/>
      <c r="K43" s="1118"/>
      <c r="L43" s="1118"/>
      <c r="M43" s="1118"/>
      <c r="N43" s="1129"/>
      <c r="Q43" s="1118"/>
      <c r="R43" s="1118"/>
      <c r="S43" s="1118"/>
      <c r="T43" s="1129"/>
      <c r="W43" s="1118"/>
      <c r="X43" s="1118"/>
      <c r="Y43" s="1118"/>
      <c r="Z43" s="1129"/>
      <c r="AB43" s="427"/>
    </row>
    <row r="44" spans="1:28" ht="17.25" customHeight="1">
      <c r="A44" s="376"/>
      <c r="G44" s="1112"/>
      <c r="K44" s="1118"/>
      <c r="L44" s="1118"/>
      <c r="M44" s="1118"/>
      <c r="N44" s="1129"/>
      <c r="Q44" s="1118"/>
      <c r="R44" s="1118"/>
      <c r="S44" s="1118"/>
      <c r="T44" s="1129"/>
      <c r="W44" s="1118"/>
      <c r="X44" s="1118"/>
      <c r="Y44" s="1118"/>
      <c r="Z44" s="1129"/>
      <c r="AB44" s="427"/>
    </row>
    <row r="45" spans="1:28" ht="17.25" customHeight="1">
      <c r="A45" s="375"/>
      <c r="B45" s="355"/>
      <c r="C45" s="355"/>
      <c r="D45" s="355"/>
      <c r="E45" s="355"/>
      <c r="F45" s="355"/>
      <c r="G45" s="355"/>
      <c r="H45" s="355"/>
      <c r="I45" s="355"/>
      <c r="J45" s="355"/>
      <c r="K45" s="1130"/>
      <c r="L45" s="1130"/>
      <c r="M45" s="1130"/>
      <c r="N45" s="1131"/>
      <c r="O45" s="355"/>
      <c r="P45" s="355"/>
      <c r="Q45" s="1130"/>
      <c r="R45" s="1130"/>
      <c r="S45" s="1130"/>
      <c r="T45" s="1131"/>
      <c r="U45" s="355"/>
      <c r="V45" s="355"/>
      <c r="W45" s="1130"/>
      <c r="X45" s="1130"/>
      <c r="Y45" s="1130"/>
      <c r="Z45" s="1131"/>
      <c r="AA45" s="355"/>
      <c r="AB45" s="428"/>
    </row>
    <row r="46" spans="1:28" ht="6.75" customHeight="1">
      <c r="C46" s="1107"/>
      <c r="D46" s="1107"/>
      <c r="K46" s="1118"/>
      <c r="L46" s="1118"/>
      <c r="M46" s="1118"/>
      <c r="N46" s="1129"/>
      <c r="Q46" s="1118"/>
      <c r="R46" s="1118"/>
      <c r="S46" s="1118"/>
      <c r="T46" s="1129"/>
      <c r="W46" s="1118"/>
      <c r="X46" s="1118"/>
      <c r="Y46" s="1118"/>
      <c r="Z46" s="1129"/>
    </row>
    <row r="47" spans="1:28" ht="17.25" customHeight="1">
      <c r="F47" s="1112"/>
      <c r="G47" s="1112"/>
      <c r="H47" s="1112"/>
      <c r="I47" s="1112"/>
      <c r="J47" s="1112"/>
      <c r="K47" s="1112"/>
      <c r="L47" s="1112"/>
      <c r="M47" s="1112"/>
      <c r="N47" s="1112"/>
      <c r="O47" s="1112"/>
      <c r="P47" s="1112"/>
      <c r="Q47" s="1112"/>
      <c r="R47" s="1112"/>
      <c r="S47" s="1112"/>
      <c r="T47" s="1112"/>
      <c r="U47" s="1112"/>
      <c r="V47" s="1112"/>
      <c r="W47" s="1112"/>
      <c r="X47" s="1112"/>
      <c r="Y47" s="1112"/>
      <c r="Z47" s="1112"/>
      <c r="AA47" s="1112"/>
    </row>
    <row r="48" spans="1:28" ht="17.25" customHeight="1">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112"/>
    </row>
    <row r="49" spans="4:27" ht="17.25" customHeight="1">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112"/>
    </row>
    <row r="50" spans="4:27" ht="3.75" customHeight="1">
      <c r="D50" s="1107"/>
      <c r="E50" s="1110"/>
    </row>
    <row r="51" spans="4:27" ht="17.25" customHeight="1">
      <c r="H51" s="1118"/>
      <c r="I51" s="1118"/>
      <c r="J51" s="1118"/>
      <c r="K51" s="1118"/>
      <c r="L51" s="1118"/>
    </row>
    <row r="52" spans="4:27" ht="17.25" customHeight="1">
      <c r="H52" s="1112"/>
      <c r="I52" s="1112"/>
      <c r="J52" s="1112"/>
      <c r="K52" s="1112"/>
      <c r="L52" s="1112"/>
    </row>
    <row r="53" spans="4:27" ht="17.25" customHeight="1">
      <c r="I53" s="1112"/>
      <c r="J53" s="1112"/>
      <c r="K53" s="1112"/>
      <c r="L53" s="1112"/>
      <c r="M53" s="1112"/>
      <c r="N53" s="1112"/>
      <c r="O53" s="1112"/>
      <c r="P53" s="1112"/>
      <c r="Q53" s="1112"/>
      <c r="R53" s="1112"/>
      <c r="S53" s="1112"/>
      <c r="T53" s="1112"/>
      <c r="U53" s="1112"/>
      <c r="V53" s="1112"/>
      <c r="W53" s="1112"/>
      <c r="X53" s="1112"/>
      <c r="Y53" s="1112"/>
      <c r="Z53" s="1112"/>
      <c r="AA53" s="1112"/>
    </row>
    <row r="54" spans="4:27" ht="17.25" customHeight="1">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112"/>
    </row>
    <row r="55" spans="4:27" ht="15.75" customHeight="1">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112"/>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6"/>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53" customWidth="1"/>
    <col min="28" max="28" width="1.75" style="353" customWidth="1"/>
    <col min="29" max="29" width="9" style="353" customWidth="1"/>
    <col min="30" max="30" width="10.25" style="353" bestFit="1" customWidth="1"/>
    <col min="31" max="31" width="14.125" style="353" bestFit="1" customWidth="1"/>
    <col min="32" max="256" width="9" style="353" customWidth="1"/>
    <col min="257" max="283" width="3.125" style="353" customWidth="1"/>
    <col min="284" max="284" width="1.75" style="353" customWidth="1"/>
    <col min="285" max="285" width="9" style="353" customWidth="1"/>
    <col min="286" max="286" width="10.25" style="353" bestFit="1" customWidth="1"/>
    <col min="287" max="287" width="14.125" style="353" bestFit="1" customWidth="1"/>
    <col min="288" max="512" width="9" style="353" customWidth="1"/>
    <col min="513" max="539" width="3.125" style="353" customWidth="1"/>
    <col min="540" max="540" width="1.75" style="353" customWidth="1"/>
    <col min="541" max="541" width="9" style="353" customWidth="1"/>
    <col min="542" max="542" width="10.25" style="353" bestFit="1" customWidth="1"/>
    <col min="543" max="543" width="14.125" style="353" bestFit="1" customWidth="1"/>
    <col min="544" max="768" width="9" style="353" customWidth="1"/>
    <col min="769" max="795" width="3.125" style="353" customWidth="1"/>
    <col min="796" max="796" width="1.75" style="353" customWidth="1"/>
    <col min="797" max="797" width="9" style="353" customWidth="1"/>
    <col min="798" max="798" width="10.25" style="353" bestFit="1" customWidth="1"/>
    <col min="799" max="799" width="14.125" style="353" bestFit="1" customWidth="1"/>
    <col min="800" max="1024" width="9" style="353" customWidth="1"/>
    <col min="1025" max="1051" width="3.125" style="353" customWidth="1"/>
    <col min="1052" max="1052" width="1.75" style="353" customWidth="1"/>
    <col min="1053" max="1053" width="9" style="353" customWidth="1"/>
    <col min="1054" max="1054" width="10.25" style="353" bestFit="1" customWidth="1"/>
    <col min="1055" max="1055" width="14.125" style="353" bestFit="1" customWidth="1"/>
    <col min="1056" max="1280" width="9" style="353" customWidth="1"/>
    <col min="1281" max="1307" width="3.125" style="353" customWidth="1"/>
    <col min="1308" max="1308" width="1.75" style="353" customWidth="1"/>
    <col min="1309" max="1309" width="9" style="353" customWidth="1"/>
    <col min="1310" max="1310" width="10.25" style="353" bestFit="1" customWidth="1"/>
    <col min="1311" max="1311" width="14.125" style="353" bestFit="1" customWidth="1"/>
    <col min="1312" max="1536" width="9" style="353" customWidth="1"/>
    <col min="1537" max="1563" width="3.125" style="353" customWidth="1"/>
    <col min="1564" max="1564" width="1.75" style="353" customWidth="1"/>
    <col min="1565" max="1565" width="9" style="353" customWidth="1"/>
    <col min="1566" max="1566" width="10.25" style="353" bestFit="1" customWidth="1"/>
    <col min="1567" max="1567" width="14.125" style="353" bestFit="1" customWidth="1"/>
    <col min="1568" max="1792" width="9" style="353" customWidth="1"/>
    <col min="1793" max="1819" width="3.125" style="353" customWidth="1"/>
    <col min="1820" max="1820" width="1.75" style="353" customWidth="1"/>
    <col min="1821" max="1821" width="9" style="353" customWidth="1"/>
    <col min="1822" max="1822" width="10.25" style="353" bestFit="1" customWidth="1"/>
    <col min="1823" max="1823" width="14.125" style="353" bestFit="1" customWidth="1"/>
    <col min="1824" max="2048" width="9" style="353" customWidth="1"/>
    <col min="2049" max="2075" width="3.125" style="353" customWidth="1"/>
    <col min="2076" max="2076" width="1.75" style="353" customWidth="1"/>
    <col min="2077" max="2077" width="9" style="353" customWidth="1"/>
    <col min="2078" max="2078" width="10.25" style="353" bestFit="1" customWidth="1"/>
    <col min="2079" max="2079" width="14.125" style="353" bestFit="1" customWidth="1"/>
    <col min="2080" max="2304" width="9" style="353" customWidth="1"/>
    <col min="2305" max="2331" width="3.125" style="353" customWidth="1"/>
    <col min="2332" max="2332" width="1.75" style="353" customWidth="1"/>
    <col min="2333" max="2333" width="9" style="353" customWidth="1"/>
    <col min="2334" max="2334" width="10.25" style="353" bestFit="1" customWidth="1"/>
    <col min="2335" max="2335" width="14.125" style="353" bestFit="1" customWidth="1"/>
    <col min="2336" max="2560" width="9" style="353" customWidth="1"/>
    <col min="2561" max="2587" width="3.125" style="353" customWidth="1"/>
    <col min="2588" max="2588" width="1.75" style="353" customWidth="1"/>
    <col min="2589" max="2589" width="9" style="353" customWidth="1"/>
    <col min="2590" max="2590" width="10.25" style="353" bestFit="1" customWidth="1"/>
    <col min="2591" max="2591" width="14.125" style="353" bestFit="1" customWidth="1"/>
    <col min="2592" max="2816" width="9" style="353" customWidth="1"/>
    <col min="2817" max="2843" width="3.125" style="353" customWidth="1"/>
    <col min="2844" max="2844" width="1.75" style="353" customWidth="1"/>
    <col min="2845" max="2845" width="9" style="353" customWidth="1"/>
    <col min="2846" max="2846" width="10.25" style="353" bestFit="1" customWidth="1"/>
    <col min="2847" max="2847" width="14.125" style="353" bestFit="1" customWidth="1"/>
    <col min="2848" max="3072" width="9" style="353" customWidth="1"/>
    <col min="3073" max="3099" width="3.125" style="353" customWidth="1"/>
    <col min="3100" max="3100" width="1.75" style="353" customWidth="1"/>
    <col min="3101" max="3101" width="9" style="353" customWidth="1"/>
    <col min="3102" max="3102" width="10.25" style="353" bestFit="1" customWidth="1"/>
    <col min="3103" max="3103" width="14.125" style="353" bestFit="1" customWidth="1"/>
    <col min="3104" max="3328" width="9" style="353" customWidth="1"/>
    <col min="3329" max="3355" width="3.125" style="353" customWidth="1"/>
    <col min="3356" max="3356" width="1.75" style="353" customWidth="1"/>
    <col min="3357" max="3357" width="9" style="353" customWidth="1"/>
    <col min="3358" max="3358" width="10.25" style="353" bestFit="1" customWidth="1"/>
    <col min="3359" max="3359" width="14.125" style="353" bestFit="1" customWidth="1"/>
    <col min="3360" max="3584" width="9" style="353" customWidth="1"/>
    <col min="3585" max="3611" width="3.125" style="353" customWidth="1"/>
    <col min="3612" max="3612" width="1.75" style="353" customWidth="1"/>
    <col min="3613" max="3613" width="9" style="353" customWidth="1"/>
    <col min="3614" max="3614" width="10.25" style="353" bestFit="1" customWidth="1"/>
    <col min="3615" max="3615" width="14.125" style="353" bestFit="1" customWidth="1"/>
    <col min="3616" max="3840" width="9" style="353" customWidth="1"/>
    <col min="3841" max="3867" width="3.125" style="353" customWidth="1"/>
    <col min="3868" max="3868" width="1.75" style="353" customWidth="1"/>
    <col min="3869" max="3869" width="9" style="353" customWidth="1"/>
    <col min="3870" max="3870" width="10.25" style="353" bestFit="1" customWidth="1"/>
    <col min="3871" max="3871" width="14.125" style="353" bestFit="1" customWidth="1"/>
    <col min="3872" max="4096" width="9" style="353" customWidth="1"/>
    <col min="4097" max="4123" width="3.125" style="353" customWidth="1"/>
    <col min="4124" max="4124" width="1.75" style="353" customWidth="1"/>
    <col min="4125" max="4125" width="9" style="353" customWidth="1"/>
    <col min="4126" max="4126" width="10.25" style="353" bestFit="1" customWidth="1"/>
    <col min="4127" max="4127" width="14.125" style="353" bestFit="1" customWidth="1"/>
    <col min="4128" max="4352" width="9" style="353" customWidth="1"/>
    <col min="4353" max="4379" width="3.125" style="353" customWidth="1"/>
    <col min="4380" max="4380" width="1.75" style="353" customWidth="1"/>
    <col min="4381" max="4381" width="9" style="353" customWidth="1"/>
    <col min="4382" max="4382" width="10.25" style="353" bestFit="1" customWidth="1"/>
    <col min="4383" max="4383" width="14.125" style="353" bestFit="1" customWidth="1"/>
    <col min="4384" max="4608" width="9" style="353" customWidth="1"/>
    <col min="4609" max="4635" width="3.125" style="353" customWidth="1"/>
    <col min="4636" max="4636" width="1.75" style="353" customWidth="1"/>
    <col min="4637" max="4637" width="9" style="353" customWidth="1"/>
    <col min="4638" max="4638" width="10.25" style="353" bestFit="1" customWidth="1"/>
    <col min="4639" max="4639" width="14.125" style="353" bestFit="1" customWidth="1"/>
    <col min="4640" max="4864" width="9" style="353" customWidth="1"/>
    <col min="4865" max="4891" width="3.125" style="353" customWidth="1"/>
    <col min="4892" max="4892" width="1.75" style="353" customWidth="1"/>
    <col min="4893" max="4893" width="9" style="353" customWidth="1"/>
    <col min="4894" max="4894" width="10.25" style="353" bestFit="1" customWidth="1"/>
    <col min="4895" max="4895" width="14.125" style="353" bestFit="1" customWidth="1"/>
    <col min="4896" max="5120" width="9" style="353" customWidth="1"/>
    <col min="5121" max="5147" width="3.125" style="353" customWidth="1"/>
    <col min="5148" max="5148" width="1.75" style="353" customWidth="1"/>
    <col min="5149" max="5149" width="9" style="353" customWidth="1"/>
    <col min="5150" max="5150" width="10.25" style="353" bestFit="1" customWidth="1"/>
    <col min="5151" max="5151" width="14.125" style="353" bestFit="1" customWidth="1"/>
    <col min="5152" max="5376" width="9" style="353" customWidth="1"/>
    <col min="5377" max="5403" width="3.125" style="353" customWidth="1"/>
    <col min="5404" max="5404" width="1.75" style="353" customWidth="1"/>
    <col min="5405" max="5405" width="9" style="353" customWidth="1"/>
    <col min="5406" max="5406" width="10.25" style="353" bestFit="1" customWidth="1"/>
    <col min="5407" max="5407" width="14.125" style="353" bestFit="1" customWidth="1"/>
    <col min="5408" max="5632" width="9" style="353" customWidth="1"/>
    <col min="5633" max="5659" width="3.125" style="353" customWidth="1"/>
    <col min="5660" max="5660" width="1.75" style="353" customWidth="1"/>
    <col min="5661" max="5661" width="9" style="353" customWidth="1"/>
    <col min="5662" max="5662" width="10.25" style="353" bestFit="1" customWidth="1"/>
    <col min="5663" max="5663" width="14.125" style="353" bestFit="1" customWidth="1"/>
    <col min="5664" max="5888" width="9" style="353" customWidth="1"/>
    <col min="5889" max="5915" width="3.125" style="353" customWidth="1"/>
    <col min="5916" max="5916" width="1.75" style="353" customWidth="1"/>
    <col min="5917" max="5917" width="9" style="353" customWidth="1"/>
    <col min="5918" max="5918" width="10.25" style="353" bestFit="1" customWidth="1"/>
    <col min="5919" max="5919" width="14.125" style="353" bestFit="1" customWidth="1"/>
    <col min="5920" max="6144" width="9" style="353" customWidth="1"/>
    <col min="6145" max="6171" width="3.125" style="353" customWidth="1"/>
    <col min="6172" max="6172" width="1.75" style="353" customWidth="1"/>
    <col min="6173" max="6173" width="9" style="353" customWidth="1"/>
    <col min="6174" max="6174" width="10.25" style="353" bestFit="1" customWidth="1"/>
    <col min="6175" max="6175" width="14.125" style="353" bestFit="1" customWidth="1"/>
    <col min="6176" max="6400" width="9" style="353" customWidth="1"/>
    <col min="6401" max="6427" width="3.125" style="353" customWidth="1"/>
    <col min="6428" max="6428" width="1.75" style="353" customWidth="1"/>
    <col min="6429" max="6429" width="9" style="353" customWidth="1"/>
    <col min="6430" max="6430" width="10.25" style="353" bestFit="1" customWidth="1"/>
    <col min="6431" max="6431" width="14.125" style="353" bestFit="1" customWidth="1"/>
    <col min="6432" max="6656" width="9" style="353" customWidth="1"/>
    <col min="6657" max="6683" width="3.125" style="353" customWidth="1"/>
    <col min="6684" max="6684" width="1.75" style="353" customWidth="1"/>
    <col min="6685" max="6685" width="9" style="353" customWidth="1"/>
    <col min="6686" max="6686" width="10.25" style="353" bestFit="1" customWidth="1"/>
    <col min="6687" max="6687" width="14.125" style="353" bestFit="1" customWidth="1"/>
    <col min="6688" max="6912" width="9" style="353" customWidth="1"/>
    <col min="6913" max="6939" width="3.125" style="353" customWidth="1"/>
    <col min="6940" max="6940" width="1.75" style="353" customWidth="1"/>
    <col min="6941" max="6941" width="9" style="353" customWidth="1"/>
    <col min="6942" max="6942" width="10.25" style="353" bestFit="1" customWidth="1"/>
    <col min="6943" max="6943" width="14.125" style="353" bestFit="1" customWidth="1"/>
    <col min="6944" max="7168" width="9" style="353" customWidth="1"/>
    <col min="7169" max="7195" width="3.125" style="353" customWidth="1"/>
    <col min="7196" max="7196" width="1.75" style="353" customWidth="1"/>
    <col min="7197" max="7197" width="9" style="353" customWidth="1"/>
    <col min="7198" max="7198" width="10.25" style="353" bestFit="1" customWidth="1"/>
    <col min="7199" max="7199" width="14.125" style="353" bestFit="1" customWidth="1"/>
    <col min="7200" max="7424" width="9" style="353" customWidth="1"/>
    <col min="7425" max="7451" width="3.125" style="353" customWidth="1"/>
    <col min="7452" max="7452" width="1.75" style="353" customWidth="1"/>
    <col min="7453" max="7453" width="9" style="353" customWidth="1"/>
    <col min="7454" max="7454" width="10.25" style="353" bestFit="1" customWidth="1"/>
    <col min="7455" max="7455" width="14.125" style="353" bestFit="1" customWidth="1"/>
    <col min="7456" max="7680" width="9" style="353" customWidth="1"/>
    <col min="7681" max="7707" width="3.125" style="353" customWidth="1"/>
    <col min="7708" max="7708" width="1.75" style="353" customWidth="1"/>
    <col min="7709" max="7709" width="9" style="353" customWidth="1"/>
    <col min="7710" max="7710" width="10.25" style="353" bestFit="1" customWidth="1"/>
    <col min="7711" max="7711" width="14.125" style="353" bestFit="1" customWidth="1"/>
    <col min="7712" max="7936" width="9" style="353" customWidth="1"/>
    <col min="7937" max="7963" width="3.125" style="353" customWidth="1"/>
    <col min="7964" max="7964" width="1.75" style="353" customWidth="1"/>
    <col min="7965" max="7965" width="9" style="353" customWidth="1"/>
    <col min="7966" max="7966" width="10.25" style="353" bestFit="1" customWidth="1"/>
    <col min="7967" max="7967" width="14.125" style="353" bestFit="1" customWidth="1"/>
    <col min="7968" max="8192" width="9" style="353" customWidth="1"/>
    <col min="8193" max="8219" width="3.125" style="353" customWidth="1"/>
    <col min="8220" max="8220" width="1.75" style="353" customWidth="1"/>
    <col min="8221" max="8221" width="9" style="353" customWidth="1"/>
    <col min="8222" max="8222" width="10.25" style="353" bestFit="1" customWidth="1"/>
    <col min="8223" max="8223" width="14.125" style="353" bestFit="1" customWidth="1"/>
    <col min="8224" max="8448" width="9" style="353" customWidth="1"/>
    <col min="8449" max="8475" width="3.125" style="353" customWidth="1"/>
    <col min="8476" max="8476" width="1.75" style="353" customWidth="1"/>
    <col min="8477" max="8477" width="9" style="353" customWidth="1"/>
    <col min="8478" max="8478" width="10.25" style="353" bestFit="1" customWidth="1"/>
    <col min="8479" max="8479" width="14.125" style="353" bestFit="1" customWidth="1"/>
    <col min="8480" max="8704" width="9" style="353" customWidth="1"/>
    <col min="8705" max="8731" width="3.125" style="353" customWidth="1"/>
    <col min="8732" max="8732" width="1.75" style="353" customWidth="1"/>
    <col min="8733" max="8733" width="9" style="353" customWidth="1"/>
    <col min="8734" max="8734" width="10.25" style="353" bestFit="1" customWidth="1"/>
    <col min="8735" max="8735" width="14.125" style="353" bestFit="1" customWidth="1"/>
    <col min="8736" max="8960" width="9" style="353" customWidth="1"/>
    <col min="8961" max="8987" width="3.125" style="353" customWidth="1"/>
    <col min="8988" max="8988" width="1.75" style="353" customWidth="1"/>
    <col min="8989" max="8989" width="9" style="353" customWidth="1"/>
    <col min="8990" max="8990" width="10.25" style="353" bestFit="1" customWidth="1"/>
    <col min="8991" max="8991" width="14.125" style="353" bestFit="1" customWidth="1"/>
    <col min="8992" max="9216" width="9" style="353" customWidth="1"/>
    <col min="9217" max="9243" width="3.125" style="353" customWidth="1"/>
    <col min="9244" max="9244" width="1.75" style="353" customWidth="1"/>
    <col min="9245" max="9245" width="9" style="353" customWidth="1"/>
    <col min="9246" max="9246" width="10.25" style="353" bestFit="1" customWidth="1"/>
    <col min="9247" max="9247" width="14.125" style="353" bestFit="1" customWidth="1"/>
    <col min="9248" max="9472" width="9" style="353" customWidth="1"/>
    <col min="9473" max="9499" width="3.125" style="353" customWidth="1"/>
    <col min="9500" max="9500" width="1.75" style="353" customWidth="1"/>
    <col min="9501" max="9501" width="9" style="353" customWidth="1"/>
    <col min="9502" max="9502" width="10.25" style="353" bestFit="1" customWidth="1"/>
    <col min="9503" max="9503" width="14.125" style="353" bestFit="1" customWidth="1"/>
    <col min="9504" max="9728" width="9" style="353" customWidth="1"/>
    <col min="9729" max="9755" width="3.125" style="353" customWidth="1"/>
    <col min="9756" max="9756" width="1.75" style="353" customWidth="1"/>
    <col min="9757" max="9757" width="9" style="353" customWidth="1"/>
    <col min="9758" max="9758" width="10.25" style="353" bestFit="1" customWidth="1"/>
    <col min="9759" max="9759" width="14.125" style="353" bestFit="1" customWidth="1"/>
    <col min="9760" max="9984" width="9" style="353" customWidth="1"/>
    <col min="9985" max="10011" width="3.125" style="353" customWidth="1"/>
    <col min="10012" max="10012" width="1.75" style="353" customWidth="1"/>
    <col min="10013" max="10013" width="9" style="353" customWidth="1"/>
    <col min="10014" max="10014" width="10.25" style="353" bestFit="1" customWidth="1"/>
    <col min="10015" max="10015" width="14.125" style="353" bestFit="1" customWidth="1"/>
    <col min="10016" max="10240" width="9" style="353" customWidth="1"/>
    <col min="10241" max="10267" width="3.125" style="353" customWidth="1"/>
    <col min="10268" max="10268" width="1.75" style="353" customWidth="1"/>
    <col min="10269" max="10269" width="9" style="353" customWidth="1"/>
    <col min="10270" max="10270" width="10.25" style="353" bestFit="1" customWidth="1"/>
    <col min="10271" max="10271" width="14.125" style="353" bestFit="1" customWidth="1"/>
    <col min="10272" max="10496" width="9" style="353" customWidth="1"/>
    <col min="10497" max="10523" width="3.125" style="353" customWidth="1"/>
    <col min="10524" max="10524" width="1.75" style="353" customWidth="1"/>
    <col min="10525" max="10525" width="9" style="353" customWidth="1"/>
    <col min="10526" max="10526" width="10.25" style="353" bestFit="1" customWidth="1"/>
    <col min="10527" max="10527" width="14.125" style="353" bestFit="1" customWidth="1"/>
    <col min="10528" max="10752" width="9" style="353" customWidth="1"/>
    <col min="10753" max="10779" width="3.125" style="353" customWidth="1"/>
    <col min="10780" max="10780" width="1.75" style="353" customWidth="1"/>
    <col min="10781" max="10781" width="9" style="353" customWidth="1"/>
    <col min="10782" max="10782" width="10.25" style="353" bestFit="1" customWidth="1"/>
    <col min="10783" max="10783" width="14.125" style="353" bestFit="1" customWidth="1"/>
    <col min="10784" max="11008" width="9" style="353" customWidth="1"/>
    <col min="11009" max="11035" width="3.125" style="353" customWidth="1"/>
    <col min="11036" max="11036" width="1.75" style="353" customWidth="1"/>
    <col min="11037" max="11037" width="9" style="353" customWidth="1"/>
    <col min="11038" max="11038" width="10.25" style="353" bestFit="1" customWidth="1"/>
    <col min="11039" max="11039" width="14.125" style="353" bestFit="1" customWidth="1"/>
    <col min="11040" max="11264" width="9" style="353" customWidth="1"/>
    <col min="11265" max="11291" width="3.125" style="353" customWidth="1"/>
    <col min="11292" max="11292" width="1.75" style="353" customWidth="1"/>
    <col min="11293" max="11293" width="9" style="353" customWidth="1"/>
    <col min="11294" max="11294" width="10.25" style="353" bestFit="1" customWidth="1"/>
    <col min="11295" max="11295" width="14.125" style="353" bestFit="1" customWidth="1"/>
    <col min="11296" max="11520" width="9" style="353" customWidth="1"/>
    <col min="11521" max="11547" width="3.125" style="353" customWidth="1"/>
    <col min="11548" max="11548" width="1.75" style="353" customWidth="1"/>
    <col min="11549" max="11549" width="9" style="353" customWidth="1"/>
    <col min="11550" max="11550" width="10.25" style="353" bestFit="1" customWidth="1"/>
    <col min="11551" max="11551" width="14.125" style="353" bestFit="1" customWidth="1"/>
    <col min="11552" max="11776" width="9" style="353" customWidth="1"/>
    <col min="11777" max="11803" width="3.125" style="353" customWidth="1"/>
    <col min="11804" max="11804" width="1.75" style="353" customWidth="1"/>
    <col min="11805" max="11805" width="9" style="353" customWidth="1"/>
    <col min="11806" max="11806" width="10.25" style="353" bestFit="1" customWidth="1"/>
    <col min="11807" max="11807" width="14.125" style="353" bestFit="1" customWidth="1"/>
    <col min="11808" max="12032" width="9" style="353" customWidth="1"/>
    <col min="12033" max="12059" width="3.125" style="353" customWidth="1"/>
    <col min="12060" max="12060" width="1.75" style="353" customWidth="1"/>
    <col min="12061" max="12061" width="9" style="353" customWidth="1"/>
    <col min="12062" max="12062" width="10.25" style="353" bestFit="1" customWidth="1"/>
    <col min="12063" max="12063" width="14.125" style="353" bestFit="1" customWidth="1"/>
    <col min="12064" max="12288" width="9" style="353" customWidth="1"/>
    <col min="12289" max="12315" width="3.125" style="353" customWidth="1"/>
    <col min="12316" max="12316" width="1.75" style="353" customWidth="1"/>
    <col min="12317" max="12317" width="9" style="353" customWidth="1"/>
    <col min="12318" max="12318" width="10.25" style="353" bestFit="1" customWidth="1"/>
    <col min="12319" max="12319" width="14.125" style="353" bestFit="1" customWidth="1"/>
    <col min="12320" max="12544" width="9" style="353" customWidth="1"/>
    <col min="12545" max="12571" width="3.125" style="353" customWidth="1"/>
    <col min="12572" max="12572" width="1.75" style="353" customWidth="1"/>
    <col min="12573" max="12573" width="9" style="353" customWidth="1"/>
    <col min="12574" max="12574" width="10.25" style="353" bestFit="1" customWidth="1"/>
    <col min="12575" max="12575" width="14.125" style="353" bestFit="1" customWidth="1"/>
    <col min="12576" max="12800" width="9" style="353" customWidth="1"/>
    <col min="12801" max="12827" width="3.125" style="353" customWidth="1"/>
    <col min="12828" max="12828" width="1.75" style="353" customWidth="1"/>
    <col min="12829" max="12829" width="9" style="353" customWidth="1"/>
    <col min="12830" max="12830" width="10.25" style="353" bestFit="1" customWidth="1"/>
    <col min="12831" max="12831" width="14.125" style="353" bestFit="1" customWidth="1"/>
    <col min="12832" max="13056" width="9" style="353" customWidth="1"/>
    <col min="13057" max="13083" width="3.125" style="353" customWidth="1"/>
    <col min="13084" max="13084" width="1.75" style="353" customWidth="1"/>
    <col min="13085" max="13085" width="9" style="353" customWidth="1"/>
    <col min="13086" max="13086" width="10.25" style="353" bestFit="1" customWidth="1"/>
    <col min="13087" max="13087" width="14.125" style="353" bestFit="1" customWidth="1"/>
    <col min="13088" max="13312" width="9" style="353" customWidth="1"/>
    <col min="13313" max="13339" width="3.125" style="353" customWidth="1"/>
    <col min="13340" max="13340" width="1.75" style="353" customWidth="1"/>
    <col min="13341" max="13341" width="9" style="353" customWidth="1"/>
    <col min="13342" max="13342" width="10.25" style="353" bestFit="1" customWidth="1"/>
    <col min="13343" max="13343" width="14.125" style="353" bestFit="1" customWidth="1"/>
    <col min="13344" max="13568" width="9" style="353" customWidth="1"/>
    <col min="13569" max="13595" width="3.125" style="353" customWidth="1"/>
    <col min="13596" max="13596" width="1.75" style="353" customWidth="1"/>
    <col min="13597" max="13597" width="9" style="353" customWidth="1"/>
    <col min="13598" max="13598" width="10.25" style="353" bestFit="1" customWidth="1"/>
    <col min="13599" max="13599" width="14.125" style="353" bestFit="1" customWidth="1"/>
    <col min="13600" max="13824" width="9" style="353" customWidth="1"/>
    <col min="13825" max="13851" width="3.125" style="353" customWidth="1"/>
    <col min="13852" max="13852" width="1.75" style="353" customWidth="1"/>
    <col min="13853" max="13853" width="9" style="353" customWidth="1"/>
    <col min="13854" max="13854" width="10.25" style="353" bestFit="1" customWidth="1"/>
    <col min="13855" max="13855" width="14.125" style="353" bestFit="1" customWidth="1"/>
    <col min="13856" max="14080" width="9" style="353" customWidth="1"/>
    <col min="14081" max="14107" width="3.125" style="353" customWidth="1"/>
    <col min="14108" max="14108" width="1.75" style="353" customWidth="1"/>
    <col min="14109" max="14109" width="9" style="353" customWidth="1"/>
    <col min="14110" max="14110" width="10.25" style="353" bestFit="1" customWidth="1"/>
    <col min="14111" max="14111" width="14.125" style="353" bestFit="1" customWidth="1"/>
    <col min="14112" max="14336" width="9" style="353" customWidth="1"/>
    <col min="14337" max="14363" width="3.125" style="353" customWidth="1"/>
    <col min="14364" max="14364" width="1.75" style="353" customWidth="1"/>
    <col min="14365" max="14365" width="9" style="353" customWidth="1"/>
    <col min="14366" max="14366" width="10.25" style="353" bestFit="1" customWidth="1"/>
    <col min="14367" max="14367" width="14.125" style="353" bestFit="1" customWidth="1"/>
    <col min="14368" max="14592" width="9" style="353" customWidth="1"/>
    <col min="14593" max="14619" width="3.125" style="353" customWidth="1"/>
    <col min="14620" max="14620" width="1.75" style="353" customWidth="1"/>
    <col min="14621" max="14621" width="9" style="353" customWidth="1"/>
    <col min="14622" max="14622" width="10.25" style="353" bestFit="1" customWidth="1"/>
    <col min="14623" max="14623" width="14.125" style="353" bestFit="1" customWidth="1"/>
    <col min="14624" max="14848" width="9" style="353" customWidth="1"/>
    <col min="14849" max="14875" width="3.125" style="353" customWidth="1"/>
    <col min="14876" max="14876" width="1.75" style="353" customWidth="1"/>
    <col min="14877" max="14877" width="9" style="353" customWidth="1"/>
    <col min="14878" max="14878" width="10.25" style="353" bestFit="1" customWidth="1"/>
    <col min="14879" max="14879" width="14.125" style="353" bestFit="1" customWidth="1"/>
    <col min="14880" max="15104" width="9" style="353" customWidth="1"/>
    <col min="15105" max="15131" width="3.125" style="353" customWidth="1"/>
    <col min="15132" max="15132" width="1.75" style="353" customWidth="1"/>
    <col min="15133" max="15133" width="9" style="353" customWidth="1"/>
    <col min="15134" max="15134" width="10.25" style="353" bestFit="1" customWidth="1"/>
    <col min="15135" max="15135" width="14.125" style="353" bestFit="1" customWidth="1"/>
    <col min="15136" max="15360" width="9" style="353" customWidth="1"/>
    <col min="15361" max="15387" width="3.125" style="353" customWidth="1"/>
    <col min="15388" max="15388" width="1.75" style="353" customWidth="1"/>
    <col min="15389" max="15389" width="9" style="353" customWidth="1"/>
    <col min="15390" max="15390" width="10.25" style="353" bestFit="1" customWidth="1"/>
    <col min="15391" max="15391" width="14.125" style="353" bestFit="1" customWidth="1"/>
    <col min="15392" max="15616" width="9" style="353" customWidth="1"/>
    <col min="15617" max="15643" width="3.125" style="353" customWidth="1"/>
    <col min="15644" max="15644" width="1.75" style="353" customWidth="1"/>
    <col min="15645" max="15645" width="9" style="353" customWidth="1"/>
    <col min="15646" max="15646" width="10.25" style="353" bestFit="1" customWidth="1"/>
    <col min="15647" max="15647" width="14.125" style="353" bestFit="1" customWidth="1"/>
    <col min="15648" max="15872" width="9" style="353" customWidth="1"/>
    <col min="15873" max="15899" width="3.125" style="353" customWidth="1"/>
    <col min="15900" max="15900" width="1.75" style="353" customWidth="1"/>
    <col min="15901" max="15901" width="9" style="353" customWidth="1"/>
    <col min="15902" max="15902" width="10.25" style="353" bestFit="1" customWidth="1"/>
    <col min="15903" max="15903" width="14.125" style="353" bestFit="1" customWidth="1"/>
    <col min="15904" max="16128" width="9" style="353" customWidth="1"/>
    <col min="16129" max="16155" width="3.125" style="353" customWidth="1"/>
    <col min="16156" max="16156" width="1.75" style="353" customWidth="1"/>
    <col min="16157" max="16157" width="9" style="353" customWidth="1"/>
    <col min="16158" max="16158" width="10.25" style="353" bestFit="1" customWidth="1"/>
    <col min="16159" max="16159" width="14.125" style="353" bestFit="1" customWidth="1"/>
    <col min="16160" max="16384" width="9" style="353" customWidth="1"/>
  </cols>
  <sheetData>
    <row r="1" spans="1:27" ht="6" customHeight="1"/>
    <row r="2" spans="1:27">
      <c r="A2" s="353" t="s">
        <v>12</v>
      </c>
    </row>
    <row r="4" spans="1:27">
      <c r="A4" s="2407" t="s">
        <v>13</v>
      </c>
      <c r="B4" s="2407"/>
      <c r="C4" s="2407"/>
      <c r="D4" s="2407"/>
      <c r="E4" s="2407"/>
      <c r="F4" s="2407"/>
      <c r="G4" s="2407"/>
      <c r="H4" s="2407"/>
      <c r="I4" s="2407"/>
      <c r="J4" s="2407"/>
      <c r="K4" s="2407"/>
      <c r="L4" s="2407"/>
      <c r="M4" s="2407"/>
      <c r="N4" s="2407"/>
      <c r="O4" s="2407"/>
      <c r="P4" s="2407"/>
      <c r="Q4" s="2407"/>
      <c r="R4" s="2407"/>
      <c r="S4" s="2407"/>
      <c r="T4" s="2407"/>
      <c r="U4" s="2407"/>
      <c r="V4" s="2407"/>
      <c r="W4" s="2407"/>
      <c r="X4" s="2407"/>
      <c r="Y4" s="2407"/>
      <c r="Z4" s="2407"/>
      <c r="AA4" s="2407"/>
    </row>
    <row r="5" spans="1:27" ht="30.75" customHeight="1">
      <c r="A5" s="2441" t="s">
        <v>14</v>
      </c>
      <c r="B5" s="2441"/>
      <c r="C5" s="2441"/>
      <c r="D5" s="2441"/>
      <c r="E5" s="2441"/>
      <c r="F5" s="2441"/>
      <c r="G5" s="2441"/>
      <c r="H5" s="2441"/>
      <c r="I5" s="2441"/>
      <c r="J5" s="2441"/>
      <c r="K5" s="2441"/>
      <c r="L5" s="2441"/>
      <c r="M5" s="2441"/>
      <c r="N5" s="2441"/>
      <c r="O5" s="2441"/>
      <c r="P5" s="2441"/>
      <c r="Q5" s="2441"/>
      <c r="R5" s="2441"/>
      <c r="S5" s="2442"/>
      <c r="T5" s="2442"/>
      <c r="U5" s="2442"/>
      <c r="V5" s="2442"/>
      <c r="W5" s="2442"/>
      <c r="X5" s="2442"/>
      <c r="Y5" s="2442"/>
      <c r="Z5" s="2442"/>
      <c r="AA5" s="2442"/>
    </row>
    <row r="6" spans="1:27">
      <c r="A6" s="2407" t="s">
        <v>15</v>
      </c>
      <c r="B6" s="2407"/>
      <c r="C6" s="2407"/>
      <c r="D6" s="2407"/>
      <c r="E6" s="2407"/>
      <c r="F6" s="2407"/>
      <c r="G6" s="2407"/>
      <c r="H6" s="2407"/>
      <c r="I6" s="2407"/>
      <c r="J6" s="2407"/>
      <c r="K6" s="2407"/>
      <c r="L6" s="2407"/>
      <c r="M6" s="2407"/>
      <c r="N6" s="2407"/>
      <c r="O6" s="2407"/>
      <c r="P6" s="2407"/>
      <c r="Q6" s="2407"/>
      <c r="R6" s="2407"/>
      <c r="S6" s="2443"/>
      <c r="T6" s="2443"/>
      <c r="U6" s="2443"/>
      <c r="V6" s="2443"/>
      <c r="W6" s="2443"/>
      <c r="X6" s="2443"/>
      <c r="Y6" s="2443"/>
      <c r="Z6" s="2443"/>
      <c r="AA6" s="2443"/>
    </row>
    <row r="8" spans="1:27" ht="18.75" customHeight="1">
      <c r="S8" s="2428" t="str">
        <f ca="1">IF(wskakunin_SHINSEI_DATE="",TEXT(TODAY(),"ggg"),wskakunin_SHINSEI_DATE)</f>
        <v>令和</v>
      </c>
      <c r="T8" s="2428"/>
      <c r="U8" s="2202"/>
      <c r="V8" s="353" t="s">
        <v>477</v>
      </c>
      <c r="W8" s="2202"/>
      <c r="X8" s="353" t="s">
        <v>5</v>
      </c>
      <c r="Y8" s="2202"/>
      <c r="Z8" s="353" t="s">
        <v>478</v>
      </c>
    </row>
    <row r="9" spans="1:27" ht="15.75" customHeight="1"/>
    <row r="10" spans="1:27" ht="18" customHeight="1">
      <c r="A10" s="355"/>
      <c r="B10" s="2444" t="str">
        <f>cst_wskakunin_BUILD_KEN__ken</f>
        <v>埼玉県</v>
      </c>
      <c r="C10" s="2445"/>
      <c r="D10" s="2445"/>
      <c r="E10" s="2445"/>
      <c r="F10" s="355" t="s">
        <v>16</v>
      </c>
      <c r="G10" s="355"/>
      <c r="H10" s="355"/>
      <c r="I10" s="355"/>
      <c r="J10" s="355"/>
      <c r="K10" s="355"/>
      <c r="L10" s="355"/>
      <c r="M10" s="355"/>
      <c r="N10" s="355"/>
      <c r="O10" s="355"/>
      <c r="P10" s="355"/>
      <c r="Q10" s="355"/>
      <c r="R10" s="355"/>
      <c r="S10" s="355"/>
      <c r="T10" s="355"/>
      <c r="U10" s="355"/>
      <c r="V10" s="355"/>
      <c r="W10" s="355"/>
      <c r="X10" s="355"/>
      <c r="Y10" s="355"/>
      <c r="Z10" s="355"/>
      <c r="AA10" s="355"/>
    </row>
    <row r="11" spans="1:27" ht="18" customHeight="1">
      <c r="A11" s="353" t="s">
        <v>17</v>
      </c>
    </row>
    <row r="12" spans="1:27" ht="18" customHeight="1">
      <c r="B12" s="2443" t="s">
        <v>4</v>
      </c>
      <c r="C12" s="2443"/>
      <c r="D12" s="2443"/>
      <c r="E12" s="2446" t="str">
        <f>cst_wskakunin_owner1__space3</f>
        <v>テスト建て主
代表取締役社長　テストさん</v>
      </c>
      <c r="F12" s="2446"/>
      <c r="G12" s="2446"/>
      <c r="H12" s="2446"/>
      <c r="I12" s="2446"/>
      <c r="J12" s="2446"/>
      <c r="K12" s="2446"/>
      <c r="L12" s="2446"/>
      <c r="M12" s="2446"/>
      <c r="N12" s="2446"/>
      <c r="O12" s="2446"/>
      <c r="P12" s="2446"/>
      <c r="Q12" s="2446"/>
      <c r="R12" s="2446"/>
      <c r="S12" s="2446"/>
      <c r="T12" s="2446"/>
      <c r="U12" s="2446"/>
      <c r="V12" s="2446"/>
      <c r="W12" s="2446"/>
      <c r="X12" s="2446"/>
      <c r="Y12" s="2446"/>
      <c r="Z12" s="2443"/>
    </row>
    <row r="13" spans="1:27" ht="18" customHeight="1">
      <c r="B13" s="2443"/>
      <c r="C13" s="2443"/>
      <c r="D13" s="2443"/>
      <c r="E13" s="2446"/>
      <c r="F13" s="2446"/>
      <c r="G13" s="2446"/>
      <c r="H13" s="2446"/>
      <c r="I13" s="2446"/>
      <c r="J13" s="2446"/>
      <c r="K13" s="2446"/>
      <c r="L13" s="2446"/>
      <c r="M13" s="2446"/>
      <c r="N13" s="2446"/>
      <c r="O13" s="2446"/>
      <c r="P13" s="2446"/>
      <c r="Q13" s="2446"/>
      <c r="R13" s="2446"/>
      <c r="S13" s="2446"/>
      <c r="T13" s="2446"/>
      <c r="U13" s="2446"/>
      <c r="V13" s="2446"/>
      <c r="W13" s="2446"/>
      <c r="X13" s="2446"/>
      <c r="Y13" s="2446"/>
      <c r="Z13" s="2443"/>
    </row>
    <row r="14" spans="1:27" ht="18" customHeight="1">
      <c r="B14" s="353" t="s">
        <v>18</v>
      </c>
      <c r="E14" s="2432" t="str">
        <f>cst_wskakunin_owner1_ZIP</f>
        <v>330-0064</v>
      </c>
      <c r="F14" s="2434"/>
      <c r="G14" s="2434"/>
      <c r="H14" s="2434"/>
      <c r="I14" s="2434"/>
      <c r="J14" s="2434"/>
    </row>
    <row r="15" spans="1:27" ht="18" customHeight="1">
      <c r="B15" s="353" t="s">
        <v>19</v>
      </c>
      <c r="E15" s="2432" t="str">
        <f>cst_wskakunin_owner1__address</f>
        <v>埼玉県埼玉県さいたま市浦和区岸町７－１２－３</v>
      </c>
      <c r="F15" s="2447"/>
      <c r="G15" s="2447"/>
      <c r="H15" s="2447"/>
      <c r="I15" s="2447"/>
      <c r="J15" s="2447"/>
      <c r="K15" s="2447"/>
      <c r="L15" s="2447"/>
      <c r="M15" s="2447"/>
      <c r="N15" s="2447"/>
      <c r="O15" s="2447"/>
      <c r="P15" s="2447"/>
      <c r="Q15" s="2447"/>
      <c r="R15" s="2447"/>
      <c r="S15" s="2447"/>
      <c r="T15" s="2447"/>
      <c r="U15" s="2447"/>
      <c r="V15" s="2447"/>
      <c r="W15" s="2447"/>
      <c r="X15" s="2433"/>
      <c r="Y15" s="2433"/>
      <c r="Z15" s="2433"/>
      <c r="AA15" s="2434"/>
    </row>
    <row r="16" spans="1:27" ht="18" customHeight="1">
      <c r="A16" s="355"/>
      <c r="B16" s="355" t="s">
        <v>20</v>
      </c>
      <c r="C16" s="355"/>
      <c r="D16" s="355"/>
      <c r="E16" s="2435" t="str">
        <f>cst_wskakunin_owner1_TEL</f>
        <v>048-222-2222</v>
      </c>
      <c r="F16" s="2436"/>
      <c r="G16" s="2436"/>
      <c r="H16" s="2436"/>
      <c r="I16" s="2436"/>
      <c r="J16" s="2436"/>
      <c r="K16" s="2436"/>
      <c r="L16" s="2436"/>
      <c r="M16" s="355"/>
      <c r="N16" s="355"/>
      <c r="O16" s="355"/>
      <c r="P16" s="355"/>
      <c r="Q16" s="355"/>
      <c r="R16" s="355"/>
      <c r="S16" s="355"/>
      <c r="T16" s="355"/>
      <c r="U16" s="355"/>
      <c r="V16" s="355"/>
      <c r="W16" s="355"/>
      <c r="X16" s="355"/>
      <c r="Y16" s="355"/>
      <c r="Z16" s="355"/>
      <c r="AA16" s="355"/>
    </row>
    <row r="17" spans="1:27" ht="18" customHeight="1">
      <c r="A17" s="353" t="s">
        <v>21</v>
      </c>
    </row>
    <row r="18" spans="1:27" ht="18" customHeight="1">
      <c r="B18" s="353" t="s">
        <v>4</v>
      </c>
      <c r="E18" s="2432" t="str">
        <f>cst_wskakunin_sekou1_NAME</f>
        <v>テスト施工者</v>
      </c>
      <c r="F18" s="2434"/>
      <c r="G18" s="2434"/>
      <c r="H18" s="2434"/>
      <c r="I18" s="2434"/>
      <c r="J18" s="2434"/>
      <c r="K18" s="2434"/>
      <c r="L18" s="2434"/>
      <c r="M18" s="2434"/>
      <c r="N18" s="2434"/>
      <c r="O18" s="2434"/>
      <c r="P18" s="2434"/>
      <c r="Q18" s="2434"/>
      <c r="R18" s="2434"/>
      <c r="S18" s="2434"/>
      <c r="T18" s="2434"/>
      <c r="U18" s="2434"/>
      <c r="V18" s="2434"/>
      <c r="W18" s="2434"/>
      <c r="X18" s="2434"/>
      <c r="Y18" s="2434"/>
      <c r="Z18" s="2434"/>
      <c r="AA18" s="2434"/>
    </row>
    <row r="19" spans="1:27" ht="18" customHeight="1">
      <c r="B19" s="353" t="s">
        <v>22</v>
      </c>
    </row>
    <row r="20" spans="1:27" ht="18" customHeight="1">
      <c r="E20" s="2432" t="str">
        <f>cst_wskakunin_sekou1_JIMU_NAME</f>
        <v>XXXアーキ</v>
      </c>
      <c r="F20" s="2434"/>
      <c r="G20" s="2434"/>
      <c r="H20" s="2434"/>
      <c r="I20" s="2434"/>
      <c r="J20" s="2434"/>
      <c r="K20" s="2434"/>
      <c r="L20" s="2434"/>
      <c r="M20" s="2434"/>
      <c r="N20" s="2434"/>
      <c r="O20" s="2434"/>
      <c r="P20" s="2434"/>
      <c r="Q20" s="2434"/>
      <c r="R20" s="2434"/>
      <c r="S20" s="2434"/>
      <c r="T20" s="2434"/>
      <c r="U20" s="2434"/>
      <c r="V20" s="2434"/>
      <c r="W20" s="2434"/>
      <c r="X20" s="2434"/>
      <c r="Y20" s="2434"/>
      <c r="Z20" s="2434"/>
      <c r="AA20" s="2434"/>
    </row>
    <row r="21" spans="1:27" ht="18" customHeight="1">
      <c r="B21" s="353" t="s">
        <v>18</v>
      </c>
      <c r="E21" s="2432" t="str">
        <f>cst_wskakunin_sekou1_ZIP</f>
        <v>359-0034</v>
      </c>
      <c r="F21" s="2434"/>
      <c r="G21" s="2434"/>
      <c r="H21" s="2434"/>
      <c r="I21" s="2434"/>
      <c r="J21" s="2434"/>
    </row>
    <row r="22" spans="1:27" ht="18" customHeight="1">
      <c r="B22" s="353" t="s">
        <v>23</v>
      </c>
      <c r="E22" s="2432" t="str">
        <f>cst_wskakunin_sekou1__address</f>
        <v>埼玉県所沢市東新井町307-7</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4"/>
    </row>
    <row r="23" spans="1:27" ht="18" customHeight="1">
      <c r="A23" s="355"/>
      <c r="B23" s="355" t="s">
        <v>20</v>
      </c>
      <c r="C23" s="355"/>
      <c r="D23" s="355"/>
      <c r="E23" s="2435" t="str">
        <f>cst_wskakunin_sekou1_TEL</f>
        <v>048-222-2222</v>
      </c>
      <c r="F23" s="2436"/>
      <c r="G23" s="2436"/>
      <c r="H23" s="2436"/>
      <c r="I23" s="2436"/>
      <c r="J23" s="2436"/>
      <c r="K23" s="2436"/>
      <c r="L23" s="2436"/>
      <c r="M23" s="355"/>
      <c r="N23" s="355"/>
      <c r="O23" s="355"/>
      <c r="P23" s="355"/>
      <c r="Q23" s="355"/>
      <c r="R23" s="355"/>
      <c r="S23" s="355"/>
      <c r="T23" s="355"/>
      <c r="U23" s="355"/>
      <c r="V23" s="355"/>
      <c r="W23" s="355"/>
      <c r="X23" s="355"/>
      <c r="Y23" s="355"/>
      <c r="Z23" s="355"/>
      <c r="AA23" s="355"/>
    </row>
    <row r="24" spans="1:27" ht="18" customHeight="1">
      <c r="A24" s="353" t="s">
        <v>24</v>
      </c>
    </row>
    <row r="25" spans="1:27" ht="18" customHeight="1">
      <c r="B25" s="353" t="s">
        <v>4</v>
      </c>
      <c r="E25" s="2432" t="str">
        <f>cst_wskakunin_kanri1_NAME</f>
        <v/>
      </c>
      <c r="F25" s="2434"/>
      <c r="G25" s="2434"/>
      <c r="H25" s="2434"/>
      <c r="I25" s="2434"/>
      <c r="J25" s="2434"/>
      <c r="K25" s="2434"/>
      <c r="L25" s="2434"/>
      <c r="M25" s="2434"/>
      <c r="N25" s="2434"/>
      <c r="O25" s="2434"/>
      <c r="P25" s="2434"/>
      <c r="Q25" s="2434"/>
      <c r="R25" s="2434"/>
      <c r="S25" s="2434"/>
      <c r="T25" s="2434"/>
      <c r="U25" s="2434"/>
      <c r="V25" s="2434"/>
      <c r="W25" s="2434"/>
      <c r="X25" s="2434"/>
      <c r="Y25" s="2434"/>
      <c r="Z25" s="2434"/>
      <c r="AA25" s="2434"/>
    </row>
    <row r="26" spans="1:27" ht="18" customHeight="1">
      <c r="B26" s="353" t="s">
        <v>22</v>
      </c>
    </row>
    <row r="27" spans="1:27" ht="18" customHeight="1">
      <c r="E27" s="2432" t="str">
        <f>cst_wskakunin_kanri1_JIMU_NAME</f>
        <v/>
      </c>
      <c r="F27" s="2434"/>
      <c r="G27" s="2434"/>
      <c r="H27" s="2434"/>
      <c r="I27" s="2434"/>
      <c r="J27" s="2434"/>
      <c r="K27" s="2434"/>
      <c r="L27" s="2434"/>
      <c r="M27" s="2434"/>
      <c r="N27" s="2434"/>
      <c r="O27" s="2434"/>
      <c r="P27" s="2434"/>
      <c r="Q27" s="2434"/>
      <c r="R27" s="2434"/>
      <c r="S27" s="2434"/>
      <c r="T27" s="2434"/>
      <c r="U27" s="2434"/>
      <c r="V27" s="2434"/>
      <c r="W27" s="2434"/>
      <c r="X27" s="2434"/>
      <c r="Y27" s="2434"/>
      <c r="Z27" s="2434"/>
      <c r="AA27" s="2434"/>
    </row>
    <row r="28" spans="1:27" ht="18" customHeight="1">
      <c r="B28" s="353" t="s">
        <v>18</v>
      </c>
      <c r="E28" s="2432" t="str">
        <f>cst_wskakunin_kanri1_ZIP</f>
        <v/>
      </c>
      <c r="F28" s="2434"/>
      <c r="G28" s="2434"/>
      <c r="H28" s="2434"/>
      <c r="I28" s="2434"/>
      <c r="J28" s="2434"/>
    </row>
    <row r="29" spans="1:27" ht="18" customHeight="1">
      <c r="B29" s="353" t="s">
        <v>23</v>
      </c>
      <c r="E29" s="2432" t="str">
        <f>cst_wskakunin_kanri1__address</f>
        <v/>
      </c>
      <c r="F29" s="2433"/>
      <c r="G29" s="2433"/>
      <c r="H29" s="2433"/>
      <c r="I29" s="2433"/>
      <c r="J29" s="2433"/>
      <c r="K29" s="2433"/>
      <c r="L29" s="2433"/>
      <c r="M29" s="2433"/>
      <c r="N29" s="2433"/>
      <c r="O29" s="2433"/>
      <c r="P29" s="2433"/>
      <c r="Q29" s="2433"/>
      <c r="R29" s="2433"/>
      <c r="S29" s="2433"/>
      <c r="T29" s="2433"/>
      <c r="U29" s="2433"/>
      <c r="V29" s="2433"/>
      <c r="W29" s="2433"/>
      <c r="X29" s="2433"/>
      <c r="Y29" s="2433"/>
      <c r="Z29" s="2433"/>
      <c r="AA29" s="2434"/>
    </row>
    <row r="30" spans="1:27" ht="18" customHeight="1">
      <c r="A30" s="355"/>
      <c r="B30" s="355" t="s">
        <v>20</v>
      </c>
      <c r="C30" s="355"/>
      <c r="D30" s="355"/>
      <c r="E30" s="2435" t="str">
        <f>cst_wskakunin_kanri1_TEL</f>
        <v/>
      </c>
      <c r="F30" s="2436"/>
      <c r="G30" s="2436"/>
      <c r="H30" s="2436"/>
      <c r="I30" s="2436"/>
      <c r="J30" s="2436"/>
      <c r="K30" s="2436"/>
      <c r="L30" s="2436"/>
      <c r="M30" s="355"/>
      <c r="N30" s="355"/>
      <c r="O30" s="355"/>
      <c r="P30" s="355"/>
      <c r="Q30" s="355"/>
      <c r="R30" s="355"/>
      <c r="S30" s="355"/>
      <c r="T30" s="355"/>
      <c r="U30" s="355"/>
      <c r="V30" s="355"/>
      <c r="W30" s="355"/>
      <c r="X30" s="355"/>
      <c r="Y30" s="355"/>
      <c r="Z30" s="355"/>
      <c r="AA30" s="355"/>
    </row>
    <row r="31" spans="1:27" ht="18" customHeight="1">
      <c r="A31" s="353" t="s">
        <v>25</v>
      </c>
      <c r="E31" s="353" t="s">
        <v>507</v>
      </c>
    </row>
    <row r="32" spans="1:27" ht="18" customHeight="1">
      <c r="B32" s="353" t="s">
        <v>26</v>
      </c>
      <c r="I32" s="354" t="s">
        <v>6</v>
      </c>
      <c r="J32" s="2437" t="str">
        <f>cst_shinsei_ISSUE_NO</f>
        <v/>
      </c>
      <c r="K32" s="2438"/>
      <c r="L32" s="2438"/>
      <c r="M32" s="2438"/>
      <c r="N32" s="2438"/>
      <c r="O32" s="2438"/>
      <c r="P32" s="2438"/>
      <c r="Q32" s="353" t="s">
        <v>7</v>
      </c>
    </row>
    <row r="33" spans="1:27" ht="18" customHeight="1">
      <c r="B33" s="353" t="s">
        <v>27</v>
      </c>
      <c r="H33" s="2428" t="str">
        <f ca="1">IF(shinsei_ISSUE_DATE="",TEXT(TODAY(),"ggg"),shinsei_ISSUE_DATE)</f>
        <v>令和</v>
      </c>
      <c r="I33" s="2428"/>
      <c r="J33" s="716" t="str">
        <f>cst_shinsei_ISSUE_DATE</f>
        <v/>
      </c>
      <c r="K33" s="353" t="s">
        <v>477</v>
      </c>
      <c r="L33" s="717" t="str">
        <f>cst_shinsei_ISSUE_DATE</f>
        <v/>
      </c>
      <c r="M33" s="353" t="s">
        <v>5</v>
      </c>
      <c r="N33" s="718" t="str">
        <f>cst_shinsei_ISSUE_DATE</f>
        <v/>
      </c>
      <c r="O33" s="353" t="s">
        <v>478</v>
      </c>
    </row>
    <row r="34" spans="1:27" ht="18" customHeight="1">
      <c r="A34" s="355"/>
      <c r="B34" s="355" t="s">
        <v>28</v>
      </c>
      <c r="C34" s="355"/>
      <c r="D34" s="355"/>
      <c r="E34" s="355"/>
      <c r="F34" s="355"/>
      <c r="G34" s="355"/>
      <c r="H34" s="355"/>
      <c r="I34" s="2439" t="str">
        <f ca="1">cst_Pre_Corp__SHINSEI&amp;"　"&amp;cst_Pre_Daihyou__SHINSEI</f>
        <v>一般財団法人 さいたま住宅検査センター　理事長　福 島  克 季</v>
      </c>
      <c r="J34" s="2440"/>
      <c r="K34" s="2440"/>
      <c r="L34" s="2440"/>
      <c r="M34" s="2440"/>
      <c r="N34" s="2440"/>
      <c r="O34" s="2440"/>
      <c r="P34" s="2440"/>
      <c r="Q34" s="2440"/>
      <c r="R34" s="2440"/>
      <c r="S34" s="2440"/>
      <c r="T34" s="2440"/>
      <c r="U34" s="2440"/>
      <c r="V34" s="2440"/>
      <c r="W34" s="2440"/>
      <c r="X34" s="2440"/>
      <c r="Y34" s="2440"/>
      <c r="Z34" s="2440"/>
      <c r="AA34" s="355"/>
    </row>
    <row r="35" spans="1:27" ht="18" customHeight="1">
      <c r="A35" s="353" t="s">
        <v>29</v>
      </c>
    </row>
    <row r="36" spans="1:27" ht="18" customHeight="1">
      <c r="B36" s="353" t="s">
        <v>4</v>
      </c>
      <c r="E36" s="2405"/>
      <c r="F36" s="2406"/>
      <c r="G36" s="2406"/>
      <c r="H36" s="2406"/>
      <c r="I36" s="2406"/>
      <c r="J36" s="2406"/>
      <c r="K36" s="2406"/>
      <c r="L36" s="2406"/>
      <c r="M36" s="2406"/>
      <c r="N36" s="2406"/>
      <c r="O36" s="2406"/>
      <c r="P36" s="2406"/>
      <c r="Q36" s="2406"/>
      <c r="R36" s="2406"/>
      <c r="S36" s="2406"/>
      <c r="T36" s="2406"/>
      <c r="U36" s="2406"/>
      <c r="V36" s="2406"/>
      <c r="W36" s="2406"/>
      <c r="X36" s="2406"/>
    </row>
    <row r="37" spans="1:27" ht="18" customHeight="1">
      <c r="B37" s="353" t="s">
        <v>30</v>
      </c>
      <c r="E37" s="2405"/>
      <c r="F37" s="2406"/>
      <c r="G37" s="2406"/>
      <c r="H37" s="2406"/>
      <c r="I37" s="2406"/>
      <c r="J37" s="2406"/>
      <c r="K37" s="2406"/>
      <c r="L37" s="2406"/>
      <c r="M37" s="2406"/>
      <c r="N37" s="2406"/>
      <c r="O37" s="2406"/>
      <c r="P37" s="2406"/>
      <c r="Q37" s="2406"/>
      <c r="R37" s="2406"/>
      <c r="S37" s="2406"/>
      <c r="T37" s="2406"/>
      <c r="U37" s="2406"/>
      <c r="V37" s="2406"/>
      <c r="W37" s="2406"/>
      <c r="X37" s="2406"/>
    </row>
    <row r="38" spans="1:27" ht="18" customHeight="1">
      <c r="B38" s="353" t="s">
        <v>18</v>
      </c>
      <c r="E38" s="2405"/>
      <c r="F38" s="2406"/>
      <c r="G38" s="2406"/>
      <c r="H38" s="2406"/>
      <c r="I38" s="2406"/>
      <c r="J38" s="2406"/>
    </row>
    <row r="39" spans="1:27" ht="18" customHeight="1">
      <c r="B39" s="353" t="s">
        <v>23</v>
      </c>
      <c r="E39" s="2405"/>
      <c r="F39" s="2406"/>
      <c r="G39" s="2406"/>
      <c r="H39" s="2406"/>
      <c r="I39" s="2406"/>
      <c r="J39" s="2406"/>
      <c r="K39" s="2406"/>
      <c r="L39" s="2406"/>
      <c r="M39" s="2406"/>
      <c r="N39" s="2406"/>
      <c r="O39" s="2406"/>
      <c r="P39" s="2406"/>
      <c r="Q39" s="2406"/>
      <c r="R39" s="2406"/>
      <c r="S39" s="2406"/>
      <c r="T39" s="2406"/>
      <c r="U39" s="2406"/>
      <c r="V39" s="2406"/>
      <c r="W39" s="2406"/>
      <c r="X39" s="2406"/>
      <c r="Y39" s="2406"/>
    </row>
    <row r="40" spans="1:27" ht="18" customHeight="1">
      <c r="A40" s="355"/>
      <c r="B40" s="355" t="s">
        <v>20</v>
      </c>
      <c r="C40" s="355"/>
      <c r="D40" s="355"/>
      <c r="E40" s="2396"/>
      <c r="F40" s="2397"/>
      <c r="G40" s="2397"/>
      <c r="H40" s="2397"/>
      <c r="I40" s="2397"/>
      <c r="J40" s="2397"/>
      <c r="K40" s="2397"/>
      <c r="L40" s="2397"/>
      <c r="M40" s="355"/>
      <c r="N40" s="355"/>
      <c r="O40" s="355"/>
      <c r="P40" s="355"/>
      <c r="Q40" s="355"/>
      <c r="R40" s="355"/>
      <c r="S40" s="355"/>
      <c r="T40" s="355"/>
      <c r="U40" s="355"/>
      <c r="V40" s="355"/>
      <c r="W40" s="355"/>
      <c r="X40" s="355"/>
      <c r="Y40" s="355"/>
      <c r="Z40" s="355"/>
      <c r="AA40" s="355"/>
    </row>
    <row r="41" spans="1:27" ht="18" customHeight="1">
      <c r="A41" s="353" t="s">
        <v>31</v>
      </c>
    </row>
    <row r="42" spans="1:27" ht="15.75" customHeight="1"/>
    <row r="43" spans="1:27" ht="15.75" customHeight="1"/>
    <row r="44" spans="1:27">
      <c r="A44" s="2398" t="s">
        <v>32</v>
      </c>
      <c r="B44" s="2398"/>
      <c r="C44" s="2398"/>
      <c r="D44" s="2398"/>
      <c r="E44" s="2398"/>
      <c r="F44" s="2398"/>
      <c r="G44" s="2398"/>
      <c r="H44" s="2398"/>
      <c r="I44" s="2398"/>
      <c r="J44" s="2398"/>
      <c r="K44" s="2398"/>
      <c r="L44" s="2398"/>
      <c r="M44" s="2398"/>
      <c r="N44" s="2398"/>
      <c r="O44" s="2398"/>
      <c r="P44" s="2398"/>
      <c r="Q44" s="2398"/>
      <c r="R44" s="2398"/>
      <c r="S44" s="2398"/>
      <c r="T44" s="2398"/>
      <c r="U44" s="2398"/>
      <c r="V44" s="2398"/>
      <c r="W44" s="2398"/>
      <c r="X44" s="2398"/>
      <c r="Y44" s="2398"/>
      <c r="Z44" s="2398"/>
      <c r="AA44" s="2398"/>
    </row>
    <row r="45" spans="1:27" ht="16.5" customHeight="1">
      <c r="A45" s="353" t="s">
        <v>4765</v>
      </c>
    </row>
    <row r="46" spans="1:27" ht="16.5" customHeight="1">
      <c r="B46" s="353" t="s">
        <v>4766</v>
      </c>
      <c r="K46" s="2428" t="str">
        <f ca="1">IF(wskakunin_KOUJI_TYAKUSYU_YOTEI_DATE="",TEXT(TODAY(),"ggg"),wskakunin_KOUJI_TYAKUSYU_YOTEI_DATE)</f>
        <v>令和</v>
      </c>
      <c r="L46" s="2428"/>
      <c r="M46" s="1390" t="str">
        <f>cst_wskakunin_KOUJI_TYAKUSYU_YOTEI_DATE</f>
        <v/>
      </c>
      <c r="N46" s="353" t="s">
        <v>477</v>
      </c>
      <c r="O46" s="1391" t="str">
        <f>cst_wskakunin_KOUJI_TYAKUSYU_YOTEI_DATE</f>
        <v/>
      </c>
      <c r="P46" s="353" t="s">
        <v>5</v>
      </c>
      <c r="Q46" s="1392" t="str">
        <f>cst_wskakunin_KOUJI_TYAKUSYU_YOTEI_DATE</f>
        <v/>
      </c>
      <c r="R46" s="353" t="s">
        <v>478</v>
      </c>
    </row>
    <row r="47" spans="1:27" ht="16.5" customHeight="1">
      <c r="A47" s="355"/>
      <c r="B47" s="355" t="s">
        <v>4767</v>
      </c>
      <c r="C47" s="355"/>
      <c r="D47" s="355"/>
      <c r="E47" s="355"/>
      <c r="F47" s="355"/>
      <c r="G47" s="355"/>
      <c r="H47" s="355"/>
      <c r="I47" s="355"/>
      <c r="J47" s="355"/>
      <c r="K47" s="2429" t="str">
        <f ca="1">IF(wskakunin_KOUJI_KANRYOU_YOTEI_DATE="",TEXT(TODAY(),"ggg"),wskakunin_KOUJI_KANRYOU_YOTEI_DATE)</f>
        <v>令和</v>
      </c>
      <c r="L47" s="2429"/>
      <c r="M47" s="1393" t="str">
        <f>cst_wskakunin_KOUJI_KANRYOU_YOTEI_DATE</f>
        <v/>
      </c>
      <c r="N47" s="355" t="s">
        <v>477</v>
      </c>
      <c r="O47" s="1394" t="str">
        <f>cst_wskakunin_KOUJI_KANRYOU_YOTEI_DATE</f>
        <v/>
      </c>
      <c r="P47" s="355" t="s">
        <v>5</v>
      </c>
      <c r="Q47" s="1395" t="str">
        <f>cst_wskakunin_KOUJI_KANRYOU_YOTEI_DATE</f>
        <v/>
      </c>
      <c r="R47" s="355" t="s">
        <v>478</v>
      </c>
      <c r="S47" s="355"/>
      <c r="T47" s="355"/>
      <c r="U47" s="355"/>
      <c r="V47" s="355"/>
      <c r="W47" s="355"/>
      <c r="X47" s="355"/>
      <c r="Y47" s="355"/>
      <c r="Z47" s="355"/>
      <c r="AA47" s="355"/>
    </row>
    <row r="48" spans="1:27" ht="16.5" customHeight="1">
      <c r="A48" s="353" t="s">
        <v>4768</v>
      </c>
    </row>
    <row r="49" spans="1:28" ht="16.5" customHeight="1">
      <c r="B49" s="353" t="s">
        <v>4769</v>
      </c>
      <c r="I49" s="1388" t="s">
        <v>139</v>
      </c>
      <c r="J49" s="353" t="s">
        <v>33</v>
      </c>
      <c r="M49" s="1388" t="s">
        <v>139</v>
      </c>
      <c r="N49" s="353" t="s">
        <v>34</v>
      </c>
      <c r="T49" s="1388" t="s">
        <v>139</v>
      </c>
      <c r="U49" s="353" t="s">
        <v>35</v>
      </c>
    </row>
    <row r="50" spans="1:28" ht="16.5" customHeight="1">
      <c r="I50" s="1397" t="s">
        <v>3507</v>
      </c>
      <c r="J50" s="353" t="s">
        <v>36</v>
      </c>
      <c r="M50" s="1388" t="s">
        <v>139</v>
      </c>
      <c r="N50" s="353" t="s">
        <v>37</v>
      </c>
      <c r="T50" s="1388" t="s">
        <v>139</v>
      </c>
      <c r="U50" s="353" t="s">
        <v>38</v>
      </c>
    </row>
    <row r="51" spans="1:28" ht="15" customHeight="1">
      <c r="B51" s="353" t="s">
        <v>4770</v>
      </c>
      <c r="K51" s="1397" t="s">
        <v>3507</v>
      </c>
      <c r="L51" s="353" t="s">
        <v>4771</v>
      </c>
      <c r="R51" s="1388" t="s">
        <v>139</v>
      </c>
      <c r="S51" s="353" t="s">
        <v>4772</v>
      </c>
    </row>
    <row r="52" spans="1:28" ht="15" customHeight="1">
      <c r="K52" s="1388" t="s">
        <v>139</v>
      </c>
      <c r="L52" s="353" t="s">
        <v>4773</v>
      </c>
    </row>
    <row r="53" spans="1:28" ht="15" customHeight="1">
      <c r="A53" s="355"/>
      <c r="B53" s="355"/>
      <c r="C53" s="355"/>
      <c r="D53" s="355"/>
      <c r="E53" s="355"/>
      <c r="F53" s="355"/>
      <c r="G53" s="355"/>
      <c r="H53" s="355"/>
      <c r="I53" s="355"/>
      <c r="J53" s="355"/>
      <c r="K53" s="1389" t="s">
        <v>139</v>
      </c>
      <c r="L53" s="355" t="s">
        <v>4774</v>
      </c>
      <c r="M53" s="355"/>
      <c r="N53" s="355"/>
      <c r="O53" s="355"/>
      <c r="P53" s="355"/>
      <c r="Q53" s="355"/>
      <c r="R53" s="355"/>
      <c r="S53" s="355"/>
      <c r="T53" s="1389" t="s">
        <v>139</v>
      </c>
      <c r="U53" s="355" t="s">
        <v>4775</v>
      </c>
      <c r="V53" s="355"/>
      <c r="W53" s="355"/>
      <c r="X53" s="355"/>
      <c r="Y53" s="355"/>
      <c r="Z53" s="355"/>
      <c r="AA53" s="355"/>
    </row>
    <row r="54" spans="1:28" ht="16.5" customHeight="1">
      <c r="A54" s="353" t="s">
        <v>4776</v>
      </c>
    </row>
    <row r="55" spans="1:28" ht="16.5" customHeight="1">
      <c r="B55" s="353" t="s">
        <v>39</v>
      </c>
      <c r="G55" s="2430" t="str">
        <f>cst_wskakunin_BUILD__address</f>
        <v>埼玉県さいたま市緑区</v>
      </c>
      <c r="H55" s="2430"/>
      <c r="I55" s="2430"/>
      <c r="J55" s="2430"/>
      <c r="K55" s="2430"/>
      <c r="L55" s="2430"/>
      <c r="M55" s="2430"/>
      <c r="N55" s="2430"/>
      <c r="O55" s="2430"/>
      <c r="P55" s="2430"/>
      <c r="Q55" s="2430"/>
      <c r="R55" s="2430"/>
      <c r="S55" s="2430"/>
      <c r="T55" s="2430"/>
      <c r="U55" s="2430"/>
      <c r="V55" s="2430"/>
      <c r="W55" s="2430"/>
      <c r="X55" s="2430"/>
      <c r="Y55" s="2430"/>
      <c r="Z55" s="2430"/>
      <c r="AA55" s="2430"/>
      <c r="AB55" s="2430"/>
    </row>
    <row r="56" spans="1:28" ht="16.5" customHeight="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row>
    <row r="57" spans="1:28" ht="16.5" customHeight="1">
      <c r="G57" s="2431"/>
      <c r="H57" s="2431"/>
      <c r="I57" s="2431"/>
      <c r="J57" s="2431"/>
      <c r="K57" s="2431"/>
      <c r="L57" s="2431"/>
      <c r="M57" s="2431"/>
      <c r="N57" s="2431"/>
      <c r="O57" s="2431"/>
      <c r="P57" s="2431"/>
      <c r="Q57" s="2431"/>
      <c r="R57" s="2431"/>
      <c r="S57" s="2431"/>
      <c r="T57" s="2431"/>
      <c r="U57" s="2431"/>
      <c r="V57" s="2431"/>
      <c r="W57" s="2431"/>
      <c r="X57" s="2431"/>
      <c r="Y57" s="2431"/>
      <c r="Z57" s="2431"/>
      <c r="AA57" s="2431"/>
      <c r="AB57" s="2431"/>
    </row>
    <row r="58" spans="1:28" ht="16.5" customHeight="1">
      <c r="B58" s="353" t="s">
        <v>40</v>
      </c>
      <c r="G58" s="357" t="str">
        <f>IF(cst_wskakunin_KUIKI_SIGAIKA="■","☑","□")</f>
        <v>□</v>
      </c>
      <c r="H58" s="353" t="s">
        <v>41</v>
      </c>
      <c r="N58" s="357" t="str">
        <f>IF(cst_wskakunin_KUIKI_TYOSEI="■","☑","□")</f>
        <v>□</v>
      </c>
      <c r="O58" s="353" t="s">
        <v>42</v>
      </c>
    </row>
    <row r="59" spans="1:28" ht="16.5" customHeight="1">
      <c r="G59" s="357" t="str">
        <f>IF(cst_wskakunin_KUIKI_HISETTEI="■","☑","□")</f>
        <v>□</v>
      </c>
      <c r="H59" s="353" t="s">
        <v>43</v>
      </c>
      <c r="R59" s="357" t="str">
        <f>IF(cst_wskakunin_KUIKI_JYUN_TOSHI="■","☑","□")</f>
        <v>□</v>
      </c>
      <c r="S59" s="353" t="s">
        <v>44</v>
      </c>
    </row>
    <row r="60" spans="1:28" ht="16.5" customHeight="1">
      <c r="A60" s="355"/>
      <c r="B60" s="355"/>
      <c r="C60" s="355"/>
      <c r="D60" s="355"/>
      <c r="E60" s="355"/>
      <c r="F60" s="355"/>
      <c r="G60" s="358" t="str">
        <f>IF(cst_wskakunin_KUIKI_KUIKIGAI="■","☑","□")</f>
        <v>□</v>
      </c>
      <c r="H60" s="355" t="s">
        <v>45</v>
      </c>
      <c r="I60" s="355"/>
      <c r="J60" s="355"/>
      <c r="K60" s="355"/>
      <c r="L60" s="355"/>
      <c r="M60" s="355"/>
      <c r="N60" s="355"/>
      <c r="O60" s="355"/>
      <c r="P60" s="355"/>
      <c r="Q60" s="355"/>
      <c r="R60" s="355"/>
      <c r="S60" s="355"/>
      <c r="T60" s="355"/>
      <c r="U60" s="355"/>
      <c r="V60" s="355"/>
      <c r="W60" s="355"/>
      <c r="X60" s="355"/>
      <c r="Y60" s="355"/>
      <c r="Z60" s="355"/>
      <c r="AA60" s="355"/>
    </row>
    <row r="61" spans="1:28" ht="16.5" customHeight="1">
      <c r="A61" s="359" t="s">
        <v>46</v>
      </c>
      <c r="B61" s="359"/>
      <c r="C61" s="359"/>
      <c r="D61" s="359"/>
      <c r="E61" s="359"/>
      <c r="F61" s="360" t="str">
        <f>IF(cst_wskakunin_KOUJI_SINTIKU_box="■","☑","□")</f>
        <v>□</v>
      </c>
      <c r="G61" s="359" t="s">
        <v>47</v>
      </c>
      <c r="H61" s="359"/>
      <c r="I61" s="359"/>
      <c r="J61" s="359"/>
      <c r="K61" s="360" t="str">
        <f>IF(cst_wskakunin_KOUJI_ZOUTIKU_box="■","☑","□")</f>
        <v>□</v>
      </c>
      <c r="L61" s="359" t="s">
        <v>48</v>
      </c>
      <c r="M61" s="359"/>
      <c r="N61" s="359"/>
      <c r="O61" s="359"/>
      <c r="P61" s="360" t="str">
        <f>IF(cst_wskakunin_KOUJI_KAITIKU_box="■","☑","□")</f>
        <v>□</v>
      </c>
      <c r="Q61" s="359" t="s">
        <v>49</v>
      </c>
      <c r="R61" s="359"/>
      <c r="S61" s="359"/>
      <c r="T61" s="359"/>
      <c r="U61" s="360" t="str">
        <f>IF(cst_wskakunin_KOUJI_ITEN_box="■","☑","□")</f>
        <v>□</v>
      </c>
      <c r="V61" s="359" t="s">
        <v>50</v>
      </c>
      <c r="W61" s="359"/>
      <c r="X61" s="359"/>
      <c r="Y61" s="359"/>
      <c r="Z61" s="359"/>
      <c r="AA61" s="359"/>
    </row>
    <row r="62" spans="1:28" ht="16.5" customHeight="1">
      <c r="A62" s="353" t="s">
        <v>51</v>
      </c>
      <c r="G62" s="353" t="s">
        <v>52</v>
      </c>
      <c r="N62" s="354" t="s">
        <v>9</v>
      </c>
      <c r="O62" s="2453" t="s">
        <v>250</v>
      </c>
      <c r="P62" s="2454"/>
      <c r="Q62" s="353" t="s">
        <v>10</v>
      </c>
      <c r="R62" s="2401"/>
      <c r="S62" s="2401"/>
      <c r="T62" s="2401"/>
      <c r="U62" s="2401"/>
      <c r="V62" s="2401"/>
      <c r="W62" s="2401"/>
      <c r="X62" s="2401"/>
      <c r="Y62" s="2401"/>
      <c r="Z62" s="2401"/>
      <c r="AA62" s="2401"/>
    </row>
    <row r="63" spans="1:28" ht="16.5" customHeight="1">
      <c r="G63" s="353" t="s">
        <v>53</v>
      </c>
      <c r="N63" s="354" t="s">
        <v>9</v>
      </c>
      <c r="O63" s="2403"/>
      <c r="P63" s="2404"/>
      <c r="Q63" s="353" t="s">
        <v>10</v>
      </c>
      <c r="R63" s="2405" t="str">
        <f>IF(O63="","",VLOOKUP(O63,工事届用主要用途区分,2,FALSE))</f>
        <v/>
      </c>
      <c r="S63" s="2406"/>
      <c r="T63" s="2406"/>
      <c r="U63" s="2406"/>
      <c r="V63" s="2406"/>
      <c r="W63" s="2406"/>
      <c r="X63" s="2406"/>
      <c r="Y63" s="2406"/>
      <c r="Z63" s="2406"/>
      <c r="AA63" s="2406"/>
    </row>
    <row r="64" spans="1:28" ht="16.5" customHeight="1">
      <c r="A64" s="355"/>
      <c r="B64" s="355"/>
      <c r="C64" s="355"/>
      <c r="D64" s="355"/>
      <c r="E64" s="355"/>
      <c r="F64" s="355"/>
      <c r="G64" s="355" t="s">
        <v>54</v>
      </c>
      <c r="H64" s="355"/>
      <c r="I64" s="355"/>
      <c r="J64" s="355"/>
      <c r="K64" s="355"/>
      <c r="L64" s="355"/>
      <c r="M64" s="355"/>
      <c r="N64" s="1226" t="s">
        <v>9</v>
      </c>
      <c r="O64" s="2426"/>
      <c r="P64" s="2427"/>
      <c r="Q64" s="355" t="s">
        <v>10</v>
      </c>
      <c r="R64" s="2396" t="str">
        <f>IF(O64="","",VLOOKUP(O64,工事届用主要用途区分,2,FALSE))</f>
        <v/>
      </c>
      <c r="S64" s="2397"/>
      <c r="T64" s="2397"/>
      <c r="U64" s="2397"/>
      <c r="V64" s="2397"/>
      <c r="W64" s="2397"/>
      <c r="X64" s="2397"/>
      <c r="Y64" s="2397"/>
      <c r="Z64" s="2397"/>
      <c r="AA64" s="2397"/>
    </row>
    <row r="65" spans="1:28" ht="16.5" customHeight="1">
      <c r="A65" s="353" t="s">
        <v>55</v>
      </c>
    </row>
    <row r="66" spans="1:28" ht="16.5" customHeight="1">
      <c r="B66" s="353" t="s">
        <v>56</v>
      </c>
      <c r="F66" s="354"/>
      <c r="H66" s="354" t="s">
        <v>9</v>
      </c>
      <c r="I66" s="2416">
        <v>1</v>
      </c>
      <c r="J66" s="2413"/>
      <c r="K66" s="2413"/>
      <c r="L66" s="2413"/>
      <c r="M66" s="2413"/>
      <c r="N66" s="353" t="s">
        <v>57</v>
      </c>
      <c r="O66" s="354" t="s">
        <v>9</v>
      </c>
      <c r="P66" s="2412" t="str">
        <f>IF(AND(P92="",P94=""),"",2)</f>
        <v/>
      </c>
      <c r="Q66" s="2413"/>
      <c r="R66" s="2413"/>
      <c r="S66" s="2413"/>
      <c r="T66" s="2413"/>
      <c r="U66" s="353" t="s">
        <v>57</v>
      </c>
      <c r="V66" s="354" t="s">
        <v>9</v>
      </c>
      <c r="W66" s="2412" t="str">
        <f>IF(AND(W92="",W94=""),"",3)</f>
        <v/>
      </c>
      <c r="X66" s="2413"/>
      <c r="Y66" s="2413"/>
      <c r="Z66" s="2413"/>
      <c r="AA66" s="2413"/>
      <c r="AB66" s="353" t="s">
        <v>57</v>
      </c>
    </row>
    <row r="67" spans="1:28" ht="16.5" customHeight="1">
      <c r="B67" s="353" t="s">
        <v>58</v>
      </c>
      <c r="H67" s="1388" t="s">
        <v>139</v>
      </c>
      <c r="I67" s="353" t="s">
        <v>59</v>
      </c>
      <c r="J67" s="353" t="s">
        <v>60</v>
      </c>
      <c r="O67" s="1388" t="s">
        <v>139</v>
      </c>
      <c r="P67" s="353" t="s">
        <v>59</v>
      </c>
      <c r="Q67" s="353" t="s">
        <v>60</v>
      </c>
      <c r="V67" s="1388" t="s">
        <v>139</v>
      </c>
      <c r="W67" s="353" t="s">
        <v>59</v>
      </c>
      <c r="X67" s="353" t="s">
        <v>60</v>
      </c>
    </row>
    <row r="68" spans="1:28" ht="15" customHeight="1">
      <c r="H68" s="1388" t="s">
        <v>139</v>
      </c>
      <c r="I68" s="353" t="s">
        <v>61</v>
      </c>
      <c r="J68" s="353" t="s">
        <v>62</v>
      </c>
      <c r="O68" s="1388" t="s">
        <v>139</v>
      </c>
      <c r="P68" s="353" t="s">
        <v>61</v>
      </c>
      <c r="Q68" s="353" t="s">
        <v>62</v>
      </c>
      <c r="V68" s="1388" t="s">
        <v>139</v>
      </c>
      <c r="W68" s="353" t="s">
        <v>61</v>
      </c>
      <c r="X68" s="353" t="s">
        <v>62</v>
      </c>
    </row>
    <row r="69" spans="1:28" ht="15" customHeight="1">
      <c r="J69" s="353" t="s">
        <v>63</v>
      </c>
      <c r="Q69" s="353" t="s">
        <v>63</v>
      </c>
      <c r="X69" s="353" t="s">
        <v>63</v>
      </c>
    </row>
    <row r="70" spans="1:28" ht="15" customHeight="1">
      <c r="H70" s="1388" t="s">
        <v>139</v>
      </c>
      <c r="I70" s="353" t="s">
        <v>64</v>
      </c>
      <c r="J70" s="353" t="s">
        <v>65</v>
      </c>
      <c r="O70" s="1388" t="s">
        <v>139</v>
      </c>
      <c r="P70" s="353" t="s">
        <v>64</v>
      </c>
      <c r="Q70" s="353" t="s">
        <v>65</v>
      </c>
      <c r="V70" s="1388" t="s">
        <v>139</v>
      </c>
      <c r="W70" s="353" t="s">
        <v>64</v>
      </c>
      <c r="X70" s="353" t="s">
        <v>65</v>
      </c>
    </row>
    <row r="71" spans="1:28" ht="15" customHeight="1">
      <c r="H71" s="1388" t="s">
        <v>139</v>
      </c>
      <c r="I71" s="353" t="s">
        <v>66</v>
      </c>
      <c r="J71" s="353" t="s">
        <v>67</v>
      </c>
      <c r="O71" s="1388" t="s">
        <v>139</v>
      </c>
      <c r="P71" s="353" t="s">
        <v>66</v>
      </c>
      <c r="Q71" s="353" t="s">
        <v>67</v>
      </c>
      <c r="V71" s="1388" t="s">
        <v>139</v>
      </c>
      <c r="W71" s="353" t="s">
        <v>66</v>
      </c>
      <c r="X71" s="353" t="s">
        <v>67</v>
      </c>
    </row>
    <row r="72" spans="1:28" ht="15" customHeight="1">
      <c r="H72" s="1388" t="s">
        <v>139</v>
      </c>
      <c r="I72" s="353" t="s">
        <v>68</v>
      </c>
      <c r="J72" s="353" t="s">
        <v>69</v>
      </c>
      <c r="O72" s="1388" t="s">
        <v>139</v>
      </c>
      <c r="P72" s="353" t="s">
        <v>68</v>
      </c>
      <c r="Q72" s="353" t="s">
        <v>69</v>
      </c>
      <c r="V72" s="1388" t="s">
        <v>139</v>
      </c>
      <c r="W72" s="353" t="s">
        <v>68</v>
      </c>
      <c r="X72" s="353" t="s">
        <v>69</v>
      </c>
    </row>
    <row r="73" spans="1:28" ht="15" customHeight="1">
      <c r="H73" s="1388" t="s">
        <v>139</v>
      </c>
      <c r="I73" s="353" t="s">
        <v>70</v>
      </c>
      <c r="J73" s="353" t="s">
        <v>71</v>
      </c>
      <c r="O73" s="1388" t="s">
        <v>139</v>
      </c>
      <c r="P73" s="353" t="s">
        <v>70</v>
      </c>
      <c r="Q73" s="353" t="s">
        <v>71</v>
      </c>
      <c r="V73" s="1388" t="s">
        <v>139</v>
      </c>
      <c r="W73" s="353" t="s">
        <v>70</v>
      </c>
      <c r="X73" s="353" t="s">
        <v>71</v>
      </c>
    </row>
    <row r="74" spans="1:28" ht="15" customHeight="1">
      <c r="H74" s="1396" t="str">
        <f>cst_wskakunin_p4_1_youto1_YOUTO_9</f>
        <v>□</v>
      </c>
      <c r="I74" s="353" t="s">
        <v>72</v>
      </c>
      <c r="J74" s="353" t="s">
        <v>8</v>
      </c>
      <c r="O74" s="1388" t="s">
        <v>139</v>
      </c>
      <c r="P74" s="353" t="s">
        <v>72</v>
      </c>
      <c r="Q74" s="353" t="s">
        <v>8</v>
      </c>
      <c r="V74" s="1388" t="s">
        <v>139</v>
      </c>
      <c r="W74" s="353" t="s">
        <v>72</v>
      </c>
      <c r="X74" s="353" t="s">
        <v>8</v>
      </c>
    </row>
    <row r="75" spans="1:28" ht="15" customHeight="1">
      <c r="H75" s="1388" t="s">
        <v>139</v>
      </c>
      <c r="I75" s="353" t="s">
        <v>4777</v>
      </c>
      <c r="O75" s="1388" t="s">
        <v>139</v>
      </c>
      <c r="P75" s="353" t="s">
        <v>4777</v>
      </c>
      <c r="V75" s="1388" t="s">
        <v>139</v>
      </c>
      <c r="W75" s="353" t="s">
        <v>4777</v>
      </c>
    </row>
    <row r="76" spans="1:28" ht="15" customHeight="1">
      <c r="B76" s="353" t="s">
        <v>73</v>
      </c>
      <c r="H76" s="1396" t="str">
        <f>IF(COUNTIF(cst_wskakunin_p4_1_KOUZOU1,"*木造*"),"☑","□")</f>
        <v>□</v>
      </c>
      <c r="I76" s="353" t="s">
        <v>59</v>
      </c>
      <c r="J76" s="353" t="s">
        <v>74</v>
      </c>
      <c r="O76" s="1388" t="s">
        <v>139</v>
      </c>
      <c r="P76" s="353" t="s">
        <v>59</v>
      </c>
      <c r="Q76" s="353" t="s">
        <v>74</v>
      </c>
      <c r="V76" s="1388" t="s">
        <v>139</v>
      </c>
      <c r="W76" s="353" t="s">
        <v>59</v>
      </c>
      <c r="X76" s="353" t="s">
        <v>74</v>
      </c>
    </row>
    <row r="77" spans="1:28" ht="15" customHeight="1">
      <c r="H77" s="1388" t="s">
        <v>139</v>
      </c>
      <c r="I77" s="353" t="s">
        <v>61</v>
      </c>
      <c r="J77" s="353" t="s">
        <v>75</v>
      </c>
      <c r="O77" s="1388" t="s">
        <v>139</v>
      </c>
      <c r="P77" s="353" t="s">
        <v>61</v>
      </c>
      <c r="Q77" s="353" t="s">
        <v>75</v>
      </c>
      <c r="V77" s="1388" t="s">
        <v>139</v>
      </c>
      <c r="W77" s="353" t="s">
        <v>61</v>
      </c>
      <c r="X77" s="353" t="s">
        <v>75</v>
      </c>
    </row>
    <row r="78" spans="1:28" ht="15" customHeight="1">
      <c r="J78" s="353" t="s">
        <v>76</v>
      </c>
      <c r="Q78" s="353" t="s">
        <v>76</v>
      </c>
      <c r="X78" s="353" t="s">
        <v>76</v>
      </c>
    </row>
    <row r="79" spans="1:28" ht="15" customHeight="1">
      <c r="H79" s="1388" t="s">
        <v>139</v>
      </c>
      <c r="I79" s="353" t="s">
        <v>64</v>
      </c>
      <c r="J79" s="353" t="s">
        <v>77</v>
      </c>
      <c r="O79" s="1388" t="s">
        <v>139</v>
      </c>
      <c r="P79" s="353" t="s">
        <v>64</v>
      </c>
      <c r="Q79" s="353" t="s">
        <v>77</v>
      </c>
      <c r="V79" s="1388" t="s">
        <v>139</v>
      </c>
      <c r="W79" s="353" t="s">
        <v>64</v>
      </c>
      <c r="X79" s="353" t="s">
        <v>77</v>
      </c>
    </row>
    <row r="80" spans="1:28" ht="15" customHeight="1">
      <c r="J80" s="353" t="s">
        <v>78</v>
      </c>
      <c r="Q80" s="353" t="s">
        <v>78</v>
      </c>
      <c r="X80" s="353" t="s">
        <v>78</v>
      </c>
    </row>
    <row r="81" spans="1:28" ht="15" customHeight="1">
      <c r="H81" s="1388" t="s">
        <v>139</v>
      </c>
      <c r="I81" s="353" t="s">
        <v>66</v>
      </c>
      <c r="J81" s="353" t="s">
        <v>79</v>
      </c>
      <c r="O81" s="1388" t="s">
        <v>139</v>
      </c>
      <c r="P81" s="353" t="s">
        <v>66</v>
      </c>
      <c r="Q81" s="353" t="s">
        <v>79</v>
      </c>
      <c r="V81" s="1388" t="s">
        <v>139</v>
      </c>
      <c r="W81" s="353" t="s">
        <v>66</v>
      </c>
      <c r="X81" s="353" t="s">
        <v>79</v>
      </c>
    </row>
    <row r="82" spans="1:28" ht="15" customHeight="1">
      <c r="H82" s="1388" t="s">
        <v>139</v>
      </c>
      <c r="I82" s="353" t="s">
        <v>68</v>
      </c>
      <c r="J82" s="353" t="s">
        <v>80</v>
      </c>
      <c r="O82" s="1388" t="s">
        <v>139</v>
      </c>
      <c r="P82" s="353" t="s">
        <v>68</v>
      </c>
      <c r="Q82" s="353" t="s">
        <v>80</v>
      </c>
      <c r="V82" s="1388" t="s">
        <v>139</v>
      </c>
      <c r="W82" s="353" t="s">
        <v>68</v>
      </c>
      <c r="X82" s="353" t="s">
        <v>80</v>
      </c>
    </row>
    <row r="83" spans="1:28" ht="15" customHeight="1">
      <c r="J83" s="353" t="s">
        <v>81</v>
      </c>
      <c r="Q83" s="353" t="s">
        <v>81</v>
      </c>
      <c r="X83" s="353" t="s">
        <v>81</v>
      </c>
    </row>
    <row r="84" spans="1:28" ht="15" customHeight="1">
      <c r="H84" s="1388" t="s">
        <v>139</v>
      </c>
      <c r="I84" s="353" t="s">
        <v>70</v>
      </c>
      <c r="J84" s="353" t="s">
        <v>8</v>
      </c>
      <c r="O84" s="1388" t="s">
        <v>139</v>
      </c>
      <c r="P84" s="353" t="s">
        <v>70</v>
      </c>
      <c r="Q84" s="353" t="s">
        <v>8</v>
      </c>
      <c r="V84" s="1388" t="s">
        <v>139</v>
      </c>
      <c r="W84" s="353" t="s">
        <v>70</v>
      </c>
      <c r="X84" s="353" t="s">
        <v>8</v>
      </c>
    </row>
    <row r="85" spans="1:28" ht="15" customHeight="1">
      <c r="B85" s="353" t="s">
        <v>4778</v>
      </c>
    </row>
    <row r="86" spans="1:28" ht="15" customHeight="1">
      <c r="H86" s="354" t="s">
        <v>9</v>
      </c>
      <c r="I86" s="2412"/>
      <c r="J86" s="2424"/>
      <c r="K86" s="2424"/>
      <c r="L86" s="2424"/>
      <c r="M86" s="353" t="s">
        <v>4779</v>
      </c>
      <c r="O86" s="354" t="s">
        <v>9</v>
      </c>
      <c r="P86" s="2412"/>
      <c r="Q86" s="2424"/>
      <c r="R86" s="2424"/>
      <c r="S86" s="2424"/>
      <c r="T86" s="353" t="s">
        <v>4779</v>
      </c>
      <c r="V86" s="354" t="s">
        <v>9</v>
      </c>
      <c r="W86" s="2412"/>
      <c r="X86" s="2412"/>
      <c r="Y86" s="2412"/>
      <c r="Z86" s="2412"/>
      <c r="AA86" s="353" t="s">
        <v>4779</v>
      </c>
    </row>
    <row r="87" spans="1:28" ht="16.5" customHeight="1">
      <c r="B87" s="353" t="s">
        <v>4780</v>
      </c>
    </row>
    <row r="88" spans="1:28" ht="15.75" customHeight="1">
      <c r="C88" s="353" t="s">
        <v>82</v>
      </c>
      <c r="H88" s="354" t="s">
        <v>9</v>
      </c>
      <c r="I88" s="2449" t="str">
        <f>cst_wskakunin_NOBE_MENSEKI_BUILD_SHINSEI</f>
        <v/>
      </c>
      <c r="J88" s="2450"/>
      <c r="K88" s="2450"/>
      <c r="L88" s="2450"/>
      <c r="M88" s="2450"/>
      <c r="N88" s="353" t="s">
        <v>4911</v>
      </c>
      <c r="O88" s="354" t="s">
        <v>9</v>
      </c>
      <c r="P88" s="2422"/>
      <c r="Q88" s="2423"/>
      <c r="R88" s="2423"/>
      <c r="S88" s="2423"/>
      <c r="T88" s="2423"/>
      <c r="U88" s="353" t="s">
        <v>4911</v>
      </c>
      <c r="V88" s="354" t="s">
        <v>9</v>
      </c>
      <c r="W88" s="2425"/>
      <c r="X88" s="2425"/>
      <c r="Y88" s="2425"/>
      <c r="Z88" s="2425"/>
      <c r="AA88" s="1769" t="s">
        <v>4911</v>
      </c>
    </row>
    <row r="89" spans="1:28" ht="16.5" customHeight="1">
      <c r="B89" s="353" t="s">
        <v>4781</v>
      </c>
      <c r="I89" s="354"/>
      <c r="O89" s="354"/>
      <c r="V89" s="354"/>
    </row>
    <row r="90" spans="1:28" ht="16.5" customHeight="1">
      <c r="H90" s="354" t="s">
        <v>9</v>
      </c>
      <c r="I90" s="2451">
        <v>1800</v>
      </c>
      <c r="J90" s="2452"/>
      <c r="K90" s="2452"/>
      <c r="L90" s="2452"/>
      <c r="M90" s="353" t="s">
        <v>83</v>
      </c>
      <c r="O90" s="354" t="s">
        <v>9</v>
      </c>
      <c r="P90" s="2412"/>
      <c r="Q90" s="2424"/>
      <c r="R90" s="2424"/>
      <c r="S90" s="2424"/>
      <c r="T90" s="353" t="s">
        <v>83</v>
      </c>
      <c r="V90" s="354" t="s">
        <v>9</v>
      </c>
      <c r="W90" s="2412"/>
      <c r="X90" s="2412"/>
      <c r="Y90" s="2412"/>
      <c r="Z90" s="2412"/>
      <c r="AA90" s="353" t="s">
        <v>83</v>
      </c>
    </row>
    <row r="91" spans="1:28" ht="16.5" customHeight="1">
      <c r="B91" s="353" t="s">
        <v>4782</v>
      </c>
    </row>
    <row r="92" spans="1:28" ht="16.5" customHeight="1">
      <c r="H92" s="354" t="s">
        <v>9</v>
      </c>
      <c r="I92" s="2417" t="str">
        <f>cst_wskakunin_KAISU_TIJYOU_SHINSEI</f>
        <v/>
      </c>
      <c r="J92" s="2417"/>
      <c r="K92" s="2417"/>
      <c r="L92" s="2417"/>
      <c r="M92" s="2417"/>
      <c r="N92" s="353" t="s">
        <v>57</v>
      </c>
      <c r="O92" s="354" t="s">
        <v>9</v>
      </c>
      <c r="P92" s="2418"/>
      <c r="Q92" s="2418"/>
      <c r="R92" s="2418"/>
      <c r="S92" s="2418"/>
      <c r="T92" s="2418"/>
      <c r="U92" s="353" t="s">
        <v>57</v>
      </c>
      <c r="V92" s="354" t="s">
        <v>9</v>
      </c>
      <c r="W92" s="2418"/>
      <c r="X92" s="2418"/>
      <c r="Y92" s="2418"/>
      <c r="Z92" s="2418"/>
      <c r="AA92" s="2418"/>
      <c r="AB92" s="353" t="s">
        <v>57</v>
      </c>
    </row>
    <row r="93" spans="1:28" ht="16.5" customHeight="1">
      <c r="B93" s="353" t="s">
        <v>4783</v>
      </c>
    </row>
    <row r="94" spans="1:28" ht="16.5" customHeight="1">
      <c r="A94" s="355"/>
      <c r="B94" s="355"/>
      <c r="C94" s="355"/>
      <c r="D94" s="355"/>
      <c r="E94" s="355"/>
      <c r="F94" s="355"/>
      <c r="G94" s="355"/>
      <c r="H94" s="354" t="s">
        <v>9</v>
      </c>
      <c r="I94" s="2419">
        <f>cst_wskakunin_KAISU_TIKA_SHINSEI__zero</f>
        <v>0</v>
      </c>
      <c r="J94" s="2420"/>
      <c r="K94" s="2420"/>
      <c r="L94" s="2420"/>
      <c r="M94" s="2420"/>
      <c r="N94" s="353" t="s">
        <v>57</v>
      </c>
      <c r="O94" s="354" t="s">
        <v>9</v>
      </c>
      <c r="P94" s="2418"/>
      <c r="Q94" s="2418"/>
      <c r="R94" s="2418"/>
      <c r="S94" s="2418"/>
      <c r="T94" s="2418"/>
      <c r="U94" s="353" t="s">
        <v>57</v>
      </c>
      <c r="V94" s="354" t="s">
        <v>9</v>
      </c>
      <c r="W94" s="2418"/>
      <c r="X94" s="2418"/>
      <c r="Y94" s="2418"/>
      <c r="Z94" s="2418"/>
      <c r="AA94" s="2418"/>
      <c r="AB94" s="353" t="s">
        <v>57</v>
      </c>
    </row>
    <row r="95" spans="1:28" ht="16.5" customHeight="1">
      <c r="A95" s="359" t="s">
        <v>84</v>
      </c>
      <c r="B95" s="359"/>
      <c r="C95" s="359"/>
      <c r="D95" s="359"/>
      <c r="E95" s="359"/>
      <c r="F95" s="359"/>
      <c r="G95" s="359"/>
      <c r="H95" s="359"/>
      <c r="I95" s="359"/>
      <c r="J95" s="359"/>
      <c r="K95" s="359"/>
      <c r="L95" s="359"/>
      <c r="M95" s="359"/>
      <c r="N95" s="2410" t="str">
        <f>cst_wskakunin_SHIKITI_MENSEKI_1_TOTAL</f>
        <v/>
      </c>
      <c r="O95" s="2411"/>
      <c r="P95" s="2411"/>
      <c r="Q95" s="2411"/>
      <c r="R95" s="2411"/>
      <c r="S95" s="359" t="s">
        <v>114</v>
      </c>
      <c r="T95" s="359"/>
      <c r="U95" s="359"/>
      <c r="V95" s="359"/>
      <c r="W95" s="359"/>
      <c r="X95" s="359"/>
      <c r="Y95" s="359"/>
      <c r="Z95" s="359"/>
      <c r="AA95" s="359"/>
    </row>
    <row r="96" spans="1:28" ht="8.25" customHeight="1"/>
    <row r="97" spans="1:27" ht="15" customHeight="1">
      <c r="A97" s="2398" t="s">
        <v>85</v>
      </c>
      <c r="B97" s="2398"/>
      <c r="C97" s="2398"/>
      <c r="D97" s="2398"/>
      <c r="E97" s="2398"/>
      <c r="F97" s="2398"/>
      <c r="G97" s="2398"/>
      <c r="H97" s="2398"/>
      <c r="I97" s="2398"/>
      <c r="J97" s="2398"/>
      <c r="K97" s="2398"/>
      <c r="L97" s="2398"/>
      <c r="M97" s="2398"/>
      <c r="N97" s="2398"/>
      <c r="O97" s="2398"/>
      <c r="P97" s="2398"/>
      <c r="Q97" s="2398"/>
      <c r="R97" s="2398"/>
      <c r="S97" s="2398"/>
      <c r="T97" s="2398"/>
      <c r="U97" s="2398"/>
      <c r="V97" s="2398"/>
      <c r="W97" s="2398"/>
      <c r="X97" s="2398"/>
      <c r="Y97" s="2398"/>
      <c r="Z97" s="2398"/>
      <c r="AA97" s="2398"/>
    </row>
    <row r="98" spans="1:27" ht="16.5" customHeight="1">
      <c r="A98" s="353" t="s">
        <v>86</v>
      </c>
    </row>
    <row r="99" spans="1:27" ht="16.5" customHeight="1">
      <c r="B99" s="353" t="s">
        <v>56</v>
      </c>
      <c r="G99" s="2412">
        <v>1</v>
      </c>
      <c r="H99" s="2413"/>
      <c r="I99" s="2413"/>
    </row>
    <row r="100" spans="1:27" ht="16.5" customHeight="1">
      <c r="B100" s="353" t="s">
        <v>4784</v>
      </c>
      <c r="J100" s="353" t="s">
        <v>4785</v>
      </c>
      <c r="M100" s="353" t="s">
        <v>9</v>
      </c>
      <c r="N100" s="1388" t="s">
        <v>139</v>
      </c>
      <c r="O100" s="353" t="s">
        <v>472</v>
      </c>
      <c r="Q100" s="1388" t="s">
        <v>139</v>
      </c>
      <c r="R100" s="353" t="s">
        <v>473</v>
      </c>
      <c r="T100" s="1388" t="s">
        <v>139</v>
      </c>
      <c r="U100" s="353" t="s">
        <v>474</v>
      </c>
      <c r="W100" s="353" t="s">
        <v>57</v>
      </c>
    </row>
    <row r="101" spans="1:27" ht="16.5" customHeight="1">
      <c r="J101" s="353" t="s">
        <v>4786</v>
      </c>
      <c r="M101" s="353" t="s">
        <v>9</v>
      </c>
      <c r="Q101" s="1388" t="s">
        <v>139</v>
      </c>
      <c r="R101" s="353" t="s">
        <v>473</v>
      </c>
      <c r="T101" s="1388" t="s">
        <v>139</v>
      </c>
      <c r="U101" s="353" t="s">
        <v>474</v>
      </c>
      <c r="W101" s="353" t="s">
        <v>57</v>
      </c>
    </row>
    <row r="102" spans="1:27" ht="16.5" customHeight="1">
      <c r="B102" s="353" t="s">
        <v>4787</v>
      </c>
      <c r="H102" s="1397" t="s">
        <v>3507</v>
      </c>
      <c r="I102" s="353" t="s">
        <v>4788</v>
      </c>
      <c r="O102" s="1388" t="s">
        <v>139</v>
      </c>
      <c r="P102" s="353" t="s">
        <v>4789</v>
      </c>
      <c r="T102" s="1388" t="s">
        <v>139</v>
      </c>
      <c r="U102" s="353" t="s">
        <v>4790</v>
      </c>
    </row>
    <row r="103" spans="1:27" ht="16.5" customHeight="1">
      <c r="H103" s="1388" t="s">
        <v>139</v>
      </c>
      <c r="I103" s="353" t="s">
        <v>4791</v>
      </c>
      <c r="P103" s="1388" t="s">
        <v>139</v>
      </c>
      <c r="Q103" s="353" t="s">
        <v>4792</v>
      </c>
    </row>
    <row r="104" spans="1:27" ht="16.5" customHeight="1">
      <c r="B104" s="353" t="s">
        <v>4793</v>
      </c>
      <c r="H104" s="1396" t="str">
        <f>IF(OR(cst_wskakunin_KOUZOU1="木造",cst_wskakunin_KOUZOU1="木造（在来工法）"),"☑","□")</f>
        <v>□</v>
      </c>
      <c r="I104" s="353" t="s">
        <v>87</v>
      </c>
      <c r="N104" s="1388" t="s">
        <v>139</v>
      </c>
      <c r="O104" s="353" t="s">
        <v>88</v>
      </c>
      <c r="U104" s="1396" t="str">
        <f>IF(cst_wskakunin_KOUZOU1="木造（枠組壁工法）","☑","□")</f>
        <v>□</v>
      </c>
      <c r="V104" s="353" t="s">
        <v>89</v>
      </c>
    </row>
    <row r="105" spans="1:27" ht="16.5" customHeight="1">
      <c r="B105" s="353" t="s">
        <v>4794</v>
      </c>
      <c r="H105" s="1397" t="s">
        <v>3507</v>
      </c>
      <c r="I105" s="353" t="s">
        <v>90</v>
      </c>
      <c r="N105" s="1388" t="s">
        <v>139</v>
      </c>
      <c r="O105" s="353" t="s">
        <v>93</v>
      </c>
      <c r="U105" s="1388" t="s">
        <v>139</v>
      </c>
      <c r="V105" s="353" t="s">
        <v>94</v>
      </c>
    </row>
    <row r="106" spans="1:27" ht="16.5" customHeight="1">
      <c r="B106" s="353" t="s">
        <v>4795</v>
      </c>
      <c r="H106" s="1397" t="s">
        <v>3507</v>
      </c>
      <c r="I106" s="353" t="s">
        <v>91</v>
      </c>
      <c r="N106" s="1388" t="s">
        <v>139</v>
      </c>
      <c r="O106" s="353" t="s">
        <v>92</v>
      </c>
      <c r="U106" s="1388" t="s">
        <v>139</v>
      </c>
      <c r="V106" s="353" t="s">
        <v>4796</v>
      </c>
    </row>
    <row r="107" spans="1:27" ht="16.5" customHeight="1">
      <c r="B107" s="353" t="s">
        <v>4797</v>
      </c>
      <c r="G107" s="354"/>
      <c r="H107" s="1388" t="s">
        <v>139</v>
      </c>
      <c r="I107" s="2414" t="s">
        <v>95</v>
      </c>
      <c r="J107" s="2415"/>
      <c r="K107" s="2415"/>
      <c r="L107" s="361"/>
      <c r="M107" s="1388" t="s">
        <v>139</v>
      </c>
      <c r="N107" s="2414" t="s">
        <v>97</v>
      </c>
      <c r="O107" s="2415"/>
      <c r="P107" s="2415"/>
      <c r="Q107" s="361"/>
      <c r="R107" s="1388" t="s">
        <v>139</v>
      </c>
      <c r="S107" s="2414" t="s">
        <v>98</v>
      </c>
      <c r="T107" s="2415"/>
      <c r="U107" s="2415"/>
      <c r="V107" s="361"/>
      <c r="W107" s="1397" t="s">
        <v>3507</v>
      </c>
      <c r="X107" s="2414" t="s">
        <v>99</v>
      </c>
      <c r="Y107" s="2415"/>
      <c r="Z107" s="2415"/>
      <c r="AA107" s="362"/>
    </row>
    <row r="108" spans="1:27" ht="16.5" customHeight="1">
      <c r="B108" s="353" t="s">
        <v>4798</v>
      </c>
      <c r="G108" s="354" t="s">
        <v>9</v>
      </c>
      <c r="H108" s="2409" t="str">
        <f>IF(H107="☑",1,"")</f>
        <v/>
      </c>
      <c r="I108" s="2409"/>
      <c r="J108" s="2409"/>
      <c r="K108" s="2407" t="s">
        <v>4913</v>
      </c>
      <c r="L108" s="2407"/>
      <c r="M108" s="2416" t="s">
        <v>108</v>
      </c>
      <c r="N108" s="2416"/>
      <c r="O108" s="2416"/>
      <c r="P108" s="2416"/>
      <c r="Q108" s="361" t="s">
        <v>96</v>
      </c>
      <c r="R108" s="2416" t="s">
        <v>108</v>
      </c>
      <c r="S108" s="2416"/>
      <c r="T108" s="2416"/>
      <c r="U108" s="2416"/>
      <c r="V108" s="361" t="s">
        <v>96</v>
      </c>
      <c r="W108" s="2448">
        <f>IF(W107="☑",1,"")</f>
        <v>1</v>
      </c>
      <c r="X108" s="2448"/>
      <c r="Y108" s="2448"/>
      <c r="Z108" s="2407" t="s">
        <v>4915</v>
      </c>
      <c r="AA108" s="2407"/>
    </row>
    <row r="109" spans="1:27" ht="16.5" customHeight="1">
      <c r="B109" s="353" t="s">
        <v>4799</v>
      </c>
      <c r="G109" s="354" t="s">
        <v>9</v>
      </c>
      <c r="H109" s="2408" t="str">
        <f>IF(H107="☑",TEXT(cst_wskakunin_NOBE_MENSEKI_JYUTAKU_SHINSEI,"#,##0.00"),"")</f>
        <v/>
      </c>
      <c r="I109" s="2408"/>
      <c r="J109" s="2408"/>
      <c r="K109" s="2407" t="s">
        <v>4914</v>
      </c>
      <c r="L109" s="2407"/>
      <c r="M109" s="2416" t="s">
        <v>114</v>
      </c>
      <c r="N109" s="2416"/>
      <c r="O109" s="2416"/>
      <c r="P109" s="2416"/>
      <c r="Q109" s="361" t="s">
        <v>96</v>
      </c>
      <c r="R109" s="2416" t="s">
        <v>114</v>
      </c>
      <c r="S109" s="2416"/>
      <c r="T109" s="2416"/>
      <c r="U109" s="2416"/>
      <c r="V109" s="361" t="s">
        <v>96</v>
      </c>
      <c r="W109" s="2408" t="str">
        <f>IF(W107="☑",TEXT(cst_wskakunin_NOBE_MENSEKI_JYUTAKU_SHINSEI,"#,##0.00"),"")</f>
        <v/>
      </c>
      <c r="X109" s="2408"/>
      <c r="Y109" s="2408"/>
      <c r="Z109" s="2407" t="s">
        <v>4911</v>
      </c>
      <c r="AA109" s="2407"/>
    </row>
    <row r="110" spans="1:27" ht="16.5" customHeight="1">
      <c r="A110" s="355"/>
      <c r="B110" s="355"/>
      <c r="C110" s="355" t="s">
        <v>100</v>
      </c>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row>
    <row r="112" spans="1:27" ht="15" customHeight="1">
      <c r="A112" s="2398" t="s">
        <v>101</v>
      </c>
      <c r="B112" s="2398"/>
      <c r="C112" s="2398"/>
      <c r="D112" s="2398"/>
      <c r="E112" s="2398"/>
      <c r="F112" s="2398"/>
      <c r="G112" s="2398"/>
      <c r="H112" s="2398"/>
      <c r="I112" s="2398"/>
      <c r="J112" s="2398"/>
      <c r="K112" s="2398"/>
      <c r="L112" s="2398"/>
      <c r="M112" s="2398"/>
      <c r="N112" s="2398"/>
      <c r="O112" s="2398"/>
      <c r="P112" s="2398"/>
      <c r="Q112" s="2398"/>
      <c r="R112" s="2398"/>
      <c r="S112" s="2398"/>
      <c r="T112" s="2398"/>
      <c r="U112" s="2398"/>
      <c r="V112" s="2398"/>
      <c r="W112" s="2398"/>
      <c r="X112" s="2398"/>
      <c r="Y112" s="2398"/>
      <c r="Z112" s="2398"/>
      <c r="AA112" s="2398"/>
    </row>
    <row r="113" spans="1:27" ht="16.5" customHeight="1">
      <c r="A113" s="353" t="s">
        <v>102</v>
      </c>
      <c r="G113" s="353" t="s">
        <v>52</v>
      </c>
      <c r="N113" s="354" t="s">
        <v>9</v>
      </c>
      <c r="O113" s="2399"/>
      <c r="P113" s="2400"/>
      <c r="Q113" s="353" t="s">
        <v>10</v>
      </c>
      <c r="R113" s="2401" t="str">
        <f>IF(O113="","",VLOOKUP(O113,工事届用主要用途区分,2,FALSE))</f>
        <v/>
      </c>
      <c r="S113" s="2402"/>
      <c r="T113" s="2402"/>
      <c r="U113" s="2402"/>
      <c r="V113" s="2402"/>
      <c r="W113" s="2402"/>
      <c r="X113" s="2402"/>
      <c r="Y113" s="2402"/>
      <c r="Z113" s="2402"/>
      <c r="AA113" s="2402"/>
    </row>
    <row r="114" spans="1:27" ht="16.5" customHeight="1">
      <c r="G114" s="353" t="s">
        <v>53</v>
      </c>
      <c r="N114" s="354" t="s">
        <v>9</v>
      </c>
      <c r="O114" s="2403"/>
      <c r="P114" s="2404"/>
      <c r="Q114" s="353" t="s">
        <v>10</v>
      </c>
      <c r="R114" s="2405" t="str">
        <f>IF(O114="","",VLOOKUP(O114,工事届用主要用途区分,2,FALSE))</f>
        <v/>
      </c>
      <c r="S114" s="2406"/>
      <c r="T114" s="2406"/>
      <c r="U114" s="2406"/>
      <c r="V114" s="2406"/>
      <c r="W114" s="2406"/>
      <c r="X114" s="2406"/>
      <c r="Y114" s="2406"/>
      <c r="Z114" s="2406"/>
      <c r="AA114" s="2406"/>
    </row>
    <row r="115" spans="1:27" ht="16.5" customHeight="1">
      <c r="G115" s="353" t="s">
        <v>54</v>
      </c>
      <c r="N115" s="354" t="s">
        <v>9</v>
      </c>
      <c r="O115" s="2403"/>
      <c r="P115" s="2404"/>
      <c r="Q115" s="353" t="s">
        <v>10</v>
      </c>
      <c r="R115" s="2405" t="str">
        <f>IF(O115="","",VLOOKUP(O115,工事届用主要用途区分,2,FALSE))</f>
        <v/>
      </c>
      <c r="S115" s="2406"/>
      <c r="T115" s="2406"/>
      <c r="U115" s="2406"/>
      <c r="V115" s="2406"/>
      <c r="W115" s="2406"/>
      <c r="X115" s="2406"/>
      <c r="Y115" s="2406"/>
      <c r="Z115" s="2406"/>
      <c r="AA115" s="2406"/>
    </row>
    <row r="116" spans="1:27" ht="16.5" customHeight="1">
      <c r="A116" s="353" t="s">
        <v>4800</v>
      </c>
      <c r="F116" s="1388" t="s">
        <v>139</v>
      </c>
      <c r="G116" s="353" t="s">
        <v>103</v>
      </c>
      <c r="Q116" s="1388" t="s">
        <v>139</v>
      </c>
      <c r="R116" s="353" t="s">
        <v>104</v>
      </c>
    </row>
    <row r="117" spans="1:27" ht="16.5" customHeight="1">
      <c r="A117" s="353" t="s">
        <v>4801</v>
      </c>
      <c r="F117" s="1388" t="s">
        <v>139</v>
      </c>
      <c r="G117" s="353" t="s">
        <v>105</v>
      </c>
      <c r="Q117" s="1388" t="s">
        <v>139</v>
      </c>
      <c r="R117" s="353" t="s">
        <v>104</v>
      </c>
    </row>
    <row r="118" spans="1:27" ht="16.5" customHeight="1">
      <c r="A118" s="353" t="s">
        <v>106</v>
      </c>
      <c r="J118" s="2405"/>
      <c r="K118" s="2406"/>
    </row>
    <row r="119" spans="1:27" ht="16.5" customHeight="1">
      <c r="A119" s="353" t="s">
        <v>107</v>
      </c>
      <c r="J119" s="2405"/>
      <c r="K119" s="2406"/>
      <c r="L119" s="353" t="s">
        <v>108</v>
      </c>
    </row>
    <row r="120" spans="1:27" ht="16.5" customHeight="1">
      <c r="A120" s="353" t="s">
        <v>109</v>
      </c>
      <c r="H120" s="1388" t="s">
        <v>139</v>
      </c>
      <c r="I120" s="353" t="s">
        <v>110</v>
      </c>
      <c r="L120" s="1388" t="s">
        <v>139</v>
      </c>
      <c r="M120" s="353" t="s">
        <v>111</v>
      </c>
      <c r="P120" s="1388" t="s">
        <v>139</v>
      </c>
      <c r="Q120" s="353" t="s">
        <v>112</v>
      </c>
    </row>
    <row r="121" spans="1:27" ht="16.5" customHeight="1">
      <c r="A121" s="353" t="s">
        <v>113</v>
      </c>
      <c r="I121" s="2394"/>
      <c r="J121" s="2395"/>
      <c r="K121" s="2395"/>
      <c r="L121" s="353" t="s">
        <v>114</v>
      </c>
    </row>
    <row r="122" spans="1:27" ht="16.5" customHeight="1">
      <c r="A122" s="355" t="s">
        <v>115</v>
      </c>
      <c r="B122" s="355"/>
      <c r="C122" s="355"/>
      <c r="D122" s="355"/>
      <c r="E122" s="355"/>
      <c r="F122" s="355"/>
      <c r="G122" s="355"/>
      <c r="H122" s="355"/>
      <c r="I122" s="2396"/>
      <c r="J122" s="2397"/>
      <c r="K122" s="2397"/>
      <c r="L122" s="355" t="s">
        <v>116</v>
      </c>
      <c r="M122" s="355"/>
      <c r="N122" s="355"/>
      <c r="O122" s="355"/>
      <c r="P122" s="355"/>
      <c r="Q122" s="355"/>
      <c r="R122" s="355"/>
      <c r="S122" s="355"/>
      <c r="T122" s="355"/>
      <c r="U122" s="355"/>
      <c r="V122" s="355"/>
      <c r="W122" s="355"/>
      <c r="X122" s="355"/>
      <c r="Y122" s="355"/>
      <c r="Z122" s="355"/>
      <c r="AA122" s="355"/>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H109:J109"/>
    <mergeCell ref="K108:L108"/>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6"/>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53" customWidth="1"/>
    <col min="2" max="29" width="3.125" style="353" customWidth="1"/>
    <col min="30" max="30" width="9" style="353" customWidth="1"/>
    <col min="31" max="16384" width="9" style="353"/>
  </cols>
  <sheetData>
    <row r="1" spans="1:29" ht="16.5" customHeight="1">
      <c r="A1" s="2407" t="s">
        <v>4029</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c r="AC1" s="2407"/>
    </row>
    <row r="2" spans="1:29" ht="16.5" customHeigh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row>
    <row r="3" spans="1:29" ht="22.5" customHeight="1">
      <c r="A3" s="355" t="s">
        <v>4160</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row>
    <row r="4" spans="1:29" ht="32.1" customHeight="1">
      <c r="A4" s="374" t="s">
        <v>4161</v>
      </c>
      <c r="B4" s="437"/>
      <c r="C4" s="437"/>
      <c r="D4" s="437"/>
      <c r="E4" s="1268"/>
      <c r="F4" s="1268"/>
      <c r="G4" s="1268"/>
      <c r="H4" s="1268"/>
      <c r="I4" s="5638"/>
      <c r="J4" s="5638"/>
      <c r="K4" s="5638"/>
      <c r="L4" s="5638"/>
      <c r="M4" s="5638"/>
      <c r="N4" s="5638"/>
      <c r="O4" s="5638"/>
      <c r="P4" s="5638"/>
      <c r="Q4" s="5638"/>
      <c r="R4" s="5638"/>
      <c r="S4" s="5638"/>
      <c r="T4" s="5638"/>
      <c r="U4" s="5638"/>
      <c r="V4" s="5638"/>
      <c r="W4" s="5638"/>
      <c r="X4" s="5638"/>
      <c r="Y4" s="5638"/>
      <c r="Z4" s="5638"/>
      <c r="AA4" s="5638"/>
      <c r="AB4" s="5638"/>
      <c r="AC4" s="5639"/>
    </row>
    <row r="5" spans="1:29" ht="32.1" customHeight="1">
      <c r="A5" s="374" t="s">
        <v>4162</v>
      </c>
      <c r="B5" s="437"/>
      <c r="C5" s="437"/>
      <c r="D5" s="437"/>
      <c r="E5" s="1253"/>
      <c r="F5" s="1253"/>
      <c r="G5" s="1253"/>
      <c r="H5" s="1253"/>
      <c r="I5" s="354" t="s">
        <v>9</v>
      </c>
      <c r="J5" s="5640" t="s">
        <v>4163</v>
      </c>
      <c r="K5" s="5640"/>
      <c r="L5" s="5640"/>
      <c r="M5" s="5640"/>
      <c r="N5" s="5640"/>
      <c r="O5" s="1112" t="s">
        <v>10</v>
      </c>
      <c r="P5" s="354" t="s">
        <v>9</v>
      </c>
      <c r="Q5" s="2694" t="s">
        <v>4164</v>
      </c>
      <c r="R5" s="2694"/>
      <c r="S5" s="2694"/>
      <c r="T5" s="2694"/>
      <c r="U5" s="2694"/>
      <c r="V5" s="2694"/>
      <c r="W5" s="2694"/>
      <c r="X5" s="2694"/>
      <c r="Y5" s="2694"/>
      <c r="Z5" s="1112" t="s">
        <v>10</v>
      </c>
      <c r="AA5" s="1253"/>
      <c r="AB5" s="1253"/>
      <c r="AC5" s="1255"/>
    </row>
    <row r="6" spans="1:29" ht="32.1" customHeight="1">
      <c r="A6" s="376"/>
      <c r="B6" s="1269" t="s">
        <v>4165</v>
      </c>
      <c r="I6" s="354" t="s">
        <v>9</v>
      </c>
      <c r="J6" s="5634"/>
      <c r="K6" s="5634"/>
      <c r="L6" s="5634"/>
      <c r="M6" s="5634"/>
      <c r="N6" s="1270" t="s">
        <v>114</v>
      </c>
      <c r="O6" s="1112" t="s">
        <v>10</v>
      </c>
      <c r="P6" s="1112"/>
      <c r="Q6" s="354" t="s">
        <v>9</v>
      </c>
      <c r="R6" s="5634"/>
      <c r="S6" s="5634"/>
      <c r="T6" s="5634"/>
      <c r="U6" s="5634"/>
      <c r="V6" s="1270" t="s">
        <v>114</v>
      </c>
      <c r="W6" s="1112" t="s">
        <v>10</v>
      </c>
      <c r="X6" s="1112"/>
      <c r="Y6" s="1112"/>
      <c r="Z6" s="1112"/>
      <c r="AC6" s="1122"/>
    </row>
    <row r="7" spans="1:29" ht="32.1" customHeight="1">
      <c r="A7" s="376"/>
      <c r="B7" s="1269" t="s">
        <v>4166</v>
      </c>
      <c r="F7" s="5633" t="s">
        <v>4167</v>
      </c>
      <c r="G7" s="5633"/>
      <c r="H7" s="5633"/>
      <c r="I7" s="354" t="s">
        <v>9</v>
      </c>
      <c r="J7" s="5637"/>
      <c r="K7" s="5637"/>
      <c r="L7" s="5637"/>
      <c r="M7" s="5637"/>
      <c r="N7" s="1270" t="s">
        <v>114</v>
      </c>
      <c r="O7" s="1112" t="s">
        <v>10</v>
      </c>
      <c r="P7" s="1112"/>
      <c r="Q7" s="354" t="s">
        <v>9</v>
      </c>
      <c r="R7" s="5634"/>
      <c r="S7" s="5634"/>
      <c r="T7" s="5634"/>
      <c r="U7" s="5634"/>
      <c r="V7" s="1270" t="s">
        <v>114</v>
      </c>
      <c r="W7" s="1112" t="s">
        <v>10</v>
      </c>
      <c r="Z7" s="1112"/>
      <c r="AC7" s="1122"/>
    </row>
    <row r="8" spans="1:29" ht="32.1" customHeight="1">
      <c r="A8" s="376"/>
      <c r="B8" s="1269"/>
      <c r="F8" s="2494" t="s">
        <v>4168</v>
      </c>
      <c r="G8" s="2494"/>
      <c r="H8" s="2494"/>
      <c r="I8" s="354" t="s">
        <v>9</v>
      </c>
      <c r="J8" s="5637"/>
      <c r="K8" s="5637"/>
      <c r="L8" s="5637"/>
      <c r="M8" s="5637"/>
      <c r="N8" s="1270" t="s">
        <v>114</v>
      </c>
      <c r="O8" s="1112" t="s">
        <v>10</v>
      </c>
      <c r="P8" s="1121"/>
      <c r="Q8" s="354" t="s">
        <v>9</v>
      </c>
      <c r="R8" s="5634"/>
      <c r="S8" s="5634"/>
      <c r="T8" s="5634"/>
      <c r="U8" s="5634"/>
      <c r="V8" s="1270" t="s">
        <v>114</v>
      </c>
      <c r="W8" s="1112" t="s">
        <v>10</v>
      </c>
      <c r="X8" s="1112"/>
      <c r="Y8" s="1270"/>
      <c r="Z8" s="1112"/>
      <c r="AC8" s="1122"/>
    </row>
    <row r="9" spans="1:29" ht="32.1" customHeight="1">
      <c r="A9" s="376"/>
      <c r="B9" s="1269" t="s">
        <v>4169</v>
      </c>
      <c r="F9" s="5633" t="s">
        <v>4167</v>
      </c>
      <c r="G9" s="5633"/>
      <c r="H9" s="5633"/>
      <c r="I9" s="354" t="s">
        <v>9</v>
      </c>
      <c r="J9" s="2448"/>
      <c r="K9" s="2448"/>
      <c r="L9" s="2448"/>
      <c r="M9" s="2448"/>
      <c r="N9" s="1270" t="s">
        <v>114</v>
      </c>
      <c r="O9" s="1112" t="s">
        <v>10</v>
      </c>
      <c r="P9" s="1270"/>
      <c r="Q9" s="354" t="s">
        <v>9</v>
      </c>
      <c r="R9" s="5634"/>
      <c r="S9" s="5634"/>
      <c r="T9" s="5634"/>
      <c r="U9" s="5634"/>
      <c r="V9" s="1270" t="s">
        <v>114</v>
      </c>
      <c r="W9" s="1112" t="s">
        <v>10</v>
      </c>
      <c r="X9" s="1112"/>
      <c r="Y9" s="1112"/>
      <c r="AB9" s="1112"/>
      <c r="AC9" s="1122"/>
    </row>
    <row r="10" spans="1:29" ht="32.1" customHeight="1">
      <c r="A10" s="375"/>
      <c r="B10" s="1271"/>
      <c r="C10" s="355"/>
      <c r="D10" s="355"/>
      <c r="E10" s="355"/>
      <c r="F10" s="2892" t="s">
        <v>4170</v>
      </c>
      <c r="G10" s="2892"/>
      <c r="H10" s="2892"/>
      <c r="I10" s="1226" t="s">
        <v>9</v>
      </c>
      <c r="J10" s="5635"/>
      <c r="K10" s="5635"/>
      <c r="L10" s="5635"/>
      <c r="M10" s="5635"/>
      <c r="N10" s="1264" t="s">
        <v>114</v>
      </c>
      <c r="O10" s="1123" t="s">
        <v>10</v>
      </c>
      <c r="P10" s="1123"/>
      <c r="Q10" s="1226" t="s">
        <v>9</v>
      </c>
      <c r="R10" s="5636"/>
      <c r="S10" s="5636"/>
      <c r="T10" s="5636"/>
      <c r="U10" s="5636"/>
      <c r="V10" s="1264" t="s">
        <v>114</v>
      </c>
      <c r="W10" s="1123" t="s">
        <v>10</v>
      </c>
      <c r="X10" s="1123"/>
      <c r="Y10" s="1123"/>
      <c r="Z10" s="1264"/>
      <c r="AA10" s="1123"/>
      <c r="AB10" s="1123"/>
      <c r="AC10" s="1124"/>
    </row>
    <row r="11" spans="1:29" ht="32.1" customHeight="1">
      <c r="A11" s="376" t="s">
        <v>4171</v>
      </c>
      <c r="E11" s="1112"/>
      <c r="F11" s="1112"/>
      <c r="G11" s="1112"/>
      <c r="H11" s="1112"/>
      <c r="I11" s="1112"/>
      <c r="J11" s="1112"/>
      <c r="K11" s="1112"/>
      <c r="O11" s="1112"/>
      <c r="R11" s="1112"/>
      <c r="S11" s="1112"/>
      <c r="T11" s="1112"/>
      <c r="U11" s="1112"/>
      <c r="V11" s="1112"/>
      <c r="W11" s="1112"/>
      <c r="X11" s="1112"/>
      <c r="Y11" s="1112"/>
      <c r="Z11" s="1112"/>
      <c r="AA11" s="1112"/>
      <c r="AB11" s="1112"/>
      <c r="AC11" s="1122"/>
    </row>
    <row r="12" spans="1:29" ht="32.1" customHeight="1">
      <c r="A12" s="376"/>
      <c r="C12" s="1272" t="s">
        <v>139</v>
      </c>
      <c r="D12" s="1121" t="s">
        <v>497</v>
      </c>
      <c r="E12" s="1112"/>
      <c r="F12" s="2485" t="s">
        <v>4172</v>
      </c>
      <c r="G12" s="2485"/>
      <c r="H12" s="2485"/>
      <c r="I12" s="2485"/>
      <c r="J12" s="2448"/>
      <c r="K12" s="2448"/>
      <c r="L12" s="2448"/>
      <c r="M12" s="1112" t="s">
        <v>477</v>
      </c>
      <c r="N12" s="2448"/>
      <c r="O12" s="2448"/>
      <c r="P12" s="1121" t="s">
        <v>5</v>
      </c>
      <c r="Q12" s="2448"/>
      <c r="R12" s="2448"/>
      <c r="S12" s="1121" t="s">
        <v>478</v>
      </c>
      <c r="T12" s="1112"/>
      <c r="U12" s="2486" t="s">
        <v>4173</v>
      </c>
      <c r="V12" s="2486"/>
      <c r="W12" s="1112"/>
      <c r="X12" s="1112"/>
      <c r="Y12" s="1112"/>
      <c r="Z12" s="1112"/>
      <c r="AA12" s="1112"/>
      <c r="AB12" s="1112"/>
      <c r="AC12" s="1122"/>
    </row>
    <row r="13" spans="1:29" ht="32.1" customHeight="1">
      <c r="A13" s="375"/>
      <c r="B13" s="355"/>
      <c r="C13" s="1272" t="s">
        <v>139</v>
      </c>
      <c r="D13" s="1121" t="s">
        <v>498</v>
      </c>
      <c r="G13" s="1123"/>
      <c r="H13" s="1123"/>
      <c r="I13" s="1123"/>
      <c r="J13" s="1123"/>
      <c r="L13" s="355"/>
      <c r="M13" s="355"/>
      <c r="O13" s="1123"/>
      <c r="P13" s="1123"/>
      <c r="R13" s="1123"/>
      <c r="U13" s="1123"/>
      <c r="V13" s="1123"/>
      <c r="W13" s="1123"/>
      <c r="X13" s="1123"/>
      <c r="Y13" s="1123"/>
      <c r="Z13" s="1123"/>
      <c r="AA13" s="1123"/>
      <c r="AB13" s="1123"/>
      <c r="AC13" s="1124"/>
    </row>
    <row r="14" spans="1:29" ht="32.1" customHeight="1">
      <c r="A14" s="374" t="s">
        <v>4174</v>
      </c>
      <c r="B14" s="437"/>
      <c r="C14" s="437"/>
      <c r="D14" s="437"/>
      <c r="E14" s="1253"/>
      <c r="F14" s="1253"/>
      <c r="G14" s="1253"/>
      <c r="H14" s="1253"/>
      <c r="I14" s="1253"/>
      <c r="J14" s="1253"/>
      <c r="K14" s="1253"/>
      <c r="L14" s="1254"/>
      <c r="M14" s="1253"/>
      <c r="N14" s="1253"/>
      <c r="O14" s="1253"/>
      <c r="P14" s="1253"/>
      <c r="Q14" s="1253"/>
      <c r="R14" s="1253"/>
      <c r="S14" s="1253"/>
      <c r="T14" s="1253"/>
      <c r="U14" s="1253"/>
      <c r="V14" s="1253"/>
      <c r="W14" s="1253"/>
      <c r="X14" s="1253"/>
      <c r="Y14" s="1253"/>
      <c r="Z14" s="1253"/>
      <c r="AA14" s="1253"/>
      <c r="AB14" s="1253"/>
      <c r="AC14" s="1255"/>
    </row>
    <row r="15" spans="1:29" ht="32.1" customHeight="1">
      <c r="A15" s="376"/>
      <c r="B15" s="353" t="s">
        <v>4175</v>
      </c>
      <c r="E15" s="1112"/>
      <c r="F15" s="1112"/>
      <c r="G15" s="1112"/>
      <c r="H15" s="1112"/>
      <c r="I15" s="1112"/>
      <c r="J15" s="1112"/>
      <c r="K15" s="1112"/>
      <c r="L15" s="1270"/>
      <c r="M15" s="1112"/>
      <c r="N15" s="1112"/>
      <c r="O15" s="1112"/>
      <c r="P15" s="1112"/>
      <c r="Q15" s="1112"/>
      <c r="R15" s="1112"/>
      <c r="S15" s="1112"/>
      <c r="T15" s="1112"/>
      <c r="U15" s="1112"/>
      <c r="V15" s="1112"/>
      <c r="W15" s="1112"/>
      <c r="X15" s="1112"/>
      <c r="Y15" s="1112"/>
      <c r="Z15" s="1112"/>
      <c r="AA15" s="1112"/>
      <c r="AB15" s="1112"/>
      <c r="AC15" s="1122"/>
    </row>
    <row r="16" spans="1:29" ht="32.1" customHeight="1">
      <c r="A16" s="376"/>
      <c r="C16" s="1272" t="s">
        <v>139</v>
      </c>
      <c r="D16" s="353" t="s">
        <v>4176</v>
      </c>
      <c r="E16" s="1119"/>
      <c r="F16" s="1119"/>
      <c r="G16" s="1112"/>
      <c r="H16" s="1112"/>
      <c r="I16" s="1112"/>
      <c r="J16" s="1112"/>
      <c r="K16" s="1112"/>
      <c r="L16" s="1270"/>
      <c r="M16" s="1119"/>
      <c r="N16" s="1119"/>
      <c r="Q16" s="1112"/>
      <c r="R16" s="1112"/>
      <c r="S16" s="1112"/>
      <c r="T16" s="1270"/>
      <c r="U16" s="1112"/>
      <c r="V16" s="1112"/>
      <c r="W16" s="1112"/>
      <c r="X16" s="1112"/>
      <c r="Y16" s="1112"/>
      <c r="Z16" s="1112"/>
      <c r="AA16" s="1112"/>
      <c r="AB16" s="1112"/>
      <c r="AC16" s="1122"/>
    </row>
    <row r="17" spans="1:29" ht="32.1" customHeight="1">
      <c r="A17" s="376"/>
      <c r="D17" s="353" t="s">
        <v>4014</v>
      </c>
      <c r="F17" s="1119"/>
      <c r="G17" s="1119"/>
      <c r="H17" s="1119"/>
      <c r="I17" s="1119"/>
      <c r="J17" s="1119"/>
      <c r="K17" s="1119"/>
      <c r="L17" s="5631"/>
      <c r="M17" s="5631"/>
      <c r="N17" s="5631"/>
      <c r="O17" s="5631"/>
      <c r="P17" s="5632" t="s">
        <v>4177</v>
      </c>
      <c r="Q17" s="5632"/>
      <c r="R17" s="1121"/>
      <c r="S17" s="1121"/>
      <c r="T17" s="1270"/>
      <c r="U17" s="1112"/>
      <c r="V17" s="1112"/>
      <c r="W17" s="1112"/>
      <c r="X17" s="1112"/>
      <c r="Y17" s="1112"/>
      <c r="Z17" s="1112"/>
      <c r="AA17" s="1112"/>
      <c r="AB17" s="1112"/>
      <c r="AC17" s="1122"/>
    </row>
    <row r="18" spans="1:29" ht="32.1" customHeight="1">
      <c r="A18" s="376"/>
      <c r="D18" s="353" t="s">
        <v>4015</v>
      </c>
      <c r="E18" s="1121"/>
      <c r="G18" s="1273"/>
      <c r="H18" s="1273"/>
      <c r="J18" s="1273"/>
      <c r="K18" s="1273"/>
      <c r="L18" s="5631"/>
      <c r="M18" s="5631"/>
      <c r="N18" s="5631"/>
      <c r="O18" s="5631"/>
      <c r="P18" s="5632" t="s">
        <v>4177</v>
      </c>
      <c r="Q18" s="5632"/>
      <c r="R18" s="1121"/>
      <c r="S18" s="1121"/>
      <c r="T18" s="1270"/>
      <c r="U18" s="1112"/>
      <c r="V18" s="1112"/>
      <c r="W18" s="1112"/>
      <c r="X18" s="1112"/>
      <c r="Y18" s="1112"/>
      <c r="Z18" s="1112"/>
      <c r="AA18" s="1112"/>
      <c r="AB18" s="1112"/>
      <c r="AC18" s="1122"/>
    </row>
    <row r="19" spans="1:29" ht="32.1" customHeight="1">
      <c r="A19" s="376"/>
      <c r="D19" s="353" t="s">
        <v>4178</v>
      </c>
      <c r="E19" s="1112"/>
      <c r="F19" s="1112"/>
      <c r="G19" s="1112" t="s">
        <v>9</v>
      </c>
      <c r="H19" s="2448"/>
      <c r="I19" s="2448"/>
      <c r="J19" s="2448"/>
      <c r="K19" s="2448"/>
      <c r="L19" s="2448"/>
      <c r="M19" s="2448"/>
      <c r="N19" s="2448"/>
      <c r="O19" s="353" t="s">
        <v>10</v>
      </c>
      <c r="P19" s="1112"/>
      <c r="Q19" s="1112"/>
      <c r="R19" s="1112"/>
      <c r="S19" s="1112"/>
      <c r="T19" s="1112"/>
      <c r="U19" s="1112"/>
      <c r="V19" s="1112"/>
      <c r="X19" s="1112"/>
      <c r="Y19" s="1112"/>
      <c r="Z19" s="1112"/>
      <c r="AA19" s="1112"/>
      <c r="AB19" s="1112"/>
      <c r="AC19" s="1122"/>
    </row>
    <row r="20" spans="1:29" ht="32.1" customHeight="1">
      <c r="A20" s="376"/>
      <c r="C20" s="1272" t="s">
        <v>139</v>
      </c>
      <c r="D20" s="353" t="s">
        <v>4179</v>
      </c>
      <c r="F20" s="1112"/>
      <c r="G20" s="1112"/>
      <c r="H20" s="1121"/>
      <c r="I20" s="1121"/>
      <c r="J20" s="1121"/>
      <c r="K20" s="1121"/>
      <c r="L20" s="1121"/>
      <c r="M20" s="1121"/>
      <c r="N20" s="1121"/>
      <c r="P20" s="1112"/>
      <c r="Q20" s="1112"/>
      <c r="R20" s="1112"/>
      <c r="S20" s="1112"/>
      <c r="T20" s="1112"/>
      <c r="U20" s="1112"/>
      <c r="V20" s="1112"/>
      <c r="X20" s="1112"/>
      <c r="Y20" s="1112"/>
      <c r="Z20" s="1112"/>
      <c r="AA20" s="1112"/>
      <c r="AB20" s="1112"/>
      <c r="AC20" s="1122"/>
    </row>
    <row r="21" spans="1:29" ht="32.1" customHeight="1">
      <c r="A21" s="376"/>
      <c r="D21" s="353" t="s">
        <v>4178</v>
      </c>
      <c r="E21" s="1112"/>
      <c r="F21" s="1112"/>
      <c r="G21" s="1112" t="s">
        <v>9</v>
      </c>
      <c r="H21" s="2448"/>
      <c r="I21" s="2448"/>
      <c r="J21" s="2448"/>
      <c r="K21" s="2448"/>
      <c r="L21" s="2448"/>
      <c r="M21" s="2448"/>
      <c r="N21" s="2448"/>
      <c r="O21" s="353" t="s">
        <v>10</v>
      </c>
      <c r="P21" s="1112"/>
      <c r="Q21" s="1112"/>
      <c r="R21" s="1112"/>
      <c r="S21" s="1112"/>
      <c r="T21" s="1112"/>
      <c r="U21" s="1112"/>
      <c r="V21" s="1112"/>
      <c r="X21" s="1112"/>
      <c r="Y21" s="1112"/>
      <c r="Z21" s="1112"/>
      <c r="AA21" s="1112"/>
      <c r="AB21" s="1112"/>
      <c r="AC21" s="1122"/>
    </row>
    <row r="22" spans="1:29" ht="32.1" customHeight="1">
      <c r="A22" s="376"/>
      <c r="C22" s="1272" t="s">
        <v>139</v>
      </c>
      <c r="D22" s="353" t="s">
        <v>4180</v>
      </c>
      <c r="E22" s="1121"/>
      <c r="F22" s="1121"/>
      <c r="G22" s="1112"/>
      <c r="H22" s="1112"/>
      <c r="I22" s="1112"/>
      <c r="J22" s="1112"/>
      <c r="K22" s="1112"/>
      <c r="N22" s="361"/>
      <c r="O22" s="361"/>
      <c r="P22" s="1121"/>
      <c r="Q22" s="1121"/>
      <c r="R22" s="1121"/>
      <c r="S22" s="1121"/>
      <c r="T22" s="1121"/>
      <c r="U22" s="1121"/>
      <c r="V22" s="1121"/>
      <c r="X22" s="1112"/>
      <c r="Y22" s="1112"/>
      <c r="Z22" s="1112"/>
      <c r="AA22" s="1112"/>
      <c r="AB22" s="1112"/>
      <c r="AC22" s="1122"/>
    </row>
    <row r="23" spans="1:29" ht="32.1" customHeight="1">
      <c r="A23" s="375"/>
      <c r="B23" s="355"/>
      <c r="C23" s="355"/>
      <c r="D23" s="355" t="s">
        <v>9</v>
      </c>
      <c r="E23" s="2853"/>
      <c r="F23" s="2853"/>
      <c r="G23" s="2853"/>
      <c r="H23" s="2853"/>
      <c r="I23" s="2853"/>
      <c r="J23" s="2853"/>
      <c r="K23" s="2853"/>
      <c r="L23" s="2853"/>
      <c r="M23" s="2853"/>
      <c r="N23" s="2853"/>
      <c r="O23" s="2853"/>
      <c r="P23" s="2853"/>
      <c r="Q23" s="2853"/>
      <c r="R23" s="2853"/>
      <c r="S23" s="2853"/>
      <c r="T23" s="2853"/>
      <c r="U23" s="2853"/>
      <c r="V23" s="2853"/>
      <c r="W23" s="2853"/>
      <c r="X23" s="2853"/>
      <c r="Y23" s="2853"/>
      <c r="Z23" s="2853"/>
      <c r="AA23" s="355" t="s">
        <v>10</v>
      </c>
      <c r="AB23" s="355"/>
      <c r="AC23" s="428"/>
    </row>
    <row r="24" spans="1:29" ht="32.1" customHeight="1">
      <c r="A24" s="376" t="s">
        <v>4013</v>
      </c>
      <c r="E24" s="2850"/>
      <c r="F24" s="2850"/>
      <c r="G24" s="2850"/>
      <c r="H24" s="2850"/>
      <c r="I24" s="2850"/>
      <c r="J24" s="2850"/>
      <c r="K24" s="2850"/>
      <c r="L24" s="2850"/>
      <c r="M24" s="2850"/>
      <c r="N24" s="2850"/>
      <c r="O24" s="2850"/>
      <c r="P24" s="2850"/>
      <c r="Q24" s="2850"/>
      <c r="R24" s="2850"/>
      <c r="S24" s="2850"/>
      <c r="T24" s="2850"/>
      <c r="U24" s="2850"/>
      <c r="V24" s="2850"/>
      <c r="W24" s="2850"/>
      <c r="X24" s="2850"/>
      <c r="Y24" s="2850"/>
      <c r="Z24" s="2850"/>
      <c r="AA24" s="2850"/>
      <c r="AB24" s="2850"/>
      <c r="AC24" s="2851"/>
    </row>
    <row r="25" spans="1:29" ht="32.1" customHeight="1">
      <c r="A25" s="375"/>
      <c r="B25" s="355"/>
      <c r="C25" s="355"/>
      <c r="D25" s="355"/>
      <c r="E25" s="2853"/>
      <c r="F25" s="2853"/>
      <c r="G25" s="2853"/>
      <c r="H25" s="2853"/>
      <c r="I25" s="2853"/>
      <c r="J25" s="2853"/>
      <c r="K25" s="2853"/>
      <c r="L25" s="2853"/>
      <c r="M25" s="2853"/>
      <c r="N25" s="2853"/>
      <c r="O25" s="2853"/>
      <c r="P25" s="2853"/>
      <c r="Q25" s="2853"/>
      <c r="R25" s="2853"/>
      <c r="S25" s="2853"/>
      <c r="T25" s="2853"/>
      <c r="U25" s="2853"/>
      <c r="V25" s="2853"/>
      <c r="W25" s="2853"/>
      <c r="X25" s="2853"/>
      <c r="Y25" s="2853"/>
      <c r="Z25" s="2853"/>
      <c r="AA25" s="2853"/>
      <c r="AB25" s="2853"/>
      <c r="AC25" s="2854"/>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A1:AC1"/>
    <mergeCell ref="I4:AC4"/>
    <mergeCell ref="J5:N5"/>
    <mergeCell ref="Q5:Y5"/>
    <mergeCell ref="J6:M6"/>
    <mergeCell ref="R6:U6"/>
    <mergeCell ref="F7:H7"/>
    <mergeCell ref="J7:M7"/>
    <mergeCell ref="R7:U7"/>
    <mergeCell ref="F8:H8"/>
    <mergeCell ref="J8:M8"/>
    <mergeCell ref="R8:U8"/>
    <mergeCell ref="L17:O17"/>
    <mergeCell ref="P17:Q17"/>
    <mergeCell ref="F9:H9"/>
    <mergeCell ref="J9:M9"/>
    <mergeCell ref="R9:U9"/>
    <mergeCell ref="F10:H10"/>
    <mergeCell ref="J10:M10"/>
    <mergeCell ref="R10:U10"/>
    <mergeCell ref="F12:I12"/>
    <mergeCell ref="J12:L12"/>
    <mergeCell ref="N12:O12"/>
    <mergeCell ref="Q12:R12"/>
    <mergeCell ref="U12:V12"/>
    <mergeCell ref="E25:AC25"/>
    <mergeCell ref="L18:O18"/>
    <mergeCell ref="P18:Q18"/>
    <mergeCell ref="H19:N19"/>
    <mergeCell ref="H21:N21"/>
    <mergeCell ref="E23:Z23"/>
    <mergeCell ref="E24:AC24"/>
  </mergeCells>
  <phoneticPr fontId="136"/>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53" customWidth="1"/>
    <col min="2" max="29" width="3.125" style="353" customWidth="1"/>
    <col min="30" max="30" width="9" style="353" customWidth="1"/>
    <col min="31" max="16384" width="9" style="353"/>
  </cols>
  <sheetData>
    <row r="1" spans="1:29" ht="16.5" customHeight="1">
      <c r="A1" s="2407" t="s">
        <v>4034</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c r="AC1" s="2407"/>
    </row>
    <row r="2" spans="1:29" ht="19.5" customHeight="1">
      <c r="A2" s="355" t="s">
        <v>4181</v>
      </c>
      <c r="B2" s="355"/>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row>
    <row r="3" spans="1:29" ht="19.5" customHeight="1">
      <c r="A3" s="374" t="s">
        <v>4182</v>
      </c>
      <c r="B3" s="437"/>
      <c r="C3" s="437"/>
      <c r="D3" s="437"/>
      <c r="E3" s="1268"/>
      <c r="F3" s="1268"/>
      <c r="G3" s="1268"/>
      <c r="H3" s="1268"/>
      <c r="I3" s="5643"/>
      <c r="J3" s="5643"/>
      <c r="K3" s="5643"/>
      <c r="L3" s="5643"/>
      <c r="M3" s="5643"/>
      <c r="N3" s="1274" t="s">
        <v>108</v>
      </c>
      <c r="O3" s="1248"/>
      <c r="P3" s="1248"/>
      <c r="Q3" s="1248"/>
      <c r="R3" s="1248"/>
      <c r="S3" s="1248"/>
      <c r="T3" s="1248"/>
      <c r="U3" s="1248"/>
      <c r="V3" s="1248"/>
      <c r="W3" s="1248"/>
      <c r="X3" s="1248"/>
      <c r="Y3" s="1248"/>
      <c r="Z3" s="1248"/>
      <c r="AA3" s="1268"/>
      <c r="AB3" s="1268"/>
      <c r="AC3" s="1275"/>
    </row>
    <row r="4" spans="1:29" ht="19.5" customHeight="1">
      <c r="A4" s="374" t="s">
        <v>4162</v>
      </c>
      <c r="B4" s="437"/>
      <c r="C4" s="437"/>
      <c r="D4" s="437"/>
      <c r="E4" s="1253"/>
      <c r="F4" s="1253"/>
      <c r="G4" s="1253"/>
      <c r="H4" s="1253"/>
      <c r="I4" s="354" t="s">
        <v>9</v>
      </c>
      <c r="J4" s="5640" t="s">
        <v>4163</v>
      </c>
      <c r="K4" s="5640"/>
      <c r="L4" s="5640"/>
      <c r="M4" s="5640"/>
      <c r="N4" s="5640"/>
      <c r="O4" s="1112" t="s">
        <v>10</v>
      </c>
      <c r="P4" s="354" t="s">
        <v>9</v>
      </c>
      <c r="Q4" s="2407" t="s">
        <v>4164</v>
      </c>
      <c r="R4" s="2407"/>
      <c r="S4" s="2407"/>
      <c r="T4" s="2407"/>
      <c r="U4" s="2407"/>
      <c r="V4" s="2407"/>
      <c r="W4" s="2407"/>
      <c r="X4" s="2407"/>
      <c r="Y4" s="2407"/>
      <c r="Z4" s="1112" t="s">
        <v>10</v>
      </c>
      <c r="AA4" s="1253"/>
      <c r="AB4" s="1253"/>
      <c r="AC4" s="1255"/>
    </row>
    <row r="5" spans="1:29" ht="19.5" customHeight="1">
      <c r="A5" s="376"/>
      <c r="B5" s="1269" t="s">
        <v>4165</v>
      </c>
      <c r="I5" s="354" t="s">
        <v>9</v>
      </c>
      <c r="J5" s="5634"/>
      <c r="K5" s="5634"/>
      <c r="L5" s="5634"/>
      <c r="M5" s="5634"/>
      <c r="N5" s="1270" t="s">
        <v>114</v>
      </c>
      <c r="O5" s="1112" t="s">
        <v>10</v>
      </c>
      <c r="P5" s="1112"/>
      <c r="Q5" s="354" t="s">
        <v>9</v>
      </c>
      <c r="R5" s="5634"/>
      <c r="S5" s="5634"/>
      <c r="T5" s="5634"/>
      <c r="U5" s="5634"/>
      <c r="V5" s="1270" t="s">
        <v>114</v>
      </c>
      <c r="W5" s="1112" t="s">
        <v>10</v>
      </c>
      <c r="X5" s="1112"/>
      <c r="Y5" s="1112"/>
      <c r="Z5" s="1112"/>
      <c r="AC5" s="1122"/>
    </row>
    <row r="6" spans="1:29" ht="19.5" customHeight="1">
      <c r="A6" s="376"/>
      <c r="B6" s="1269" t="s">
        <v>4166</v>
      </c>
      <c r="F6" s="5633" t="s">
        <v>4167</v>
      </c>
      <c r="G6" s="5633"/>
      <c r="H6" s="5633"/>
      <c r="I6" s="354" t="s">
        <v>9</v>
      </c>
      <c r="J6" s="5637"/>
      <c r="K6" s="5637"/>
      <c r="L6" s="5637"/>
      <c r="M6" s="5637"/>
      <c r="N6" s="1270" t="s">
        <v>114</v>
      </c>
      <c r="O6" s="1112" t="s">
        <v>10</v>
      </c>
      <c r="P6" s="1112"/>
      <c r="Q6" s="354" t="s">
        <v>9</v>
      </c>
      <c r="R6" s="5634"/>
      <c r="S6" s="5634"/>
      <c r="T6" s="5634"/>
      <c r="U6" s="5634"/>
      <c r="V6" s="1270" t="s">
        <v>114</v>
      </c>
      <c r="W6" s="1112" t="s">
        <v>10</v>
      </c>
      <c r="Z6" s="1112"/>
      <c r="AC6" s="1122"/>
    </row>
    <row r="7" spans="1:29" ht="19.5" customHeight="1">
      <c r="A7" s="376"/>
      <c r="B7" s="1269"/>
      <c r="F7" s="2494" t="s">
        <v>4168</v>
      </c>
      <c r="G7" s="2494"/>
      <c r="H7" s="2494"/>
      <c r="I7" s="354" t="s">
        <v>9</v>
      </c>
      <c r="J7" s="5637"/>
      <c r="K7" s="5637"/>
      <c r="L7" s="5637"/>
      <c r="M7" s="5637"/>
      <c r="N7" s="1270" t="s">
        <v>114</v>
      </c>
      <c r="O7" s="1112" t="s">
        <v>10</v>
      </c>
      <c r="P7" s="1121"/>
      <c r="Q7" s="354" t="s">
        <v>9</v>
      </c>
      <c r="R7" s="5634"/>
      <c r="S7" s="5634"/>
      <c r="T7" s="5634"/>
      <c r="U7" s="5634"/>
      <c r="V7" s="1270" t="s">
        <v>114</v>
      </c>
      <c r="W7" s="1112" t="s">
        <v>10</v>
      </c>
      <c r="X7" s="1112"/>
      <c r="Y7" s="1270"/>
      <c r="Z7" s="1112"/>
      <c r="AC7" s="1122"/>
    </row>
    <row r="8" spans="1:29" ht="19.5" customHeight="1">
      <c r="A8" s="376"/>
      <c r="B8" s="1269" t="s">
        <v>4169</v>
      </c>
      <c r="F8" s="5633" t="s">
        <v>4167</v>
      </c>
      <c r="G8" s="5633"/>
      <c r="H8" s="5633"/>
      <c r="I8" s="354" t="s">
        <v>9</v>
      </c>
      <c r="J8" s="2448"/>
      <c r="K8" s="2448"/>
      <c r="L8" s="2448"/>
      <c r="M8" s="2448"/>
      <c r="N8" s="1270" t="s">
        <v>114</v>
      </c>
      <c r="O8" s="1112" t="s">
        <v>10</v>
      </c>
      <c r="P8" s="1270"/>
      <c r="Q8" s="354" t="s">
        <v>9</v>
      </c>
      <c r="R8" s="5634"/>
      <c r="S8" s="5634"/>
      <c r="T8" s="5634"/>
      <c r="U8" s="5634"/>
      <c r="V8" s="1270" t="s">
        <v>114</v>
      </c>
      <c r="W8" s="1112" t="s">
        <v>10</v>
      </c>
      <c r="X8" s="1112"/>
      <c r="Y8" s="1112"/>
      <c r="AB8" s="1112"/>
      <c r="AC8" s="1122"/>
    </row>
    <row r="9" spans="1:29" ht="19.5" customHeight="1">
      <c r="A9" s="375"/>
      <c r="B9" s="1271"/>
      <c r="C9" s="355"/>
      <c r="D9" s="355"/>
      <c r="E9" s="355"/>
      <c r="F9" s="2892" t="s">
        <v>4170</v>
      </c>
      <c r="G9" s="2892"/>
      <c r="H9" s="2892"/>
      <c r="I9" s="1226" t="s">
        <v>9</v>
      </c>
      <c r="J9" s="5635"/>
      <c r="K9" s="5635"/>
      <c r="L9" s="5635"/>
      <c r="M9" s="5635"/>
      <c r="N9" s="1264" t="s">
        <v>114</v>
      </c>
      <c r="O9" s="1123" t="s">
        <v>10</v>
      </c>
      <c r="P9" s="1123"/>
      <c r="Q9" s="1226" t="s">
        <v>9</v>
      </c>
      <c r="R9" s="5636"/>
      <c r="S9" s="5636"/>
      <c r="T9" s="5636"/>
      <c r="U9" s="5636"/>
      <c r="V9" s="1264" t="s">
        <v>114</v>
      </c>
      <c r="W9" s="1123" t="s">
        <v>10</v>
      </c>
      <c r="X9" s="1123"/>
      <c r="Y9" s="1123"/>
      <c r="Z9" s="1264"/>
      <c r="AA9" s="1123"/>
      <c r="AB9" s="1123"/>
      <c r="AC9" s="1124"/>
    </row>
    <row r="10" spans="1:29" ht="19.5" customHeight="1">
      <c r="A10" s="374" t="s">
        <v>4183</v>
      </c>
      <c r="B10" s="437"/>
      <c r="C10" s="437"/>
      <c r="D10" s="437"/>
      <c r="E10" s="1253"/>
      <c r="F10" s="1253"/>
      <c r="G10" s="1253"/>
      <c r="H10" s="1253"/>
      <c r="I10" s="1253"/>
      <c r="J10" s="1253"/>
      <c r="K10" s="1253"/>
      <c r="O10" s="1253"/>
      <c r="R10" s="1253"/>
      <c r="S10" s="1253"/>
      <c r="T10" s="1253"/>
      <c r="U10" s="1253"/>
      <c r="V10" s="1253"/>
      <c r="W10" s="1253"/>
      <c r="X10" s="1253"/>
      <c r="Y10" s="1253"/>
      <c r="Z10" s="1253"/>
      <c r="AA10" s="1253"/>
      <c r="AB10" s="1253"/>
      <c r="AC10" s="1255"/>
    </row>
    <row r="11" spans="1:29" ht="19.5" customHeight="1">
      <c r="A11" s="376"/>
      <c r="C11" s="1272" t="s">
        <v>139</v>
      </c>
      <c r="D11" s="1121" t="s">
        <v>497</v>
      </c>
      <c r="E11" s="1119" t="s">
        <v>4184</v>
      </c>
      <c r="F11" s="1112"/>
      <c r="G11" s="1112"/>
      <c r="H11" s="1112"/>
      <c r="I11" s="1112"/>
      <c r="J11" s="1112"/>
      <c r="K11" s="1112"/>
      <c r="M11" s="1121"/>
      <c r="N11" s="1121"/>
      <c r="O11" s="1112"/>
      <c r="P11" s="1121"/>
      <c r="Q11" s="1121"/>
      <c r="R11" s="1112"/>
      <c r="S11" s="1112"/>
      <c r="T11" s="1112"/>
      <c r="U11" s="1112"/>
      <c r="V11" s="1112"/>
      <c r="W11" s="1112"/>
      <c r="X11" s="1112"/>
      <c r="Y11" s="1112"/>
      <c r="Z11" s="1112"/>
      <c r="AA11" s="1112"/>
      <c r="AB11" s="1112"/>
      <c r="AC11" s="1122"/>
    </row>
    <row r="12" spans="1:29" ht="19.5" customHeight="1">
      <c r="A12" s="376"/>
      <c r="C12" s="1260" t="s">
        <v>139</v>
      </c>
      <c r="D12" s="1263" t="s">
        <v>498</v>
      </c>
      <c r="E12" s="355"/>
      <c r="F12" s="355"/>
      <c r="G12" s="355"/>
      <c r="H12" s="355"/>
      <c r="I12" s="355"/>
      <c r="J12" s="355"/>
      <c r="K12" s="355"/>
      <c r="L12" s="1226"/>
      <c r="M12" s="355"/>
      <c r="N12" s="355"/>
      <c r="O12" s="355"/>
      <c r="P12" s="355"/>
      <c r="Q12" s="355"/>
      <c r="R12" s="355"/>
      <c r="S12" s="355"/>
      <c r="T12" s="355"/>
      <c r="U12" s="355"/>
      <c r="V12" s="355"/>
      <c r="W12" s="1123"/>
      <c r="X12" s="1112"/>
      <c r="Y12" s="1112"/>
      <c r="Z12" s="1112"/>
      <c r="AA12" s="1112"/>
      <c r="AB12" s="1112"/>
      <c r="AC12" s="1122"/>
    </row>
    <row r="13" spans="1:29" ht="19.5" customHeight="1">
      <c r="A13" s="374" t="s">
        <v>4185</v>
      </c>
      <c r="B13" s="437"/>
      <c r="C13" s="437"/>
      <c r="D13" s="437"/>
      <c r="E13" s="1253"/>
      <c r="F13" s="1253"/>
      <c r="G13" s="1253"/>
      <c r="H13" s="1253"/>
      <c r="I13" s="1253"/>
      <c r="J13" s="1253"/>
      <c r="K13" s="1253"/>
      <c r="O13" s="1253"/>
      <c r="R13" s="1253"/>
      <c r="S13" s="1253"/>
      <c r="T13" s="1253"/>
      <c r="U13" s="1253"/>
      <c r="V13" s="1253"/>
      <c r="W13" s="1253"/>
      <c r="X13" s="1253"/>
      <c r="Y13" s="1253"/>
      <c r="Z13" s="1253"/>
      <c r="AA13" s="1253"/>
      <c r="AB13" s="1253"/>
      <c r="AC13" s="1255"/>
    </row>
    <row r="14" spans="1:29" ht="19.5" customHeight="1">
      <c r="A14" s="376"/>
      <c r="C14" s="1272" t="s">
        <v>139</v>
      </c>
      <c r="D14" s="1121" t="s">
        <v>497</v>
      </c>
      <c r="E14" s="1112"/>
      <c r="F14" s="2485" t="s">
        <v>4172</v>
      </c>
      <c r="G14" s="2485"/>
      <c r="H14" s="2485"/>
      <c r="I14" s="2485"/>
      <c r="J14" s="2448"/>
      <c r="K14" s="2448"/>
      <c r="L14" s="2448"/>
      <c r="M14" s="1112" t="s">
        <v>477</v>
      </c>
      <c r="N14" s="2448"/>
      <c r="O14" s="2448"/>
      <c r="P14" s="1121" t="s">
        <v>5</v>
      </c>
      <c r="Q14" s="2448"/>
      <c r="R14" s="2448"/>
      <c r="S14" s="1121" t="s">
        <v>478</v>
      </c>
      <c r="T14" s="1112"/>
      <c r="U14" s="2486" t="s">
        <v>4173</v>
      </c>
      <c r="V14" s="2486"/>
      <c r="W14" s="1112"/>
      <c r="X14" s="1112"/>
      <c r="Y14" s="1112"/>
      <c r="Z14" s="1112"/>
      <c r="AA14" s="1112"/>
      <c r="AB14" s="1112"/>
      <c r="AC14" s="1122"/>
    </row>
    <row r="15" spans="1:29" ht="19.5" customHeight="1">
      <c r="A15" s="376"/>
      <c r="C15" s="1260" t="s">
        <v>139</v>
      </c>
      <c r="D15" s="1263" t="s">
        <v>498</v>
      </c>
      <c r="E15" s="355"/>
      <c r="F15" s="355"/>
      <c r="G15" s="1112"/>
      <c r="H15" s="1123"/>
      <c r="I15" s="1123"/>
      <c r="J15" s="1123"/>
      <c r="K15" s="1112"/>
      <c r="L15" s="355"/>
      <c r="M15" s="355"/>
      <c r="N15" s="1121"/>
      <c r="O15" s="1123"/>
      <c r="P15" s="1123"/>
      <c r="Q15" s="1121"/>
      <c r="R15" s="1112"/>
      <c r="S15" s="1123"/>
      <c r="T15" s="1123"/>
      <c r="U15" s="1112"/>
      <c r="V15" s="1112"/>
      <c r="W15" s="1112"/>
      <c r="X15" s="1112"/>
      <c r="Y15" s="1112"/>
      <c r="Z15" s="1112"/>
      <c r="AA15" s="1112"/>
      <c r="AB15" s="1112"/>
      <c r="AC15" s="1122"/>
    </row>
    <row r="16" spans="1:29" ht="19.5" customHeight="1">
      <c r="A16" s="374" t="s">
        <v>4186</v>
      </c>
      <c r="B16" s="437"/>
      <c r="C16" s="437"/>
      <c r="D16" s="437"/>
      <c r="E16" s="1253"/>
      <c r="F16" s="1253"/>
      <c r="G16" s="1253"/>
      <c r="H16" s="1253"/>
      <c r="I16" s="1253"/>
      <c r="J16" s="1253"/>
      <c r="K16" s="1253"/>
      <c r="L16" s="1254"/>
      <c r="M16" s="1253"/>
      <c r="N16" s="1253"/>
      <c r="O16" s="1253"/>
      <c r="P16" s="1253"/>
      <c r="Q16" s="1253"/>
      <c r="R16" s="1253"/>
      <c r="S16" s="1253"/>
      <c r="T16" s="1253"/>
      <c r="U16" s="1253"/>
      <c r="V16" s="1253"/>
      <c r="W16" s="1253"/>
      <c r="X16" s="1253"/>
      <c r="Y16" s="1253"/>
      <c r="Z16" s="1253"/>
      <c r="AA16" s="1253"/>
      <c r="AB16" s="1253"/>
      <c r="AC16" s="1255"/>
    </row>
    <row r="17" spans="1:29" ht="19.5" customHeight="1">
      <c r="A17" s="376"/>
      <c r="B17" s="353" t="s">
        <v>4187</v>
      </c>
      <c r="E17" s="1112"/>
      <c r="F17" s="1112"/>
      <c r="G17" s="1112"/>
      <c r="H17" s="1112"/>
      <c r="I17" s="1112"/>
      <c r="J17" s="1112"/>
      <c r="K17" s="1112"/>
      <c r="L17" s="1270"/>
      <c r="M17" s="1112"/>
      <c r="N17" s="1112"/>
      <c r="O17" s="1112"/>
      <c r="P17" s="1112"/>
      <c r="Q17" s="1112"/>
      <c r="R17" s="1112"/>
      <c r="S17" s="1112"/>
      <c r="T17" s="1112"/>
      <c r="U17" s="1112"/>
      <c r="V17" s="1112"/>
      <c r="W17" s="1112"/>
      <c r="X17" s="1112"/>
      <c r="Y17" s="1112"/>
      <c r="Z17" s="1112"/>
      <c r="AA17" s="1112"/>
      <c r="AB17" s="1112"/>
      <c r="AC17" s="1122"/>
    </row>
    <row r="18" spans="1:29" ht="19.5" customHeight="1">
      <c r="A18" s="376"/>
      <c r="C18" s="1272" t="s">
        <v>139</v>
      </c>
      <c r="D18" s="353" t="s">
        <v>4188</v>
      </c>
      <c r="E18" s="1112"/>
      <c r="F18" s="1112"/>
      <c r="G18" s="1112"/>
      <c r="H18" s="1112"/>
      <c r="I18" s="1112"/>
      <c r="J18" s="1112"/>
      <c r="K18" s="1112"/>
      <c r="L18" s="1270"/>
      <c r="M18" s="1112"/>
      <c r="N18" s="1112"/>
      <c r="O18" s="1112"/>
      <c r="P18" s="1112"/>
      <c r="Q18" s="1112"/>
      <c r="R18" s="1112"/>
      <c r="S18" s="1112"/>
      <c r="T18" s="1112"/>
      <c r="U18" s="1112"/>
      <c r="V18" s="1112"/>
      <c r="W18" s="1112"/>
      <c r="X18" s="1112"/>
      <c r="Y18" s="1112"/>
      <c r="Z18" s="1112"/>
      <c r="AA18" s="1112"/>
      <c r="AB18" s="1112"/>
      <c r="AC18" s="1122"/>
    </row>
    <row r="19" spans="1:29" ht="19.5" customHeight="1">
      <c r="A19" s="376"/>
      <c r="C19" s="1272" t="s">
        <v>139</v>
      </c>
      <c r="D19" s="353" t="s">
        <v>4189</v>
      </c>
      <c r="E19" s="1112"/>
      <c r="F19" s="1112"/>
      <c r="G19" s="1112"/>
      <c r="H19" s="1112"/>
      <c r="I19" s="1112"/>
      <c r="J19" s="1112"/>
      <c r="K19" s="1112"/>
      <c r="L19" s="1270"/>
      <c r="M19" s="1112"/>
      <c r="N19" s="1112"/>
      <c r="O19" s="1112"/>
      <c r="P19" s="1112"/>
      <c r="Q19" s="1112"/>
      <c r="R19" s="1112"/>
      <c r="S19" s="1112"/>
      <c r="T19" s="1112"/>
      <c r="U19" s="1112"/>
      <c r="V19" s="1112"/>
      <c r="W19" s="1112"/>
      <c r="X19" s="1112"/>
      <c r="Y19" s="1112"/>
      <c r="Z19" s="1112"/>
      <c r="AA19" s="1112"/>
      <c r="AB19" s="1112"/>
      <c r="AC19" s="1122"/>
    </row>
    <row r="20" spans="1:29" ht="19.5" customHeight="1">
      <c r="A20" s="376"/>
      <c r="C20" s="1121"/>
      <c r="D20" s="353" t="s">
        <v>4190</v>
      </c>
      <c r="E20" s="1112"/>
      <c r="F20" s="1112"/>
      <c r="G20" s="1112"/>
      <c r="H20" s="1112"/>
      <c r="I20" s="1112"/>
      <c r="J20" s="1112"/>
      <c r="K20" s="1112"/>
      <c r="L20" s="5641"/>
      <c r="M20" s="5641"/>
      <c r="N20" s="5641"/>
      <c r="O20" s="1119" t="s">
        <v>4017</v>
      </c>
      <c r="P20" s="1112"/>
      <c r="Q20" s="1112"/>
      <c r="R20" s="1112"/>
      <c r="S20" s="1119" t="s">
        <v>4020</v>
      </c>
      <c r="T20" s="1112"/>
      <c r="U20" s="1112"/>
      <c r="V20" s="5634"/>
      <c r="W20" s="5634"/>
      <c r="X20" s="5634"/>
      <c r="Y20" s="1119" t="s">
        <v>4017</v>
      </c>
      <c r="Z20" s="1112"/>
      <c r="AA20" s="1112"/>
      <c r="AB20" s="1112" t="s">
        <v>10</v>
      </c>
      <c r="AC20" s="1122"/>
    </row>
    <row r="21" spans="1:29" ht="19.5" customHeight="1">
      <c r="A21" s="376"/>
      <c r="D21" s="353" t="s">
        <v>4191</v>
      </c>
      <c r="E21" s="1112"/>
      <c r="F21" s="1112"/>
      <c r="G21" s="1112"/>
      <c r="H21" s="1112"/>
      <c r="I21" s="1112"/>
      <c r="J21" s="1112"/>
      <c r="K21" s="1112"/>
      <c r="L21" s="1270"/>
      <c r="M21" s="1112"/>
      <c r="N21" s="1112"/>
      <c r="O21" s="1112"/>
      <c r="P21" s="1112"/>
      <c r="Q21" s="1112"/>
      <c r="R21" s="1112"/>
      <c r="S21" s="1119" t="s">
        <v>4020</v>
      </c>
      <c r="T21" s="1112"/>
      <c r="U21" s="1112"/>
      <c r="V21" s="2448"/>
      <c r="W21" s="2448"/>
      <c r="X21" s="2448"/>
      <c r="Y21" s="2448"/>
      <c r="Z21" s="2448"/>
      <c r="AA21" s="2448"/>
      <c r="AB21" s="1108" t="s">
        <v>10</v>
      </c>
      <c r="AC21" s="1122"/>
    </row>
    <row r="22" spans="1:29" ht="19.5" customHeight="1">
      <c r="A22" s="376"/>
      <c r="C22" s="1272" t="s">
        <v>139</v>
      </c>
      <c r="D22" s="353" t="s">
        <v>4192</v>
      </c>
      <c r="E22" s="1112"/>
      <c r="F22" s="1112"/>
      <c r="G22" s="1112"/>
      <c r="H22" s="1112"/>
      <c r="I22" s="1112"/>
      <c r="J22" s="1112"/>
      <c r="K22" s="1112"/>
      <c r="L22" s="1270"/>
      <c r="M22" s="1112"/>
      <c r="N22" s="1112"/>
      <c r="O22" s="1112"/>
      <c r="P22" s="1112"/>
      <c r="Q22" s="1112"/>
      <c r="R22" s="1112"/>
      <c r="S22" s="1119"/>
      <c r="T22" s="1112"/>
      <c r="U22" s="1112"/>
      <c r="V22" s="1112"/>
      <c r="W22" s="1112"/>
      <c r="X22" s="1112"/>
      <c r="Y22" s="1112"/>
      <c r="Z22" s="1112"/>
      <c r="AB22" s="1108"/>
      <c r="AC22" s="1122"/>
    </row>
    <row r="23" spans="1:29" ht="19.5" customHeight="1">
      <c r="A23" s="376"/>
      <c r="C23" s="1272" t="s">
        <v>139</v>
      </c>
      <c r="D23" s="353" t="s">
        <v>4193</v>
      </c>
      <c r="E23" s="1112"/>
      <c r="F23" s="1112"/>
      <c r="G23" s="1112"/>
      <c r="H23" s="1112"/>
      <c r="I23" s="1112"/>
      <c r="J23" s="1112"/>
      <c r="K23" s="1112"/>
      <c r="L23" s="1270"/>
      <c r="M23" s="1112"/>
      <c r="N23" s="1112"/>
      <c r="O23" s="1112"/>
      <c r="P23" s="1112"/>
      <c r="Q23" s="1112"/>
      <c r="R23" s="1112"/>
      <c r="S23" s="1119"/>
      <c r="T23" s="1112"/>
      <c r="U23" s="1112"/>
      <c r="V23" s="1112"/>
      <c r="W23" s="1112"/>
      <c r="X23" s="1112"/>
      <c r="Y23" s="1112"/>
      <c r="Z23" s="1112"/>
      <c r="AB23" s="1108"/>
      <c r="AC23" s="1122"/>
    </row>
    <row r="24" spans="1:29" ht="19.5" customHeight="1">
      <c r="A24" s="376"/>
      <c r="C24" s="1121"/>
      <c r="D24" s="353" t="s">
        <v>4190</v>
      </c>
      <c r="E24" s="1112"/>
      <c r="F24" s="1112"/>
      <c r="G24" s="1112"/>
      <c r="H24" s="1112"/>
      <c r="I24" s="1112"/>
      <c r="J24" s="1112"/>
      <c r="K24" s="1112"/>
      <c r="L24" s="5641"/>
      <c r="M24" s="5641"/>
      <c r="N24" s="5641"/>
      <c r="O24" s="1119" t="s">
        <v>4017</v>
      </c>
      <c r="P24" s="1112"/>
      <c r="Q24" s="1112"/>
      <c r="R24" s="1112"/>
      <c r="S24" s="1119" t="s">
        <v>4020</v>
      </c>
      <c r="T24" s="1112"/>
      <c r="U24" s="1112"/>
      <c r="V24" s="5634"/>
      <c r="W24" s="5634"/>
      <c r="X24" s="5634"/>
      <c r="Y24" s="1119" t="s">
        <v>4017</v>
      </c>
      <c r="Z24" s="1112"/>
      <c r="AA24" s="1112"/>
      <c r="AB24" s="1112" t="s">
        <v>10</v>
      </c>
      <c r="AC24" s="1122"/>
    </row>
    <row r="25" spans="1:29" ht="19.5" customHeight="1">
      <c r="A25" s="376"/>
      <c r="C25" s="1121"/>
      <c r="D25" s="353" t="s">
        <v>4191</v>
      </c>
      <c r="E25" s="1112"/>
      <c r="F25" s="1112"/>
      <c r="G25" s="1112"/>
      <c r="H25" s="1112"/>
      <c r="I25" s="1112"/>
      <c r="J25" s="1112"/>
      <c r="K25" s="1112"/>
      <c r="L25" s="1270"/>
      <c r="M25" s="1112"/>
      <c r="N25" s="1112"/>
      <c r="O25" s="1112"/>
      <c r="P25" s="1112"/>
      <c r="Q25" s="1112"/>
      <c r="R25" s="1112"/>
      <c r="S25" s="1119" t="s">
        <v>4020</v>
      </c>
      <c r="T25" s="1112"/>
      <c r="U25" s="1112"/>
      <c r="V25" s="2448"/>
      <c r="W25" s="2448"/>
      <c r="X25" s="2448"/>
      <c r="Y25" s="2448"/>
      <c r="Z25" s="2448"/>
      <c r="AA25" s="2448"/>
      <c r="AB25" s="1108" t="s">
        <v>10</v>
      </c>
      <c r="AC25" s="1122"/>
    </row>
    <row r="26" spans="1:29" ht="19.5" customHeight="1">
      <c r="A26" s="376"/>
      <c r="C26" s="1272" t="s">
        <v>139</v>
      </c>
      <c r="D26" s="353" t="s">
        <v>4194</v>
      </c>
      <c r="E26" s="1112"/>
      <c r="F26" s="1112"/>
      <c r="G26" s="1112"/>
      <c r="H26" s="1112"/>
      <c r="I26" s="1112"/>
      <c r="J26" s="1112"/>
      <c r="K26" s="1112"/>
      <c r="L26" s="1270"/>
      <c r="M26" s="1112"/>
      <c r="N26" s="1112"/>
      <c r="O26" s="1112"/>
      <c r="P26" s="1112"/>
      <c r="Q26" s="1112"/>
      <c r="R26" s="1112"/>
      <c r="S26" s="1119"/>
      <c r="T26" s="1112"/>
      <c r="U26" s="1112"/>
      <c r="V26" s="1112"/>
      <c r="W26" s="1112"/>
      <c r="X26" s="1112"/>
      <c r="Y26" s="1112"/>
      <c r="Z26" s="1112"/>
      <c r="AB26" s="1108"/>
      <c r="AC26" s="1122"/>
    </row>
    <row r="27" spans="1:29" ht="19.5" customHeight="1">
      <c r="A27" s="376"/>
      <c r="C27" s="1272" t="s">
        <v>139</v>
      </c>
      <c r="D27" s="353" t="s">
        <v>4180</v>
      </c>
      <c r="E27" s="1112"/>
      <c r="F27" s="1112"/>
      <c r="G27" s="1112"/>
      <c r="H27" s="1112"/>
      <c r="I27" s="1112"/>
      <c r="J27" s="1112"/>
      <c r="K27" s="1112"/>
      <c r="L27" s="1270"/>
      <c r="M27" s="1112"/>
      <c r="N27" s="1112"/>
      <c r="O27" s="1112"/>
      <c r="P27" s="1112"/>
      <c r="Q27" s="1112"/>
      <c r="R27" s="1112"/>
      <c r="S27" s="1119"/>
      <c r="T27" s="1112"/>
      <c r="U27" s="1112"/>
      <c r="V27" s="1112"/>
      <c r="W27" s="1112"/>
      <c r="X27" s="1112"/>
      <c r="Y27" s="1112"/>
      <c r="Z27" s="1112"/>
      <c r="AB27" s="1108"/>
      <c r="AC27" s="1122"/>
    </row>
    <row r="28" spans="1:29" ht="19.5" customHeight="1">
      <c r="A28" s="376"/>
      <c r="C28" s="1121"/>
      <c r="D28" s="353" t="s">
        <v>9</v>
      </c>
      <c r="E28" s="5642"/>
      <c r="F28" s="5642"/>
      <c r="G28" s="5642"/>
      <c r="H28" s="5642"/>
      <c r="I28" s="5642"/>
      <c r="J28" s="5642"/>
      <c r="K28" s="5642"/>
      <c r="L28" s="5642"/>
      <c r="M28" s="5642"/>
      <c r="N28" s="5642"/>
      <c r="O28" s="5642"/>
      <c r="P28" s="5642"/>
      <c r="Q28" s="5642"/>
      <c r="R28" s="5642"/>
      <c r="S28" s="5642"/>
      <c r="T28" s="5642"/>
      <c r="U28" s="5642"/>
      <c r="V28" s="5642"/>
      <c r="W28" s="5642"/>
      <c r="X28" s="5642"/>
      <c r="Y28" s="5642"/>
      <c r="Z28" s="5642"/>
      <c r="AA28" s="5642"/>
      <c r="AB28" s="1108" t="s">
        <v>10</v>
      </c>
      <c r="AC28" s="1122"/>
    </row>
    <row r="29" spans="1:29" ht="19.5" customHeight="1">
      <c r="A29" s="376"/>
      <c r="C29" s="1272" t="s">
        <v>139</v>
      </c>
      <c r="D29" s="353" t="s">
        <v>4195</v>
      </c>
      <c r="E29" s="1108"/>
      <c r="F29" s="1108"/>
      <c r="G29" s="1108"/>
      <c r="H29" s="1108"/>
      <c r="I29" s="1108"/>
      <c r="J29" s="1108"/>
      <c r="K29" s="1108"/>
      <c r="L29" s="1108"/>
      <c r="M29" s="1108"/>
      <c r="N29" s="1108"/>
      <c r="O29" s="1108"/>
      <c r="P29" s="1108"/>
      <c r="Q29" s="1108"/>
      <c r="R29" s="1108"/>
      <c r="S29" s="1108"/>
      <c r="T29" s="1108"/>
      <c r="U29" s="1108"/>
      <c r="V29" s="1108"/>
      <c r="W29" s="1108"/>
      <c r="X29" s="1108"/>
      <c r="Y29" s="1108"/>
      <c r="Z29" s="1108"/>
      <c r="AA29" s="1108"/>
      <c r="AB29" s="1108"/>
      <c r="AC29" s="1122"/>
    </row>
    <row r="30" spans="1:29" ht="19.5" customHeight="1">
      <c r="A30" s="376"/>
      <c r="B30" s="353" t="s">
        <v>4196</v>
      </c>
      <c r="C30" s="1121"/>
      <c r="E30" s="1108"/>
      <c r="F30" s="1108"/>
      <c r="G30" s="1108"/>
      <c r="H30" s="1108"/>
      <c r="I30" s="1108"/>
      <c r="J30" s="1108"/>
      <c r="K30" s="1108"/>
      <c r="L30" s="1108"/>
      <c r="M30" s="1108"/>
      <c r="N30" s="1108"/>
      <c r="O30" s="1108"/>
      <c r="P30" s="1108"/>
      <c r="Q30" s="1108"/>
      <c r="R30" s="1108"/>
      <c r="S30" s="1108"/>
      <c r="T30" s="1108"/>
      <c r="U30" s="1108"/>
      <c r="V30" s="1108"/>
      <c r="W30" s="1108"/>
      <c r="X30" s="1108"/>
      <c r="Y30" s="1108"/>
      <c r="Z30" s="1108"/>
      <c r="AA30" s="1108"/>
      <c r="AB30" s="1108"/>
      <c r="AC30" s="1122"/>
    </row>
    <row r="31" spans="1:29" ht="19.5" customHeight="1">
      <c r="A31" s="376"/>
      <c r="C31" s="1272" t="s">
        <v>139</v>
      </c>
      <c r="D31" s="353" t="s">
        <v>4197</v>
      </c>
      <c r="F31" s="1119"/>
      <c r="G31" s="1119"/>
      <c r="H31" s="1119"/>
      <c r="I31" s="1119"/>
      <c r="J31" s="1119"/>
      <c r="K31" s="1119"/>
      <c r="L31" s="1119"/>
      <c r="M31" s="1119"/>
      <c r="N31" s="1119"/>
      <c r="O31" s="1119"/>
      <c r="R31" s="1121"/>
      <c r="S31" s="1121"/>
      <c r="T31" s="1270"/>
      <c r="U31" s="1112"/>
      <c r="V31" s="1112"/>
      <c r="W31" s="1112"/>
      <c r="X31" s="1112"/>
      <c r="Y31" s="1112"/>
      <c r="Z31" s="1112"/>
      <c r="AA31" s="1112"/>
      <c r="AB31" s="1112"/>
      <c r="AC31" s="1122"/>
    </row>
    <row r="32" spans="1:29" ht="19.5" customHeight="1">
      <c r="A32" s="376"/>
      <c r="C32" s="1121"/>
      <c r="D32" s="353" t="s">
        <v>4198</v>
      </c>
      <c r="F32" s="1119"/>
      <c r="G32" s="1119"/>
      <c r="H32" s="1119"/>
      <c r="I32" s="1119"/>
      <c r="J32" s="1119"/>
      <c r="K32" s="1119"/>
      <c r="L32" s="1119"/>
      <c r="M32" s="1119"/>
      <c r="N32" s="1119"/>
      <c r="O32" s="1119"/>
      <c r="P32" s="1272" t="s">
        <v>139</v>
      </c>
      <c r="Q32" s="1273" t="s">
        <v>753</v>
      </c>
      <c r="R32" s="1121"/>
      <c r="S32" s="1272" t="s">
        <v>139</v>
      </c>
      <c r="T32" s="1273" t="s">
        <v>754</v>
      </c>
      <c r="U32" s="1112"/>
      <c r="V32" s="1112" t="s">
        <v>10</v>
      </c>
      <c r="W32" s="1112"/>
      <c r="X32" s="1112"/>
      <c r="Y32" s="1112"/>
      <c r="Z32" s="1112"/>
      <c r="AA32" s="1112"/>
      <c r="AB32" s="1112"/>
      <c r="AC32" s="1122"/>
    </row>
    <row r="33" spans="1:29" ht="19.5" customHeight="1">
      <c r="A33" s="376"/>
      <c r="C33" s="1121"/>
      <c r="E33" s="353" t="s">
        <v>4014</v>
      </c>
      <c r="F33" s="1119"/>
      <c r="G33" s="1119"/>
      <c r="H33" s="1119"/>
      <c r="I33" s="1119"/>
      <c r="J33" s="1119"/>
      <c r="K33" s="1119"/>
      <c r="L33" s="1119"/>
      <c r="M33" s="5631"/>
      <c r="N33" s="5631"/>
      <c r="O33" s="5631"/>
      <c r="P33" s="5632" t="s">
        <v>4177</v>
      </c>
      <c r="Q33" s="5632"/>
      <c r="R33" s="1121"/>
      <c r="S33" s="1121"/>
      <c r="T33" s="1273"/>
      <c r="U33" s="1112"/>
      <c r="V33" s="1112"/>
      <c r="W33" s="1112"/>
      <c r="X33" s="1112"/>
      <c r="Y33" s="1112"/>
      <c r="Z33" s="1112"/>
      <c r="AA33" s="1112"/>
      <c r="AB33" s="1112"/>
      <c r="AC33" s="1122"/>
    </row>
    <row r="34" spans="1:29" ht="19.5" customHeight="1">
      <c r="A34" s="376"/>
      <c r="E34" s="353" t="s">
        <v>4015</v>
      </c>
      <c r="G34" s="1273"/>
      <c r="H34" s="1273"/>
      <c r="J34" s="1273"/>
      <c r="K34" s="1273"/>
      <c r="L34" s="1119"/>
      <c r="M34" s="5631"/>
      <c r="N34" s="5631"/>
      <c r="O34" s="5631"/>
      <c r="P34" s="5632" t="s">
        <v>4177</v>
      </c>
      <c r="Q34" s="5632"/>
      <c r="R34" s="1121"/>
      <c r="S34" s="1121"/>
      <c r="T34" s="1270"/>
      <c r="U34" s="1112"/>
      <c r="V34" s="1112"/>
      <c r="W34" s="1112"/>
      <c r="X34" s="1112"/>
      <c r="Y34" s="1112"/>
      <c r="Z34" s="1112"/>
      <c r="AA34" s="1112"/>
      <c r="AB34" s="1112"/>
      <c r="AC34" s="1122"/>
    </row>
    <row r="35" spans="1:29" ht="19.5" customHeight="1">
      <c r="A35" s="376"/>
      <c r="E35" s="353" t="s">
        <v>4178</v>
      </c>
      <c r="F35" s="1112"/>
      <c r="G35" s="1112" t="s">
        <v>9</v>
      </c>
      <c r="H35" s="2448"/>
      <c r="I35" s="2448"/>
      <c r="J35" s="2448"/>
      <c r="K35" s="2448"/>
      <c r="L35" s="2448"/>
      <c r="M35" s="2448"/>
      <c r="N35" s="2448"/>
      <c r="O35" s="353" t="s">
        <v>10</v>
      </c>
      <c r="P35" s="1112"/>
      <c r="Q35" s="1112"/>
      <c r="R35" s="1112"/>
      <c r="S35" s="1112"/>
      <c r="T35" s="1112"/>
      <c r="U35" s="1112"/>
      <c r="V35" s="1112"/>
      <c r="X35" s="1112"/>
      <c r="Y35" s="1112"/>
      <c r="Z35" s="1112"/>
      <c r="AA35" s="1112"/>
      <c r="AB35" s="1112"/>
      <c r="AC35" s="1122"/>
    </row>
    <row r="36" spans="1:29" ht="19.5" customHeight="1">
      <c r="A36" s="376"/>
      <c r="C36" s="1272" t="s">
        <v>139</v>
      </c>
      <c r="D36" s="353" t="s">
        <v>4199</v>
      </c>
      <c r="F36" s="1112"/>
      <c r="G36" s="1112"/>
      <c r="H36" s="1121"/>
      <c r="I36" s="1121"/>
      <c r="J36" s="1121"/>
      <c r="K36" s="1121"/>
      <c r="L36" s="1121"/>
      <c r="M36" s="1121"/>
      <c r="N36" s="1121"/>
      <c r="P36" s="1112"/>
      <c r="Q36" s="1112"/>
      <c r="R36" s="1112"/>
      <c r="S36" s="1112"/>
      <c r="T36" s="1112"/>
      <c r="U36" s="1112"/>
      <c r="V36" s="1112"/>
      <c r="X36" s="1112"/>
      <c r="Y36" s="1112"/>
      <c r="Z36" s="1112"/>
      <c r="AA36" s="1112"/>
      <c r="AB36" s="1112"/>
      <c r="AC36" s="1122"/>
    </row>
    <row r="37" spans="1:29" ht="19.5" customHeight="1">
      <c r="A37" s="376"/>
      <c r="D37" s="353" t="s">
        <v>4198</v>
      </c>
      <c r="F37" s="1119"/>
      <c r="G37" s="1119"/>
      <c r="H37" s="1119"/>
      <c r="I37" s="1119"/>
      <c r="J37" s="1119"/>
      <c r="K37" s="1119"/>
      <c r="L37" s="1119"/>
      <c r="M37" s="1119"/>
      <c r="N37" s="1119"/>
      <c r="O37" s="1119"/>
      <c r="P37" s="1272" t="s">
        <v>139</v>
      </c>
      <c r="Q37" s="1273" t="s">
        <v>753</v>
      </c>
      <c r="R37" s="1121"/>
      <c r="S37" s="1272" t="s">
        <v>139</v>
      </c>
      <c r="T37" s="1273" t="s">
        <v>754</v>
      </c>
      <c r="U37" s="1112"/>
      <c r="V37" s="1112" t="s">
        <v>10</v>
      </c>
      <c r="X37" s="1112"/>
      <c r="Y37" s="1112"/>
      <c r="Z37" s="1112"/>
      <c r="AA37" s="1112"/>
      <c r="AB37" s="1112"/>
      <c r="AC37" s="1122"/>
    </row>
    <row r="38" spans="1:29" ht="19.5" customHeight="1">
      <c r="A38" s="376"/>
      <c r="E38" s="353" t="s">
        <v>4178</v>
      </c>
      <c r="F38" s="1112"/>
      <c r="G38" s="1112" t="s">
        <v>9</v>
      </c>
      <c r="H38" s="2448"/>
      <c r="I38" s="2448"/>
      <c r="J38" s="2448"/>
      <c r="K38" s="2448"/>
      <c r="L38" s="2448"/>
      <c r="M38" s="2448"/>
      <c r="N38" s="2448"/>
      <c r="O38" s="353" t="s">
        <v>10</v>
      </c>
      <c r="P38" s="1121"/>
      <c r="Q38" s="1273"/>
      <c r="R38" s="1121"/>
      <c r="S38" s="1121"/>
      <c r="T38" s="1273"/>
      <c r="U38" s="1112"/>
      <c r="V38" s="1112"/>
      <c r="X38" s="1112"/>
      <c r="Y38" s="1112"/>
      <c r="Z38" s="1112"/>
      <c r="AA38" s="1112"/>
      <c r="AB38" s="1112"/>
      <c r="AC38" s="1122"/>
    </row>
    <row r="39" spans="1:29" ht="19.5" customHeight="1">
      <c r="A39" s="376"/>
      <c r="C39" s="1272" t="s">
        <v>139</v>
      </c>
      <c r="D39" s="353" t="s">
        <v>4200</v>
      </c>
      <c r="E39" s="1121"/>
      <c r="G39" s="1273"/>
      <c r="H39" s="1273"/>
      <c r="J39" s="1273"/>
      <c r="K39" s="1273"/>
      <c r="L39" s="1127"/>
      <c r="M39" s="1127"/>
      <c r="N39" s="1127"/>
      <c r="O39" s="1127"/>
      <c r="P39" s="1127"/>
      <c r="Q39" s="1127"/>
      <c r="R39" s="1121"/>
      <c r="S39" s="1121"/>
      <c r="T39" s="1270"/>
      <c r="U39" s="1112"/>
      <c r="V39" s="1112"/>
      <c r="W39" s="1112"/>
      <c r="X39" s="1112"/>
      <c r="Y39" s="1112"/>
      <c r="Z39" s="1112"/>
      <c r="AA39" s="1112"/>
      <c r="AB39" s="1112"/>
      <c r="AC39" s="1122"/>
    </row>
    <row r="40" spans="1:29" ht="19.5" customHeight="1">
      <c r="A40" s="376"/>
      <c r="C40" s="1272" t="s">
        <v>139</v>
      </c>
      <c r="D40" s="353" t="s">
        <v>4180</v>
      </c>
      <c r="E40" s="1121"/>
      <c r="F40" s="1121"/>
      <c r="G40" s="1112"/>
      <c r="H40" s="1112"/>
      <c r="I40" s="1112"/>
      <c r="J40" s="1112"/>
      <c r="K40" s="1112"/>
      <c r="N40" s="361"/>
      <c r="O40" s="361"/>
      <c r="P40" s="1121"/>
      <c r="Q40" s="1121"/>
      <c r="R40" s="1121"/>
      <c r="S40" s="1121"/>
      <c r="T40" s="1121"/>
      <c r="U40" s="1121"/>
      <c r="V40" s="1121"/>
      <c r="X40" s="1112"/>
      <c r="Y40" s="1112"/>
      <c r="Z40" s="1112"/>
      <c r="AA40" s="1112"/>
      <c r="AB40" s="1112"/>
      <c r="AC40" s="1122"/>
    </row>
    <row r="41" spans="1:29" ht="19.5" customHeight="1">
      <c r="A41" s="375"/>
      <c r="B41" s="355"/>
      <c r="C41" s="355"/>
      <c r="D41" s="355" t="s">
        <v>9</v>
      </c>
      <c r="E41" s="2853"/>
      <c r="F41" s="2853"/>
      <c r="G41" s="2853"/>
      <c r="H41" s="2853"/>
      <c r="I41" s="2853"/>
      <c r="J41" s="2853"/>
      <c r="K41" s="2853"/>
      <c r="L41" s="2853"/>
      <c r="M41" s="2853"/>
      <c r="N41" s="2853"/>
      <c r="O41" s="2853"/>
      <c r="P41" s="2853"/>
      <c r="Q41" s="2853"/>
      <c r="R41" s="2853"/>
      <c r="S41" s="2853"/>
      <c r="T41" s="2853"/>
      <c r="U41" s="2853"/>
      <c r="V41" s="2853"/>
      <c r="W41" s="2853"/>
      <c r="X41" s="2853"/>
      <c r="Y41" s="2853"/>
      <c r="Z41" s="2853"/>
      <c r="AA41" s="355" t="s">
        <v>10</v>
      </c>
      <c r="AB41" s="355"/>
      <c r="AC41" s="428"/>
    </row>
    <row r="42" spans="1:29" ht="19.5" customHeight="1">
      <c r="A42" s="376" t="s">
        <v>4201</v>
      </c>
      <c r="E42" s="2850"/>
      <c r="F42" s="2850"/>
      <c r="G42" s="2850"/>
      <c r="H42" s="2850"/>
      <c r="I42" s="2850"/>
      <c r="J42" s="2850"/>
      <c r="K42" s="2850"/>
      <c r="L42" s="2850"/>
      <c r="M42" s="2850"/>
      <c r="N42" s="2850"/>
      <c r="O42" s="2850"/>
      <c r="P42" s="2850"/>
      <c r="Q42" s="2850"/>
      <c r="R42" s="2850"/>
      <c r="S42" s="2850"/>
      <c r="T42" s="2850"/>
      <c r="U42" s="2850"/>
      <c r="V42" s="2850"/>
      <c r="W42" s="2850"/>
      <c r="X42" s="2850"/>
      <c r="Y42" s="2850"/>
      <c r="Z42" s="2850"/>
      <c r="AA42" s="2850"/>
      <c r="AB42" s="2850"/>
      <c r="AC42" s="2851"/>
    </row>
    <row r="43" spans="1:29" ht="19.5" customHeight="1">
      <c r="A43" s="375"/>
      <c r="B43" s="355"/>
      <c r="C43" s="355"/>
      <c r="D43" s="355"/>
      <c r="E43" s="2853"/>
      <c r="F43" s="2853"/>
      <c r="G43" s="2853"/>
      <c r="H43" s="2853"/>
      <c r="I43" s="2853"/>
      <c r="J43" s="2853"/>
      <c r="K43" s="2853"/>
      <c r="L43" s="2853"/>
      <c r="M43" s="2853"/>
      <c r="N43" s="2853"/>
      <c r="O43" s="2853"/>
      <c r="P43" s="2853"/>
      <c r="Q43" s="2853"/>
      <c r="R43" s="2853"/>
      <c r="S43" s="2853"/>
      <c r="T43" s="2853"/>
      <c r="U43" s="2853"/>
      <c r="V43" s="2853"/>
      <c r="W43" s="2853"/>
      <c r="X43" s="2853"/>
      <c r="Y43" s="2853"/>
      <c r="Z43" s="2853"/>
      <c r="AA43" s="2853"/>
      <c r="AB43" s="2853"/>
      <c r="AC43" s="2854"/>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A1:AC1"/>
    <mergeCell ref="I3:M3"/>
    <mergeCell ref="J4:N4"/>
    <mergeCell ref="Q4:Y4"/>
    <mergeCell ref="J5:M5"/>
    <mergeCell ref="R5:U5"/>
    <mergeCell ref="F6:H6"/>
    <mergeCell ref="J6:M6"/>
    <mergeCell ref="R6:U6"/>
    <mergeCell ref="F7:H7"/>
    <mergeCell ref="J7:M7"/>
    <mergeCell ref="R7:U7"/>
    <mergeCell ref="U14:V14"/>
    <mergeCell ref="L20:N20"/>
    <mergeCell ref="V20:X20"/>
    <mergeCell ref="F8:H8"/>
    <mergeCell ref="J8:M8"/>
    <mergeCell ref="R8:U8"/>
    <mergeCell ref="F9:H9"/>
    <mergeCell ref="J9:M9"/>
    <mergeCell ref="R9:U9"/>
    <mergeCell ref="M33:O33"/>
    <mergeCell ref="P33:Q33"/>
    <mergeCell ref="F14:I14"/>
    <mergeCell ref="J14:L14"/>
    <mergeCell ref="N14:O14"/>
    <mergeCell ref="Q14:R14"/>
    <mergeCell ref="V21:AA21"/>
    <mergeCell ref="L24:N24"/>
    <mergeCell ref="V24:X24"/>
    <mergeCell ref="V25:AA25"/>
    <mergeCell ref="E28:AA28"/>
    <mergeCell ref="E43:AC43"/>
    <mergeCell ref="M34:O34"/>
    <mergeCell ref="P34:Q34"/>
    <mergeCell ref="H35:N35"/>
    <mergeCell ref="H38:N38"/>
    <mergeCell ref="E41:Z41"/>
    <mergeCell ref="E42:AC42"/>
  </mergeCells>
  <phoneticPr fontId="136"/>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53" customWidth="1"/>
    <col min="2" max="29" width="3.125" style="353" customWidth="1"/>
    <col min="30" max="30" width="9" style="353" customWidth="1"/>
    <col min="31" max="16384" width="9" style="353"/>
  </cols>
  <sheetData>
    <row r="1" spans="1:29" ht="16.5" customHeight="1">
      <c r="A1" s="2407" t="s">
        <v>4202</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c r="AC1" s="2407"/>
    </row>
    <row r="2" spans="1:29" ht="16.5" customHeight="1">
      <c r="A2" s="361"/>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row>
    <row r="3" spans="1:29" ht="19.5" customHeight="1">
      <c r="A3" s="355" t="s">
        <v>4203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row>
    <row r="4" spans="1:29" ht="19.5" customHeight="1">
      <c r="A4" s="374" t="s">
        <v>4031</v>
      </c>
      <c r="B4" s="437"/>
      <c r="C4" s="437"/>
      <c r="D4" s="437"/>
      <c r="E4" s="1268"/>
      <c r="F4" s="1268"/>
      <c r="G4" s="1268"/>
      <c r="H4" s="1268"/>
      <c r="I4" s="5643"/>
      <c r="J4" s="5643"/>
      <c r="K4" s="5643"/>
      <c r="L4" s="5643"/>
      <c r="M4" s="5643"/>
      <c r="N4" s="1274"/>
      <c r="O4" s="1268"/>
      <c r="P4" s="1268"/>
      <c r="Q4" s="1268"/>
      <c r="R4" s="1268"/>
      <c r="S4" s="1268"/>
      <c r="T4" s="1268"/>
      <c r="U4" s="1268"/>
      <c r="V4" s="1268"/>
      <c r="W4" s="1268"/>
      <c r="X4" s="1268"/>
      <c r="Y4" s="1268"/>
      <c r="Z4" s="1268"/>
      <c r="AA4" s="1268"/>
      <c r="AB4" s="1268"/>
      <c r="AC4" s="1275"/>
    </row>
    <row r="5" spans="1:29" ht="19.5" customHeight="1">
      <c r="A5" s="374" t="s">
        <v>4032</v>
      </c>
      <c r="B5" s="437"/>
      <c r="C5" s="437"/>
      <c r="D5" s="437"/>
      <c r="E5" s="1253"/>
      <c r="F5" s="1253"/>
      <c r="G5" s="1253"/>
      <c r="H5" s="1253"/>
      <c r="I5" s="5644"/>
      <c r="J5" s="5644"/>
      <c r="K5" s="5644"/>
      <c r="L5" s="5644"/>
      <c r="M5" s="5644"/>
      <c r="N5" s="1276" t="s">
        <v>481</v>
      </c>
      <c r="O5" s="1253"/>
      <c r="P5" s="1253"/>
      <c r="Q5" s="1253"/>
      <c r="R5" s="1253"/>
      <c r="S5" s="1253"/>
      <c r="T5" s="1253"/>
      <c r="U5" s="1253"/>
      <c r="V5" s="1253"/>
      <c r="W5" s="1253"/>
      <c r="X5" s="1253"/>
      <c r="Y5" s="1253"/>
      <c r="Z5" s="1253"/>
      <c r="AA5" s="1253"/>
      <c r="AB5" s="1253"/>
      <c r="AC5" s="1255"/>
    </row>
    <row r="6" spans="1:29" ht="19.5" customHeight="1">
      <c r="A6" s="1247" t="s">
        <v>3647</v>
      </c>
      <c r="B6" s="359"/>
      <c r="C6" s="359"/>
      <c r="D6" s="359"/>
      <c r="E6" s="1249"/>
      <c r="F6" s="1249"/>
      <c r="G6" s="1249"/>
      <c r="H6" s="1249"/>
      <c r="I6" s="5645"/>
      <c r="J6" s="5645"/>
      <c r="K6" s="5645"/>
      <c r="L6" s="5645"/>
      <c r="M6" s="5645"/>
      <c r="N6" s="1250" t="s">
        <v>114</v>
      </c>
      <c r="O6" s="1249"/>
      <c r="P6" s="1249"/>
      <c r="Q6" s="1249"/>
      <c r="R6" s="1249"/>
      <c r="S6" s="1249"/>
      <c r="T6" s="1249"/>
      <c r="U6" s="1249"/>
      <c r="V6" s="1249"/>
      <c r="W6" s="1249"/>
      <c r="X6" s="1249"/>
      <c r="Y6" s="1249"/>
      <c r="Z6" s="1249"/>
      <c r="AA6" s="1249"/>
      <c r="AB6" s="1249"/>
      <c r="AC6" s="1251"/>
    </row>
    <row r="7" spans="1:29" ht="19.5" customHeight="1">
      <c r="A7" s="374" t="s">
        <v>4204</v>
      </c>
      <c r="B7" s="437"/>
      <c r="C7" s="437"/>
      <c r="D7" s="437"/>
      <c r="E7" s="1253"/>
      <c r="F7" s="1253"/>
      <c r="G7" s="1253"/>
      <c r="H7" s="1253"/>
      <c r="I7" s="1253"/>
      <c r="J7" s="1253"/>
      <c r="K7" s="1253"/>
      <c r="L7" s="1254"/>
      <c r="M7" s="1253"/>
      <c r="N7" s="1253"/>
      <c r="O7" s="1253"/>
      <c r="P7" s="1253"/>
      <c r="Q7" s="1253"/>
      <c r="R7" s="1253"/>
      <c r="S7" s="1253"/>
      <c r="T7" s="1253"/>
      <c r="U7" s="1253"/>
      <c r="V7" s="1253"/>
      <c r="W7" s="1253"/>
      <c r="X7" s="1253"/>
      <c r="Y7" s="1253"/>
      <c r="Z7" s="1253"/>
      <c r="AA7" s="1253"/>
      <c r="AB7" s="1253"/>
      <c r="AC7" s="1255"/>
    </row>
    <row r="8" spans="1:29" ht="19.5" customHeight="1">
      <c r="A8" s="376"/>
      <c r="B8" s="353" t="s">
        <v>4187</v>
      </c>
      <c r="E8" s="354"/>
      <c r="F8" s="1112"/>
      <c r="G8" s="1112"/>
      <c r="H8" s="1112"/>
      <c r="I8" s="1112"/>
      <c r="J8" s="1112"/>
      <c r="K8" s="1112"/>
      <c r="L8" s="1270"/>
      <c r="M8" s="1112"/>
      <c r="N8" s="1112"/>
      <c r="O8" s="1112"/>
      <c r="P8" s="1112"/>
      <c r="Q8" s="1112"/>
      <c r="R8" s="1112"/>
      <c r="S8" s="1112"/>
      <c r="T8" s="1112"/>
      <c r="U8" s="1112"/>
      <c r="V8" s="1112"/>
      <c r="W8" s="1112"/>
      <c r="X8" s="1112"/>
      <c r="Y8" s="1112"/>
      <c r="Z8" s="1112"/>
      <c r="AA8" s="1112"/>
      <c r="AB8" s="1112"/>
      <c r="AC8" s="1122"/>
    </row>
    <row r="9" spans="1:29" ht="19.5" customHeight="1">
      <c r="A9" s="376"/>
      <c r="C9" s="1272" t="s">
        <v>139</v>
      </c>
      <c r="D9" s="353" t="s">
        <v>4188</v>
      </c>
      <c r="E9" s="354"/>
      <c r="F9" s="1112"/>
      <c r="G9" s="1112"/>
      <c r="H9" s="1112"/>
      <c r="I9" s="1112"/>
      <c r="J9" s="1112"/>
      <c r="K9" s="1112"/>
      <c r="L9" s="1270"/>
      <c r="M9" s="1112"/>
      <c r="N9" s="1112"/>
      <c r="O9" s="1112"/>
      <c r="P9" s="1112"/>
      <c r="Q9" s="1112"/>
      <c r="R9" s="1112"/>
      <c r="S9" s="1112"/>
      <c r="T9" s="1112"/>
      <c r="U9" s="1112"/>
      <c r="V9" s="1112"/>
      <c r="W9" s="1112"/>
      <c r="X9" s="1112"/>
      <c r="Y9" s="1112"/>
      <c r="Z9" s="1112"/>
      <c r="AA9" s="1112"/>
      <c r="AB9" s="1112"/>
      <c r="AC9" s="1122"/>
    </row>
    <row r="10" spans="1:29" ht="19.5" customHeight="1">
      <c r="A10" s="376"/>
      <c r="D10" s="362" t="s">
        <v>4016</v>
      </c>
      <c r="E10" s="1112"/>
      <c r="F10" s="1112"/>
      <c r="G10" s="1112"/>
      <c r="H10" s="1112"/>
      <c r="I10" s="1112"/>
      <c r="J10" s="2448"/>
      <c r="K10" s="2448"/>
      <c r="L10" s="2448"/>
      <c r="M10" s="2448"/>
      <c r="N10" s="1119" t="s">
        <v>4017</v>
      </c>
      <c r="O10" s="1119"/>
      <c r="Q10" s="1119" t="s">
        <v>4020</v>
      </c>
      <c r="S10" s="1112"/>
      <c r="T10" s="2448"/>
      <c r="U10" s="2448"/>
      <c r="V10" s="2448"/>
      <c r="W10" s="2448"/>
      <c r="X10" s="1119" t="s">
        <v>4205</v>
      </c>
      <c r="Y10" s="1112"/>
      <c r="Z10" s="1112"/>
      <c r="AA10" s="1112"/>
      <c r="AB10" s="1112"/>
      <c r="AC10" s="427"/>
    </row>
    <row r="11" spans="1:29" ht="19.5" customHeight="1">
      <c r="A11" s="376"/>
      <c r="B11" s="1269"/>
      <c r="C11" s="1121"/>
      <c r="D11" s="362" t="s">
        <v>4018</v>
      </c>
      <c r="E11" s="1112"/>
      <c r="F11" s="1112"/>
      <c r="G11" s="1112"/>
      <c r="H11" s="1112"/>
      <c r="I11" s="1121"/>
      <c r="J11" s="1121"/>
      <c r="K11" s="1121"/>
      <c r="L11" s="1121"/>
      <c r="M11" s="1119"/>
      <c r="N11" s="1119"/>
      <c r="O11" s="1119"/>
      <c r="Q11" s="1119" t="s">
        <v>4020</v>
      </c>
      <c r="S11" s="1112"/>
      <c r="T11" s="2448"/>
      <c r="U11" s="2448"/>
      <c r="V11" s="2448"/>
      <c r="W11" s="2448"/>
      <c r="X11" s="1119" t="s">
        <v>10</v>
      </c>
      <c r="Y11" s="1112"/>
      <c r="Z11" s="1112"/>
      <c r="AA11" s="1112"/>
      <c r="AB11" s="1112"/>
      <c r="AC11" s="427"/>
    </row>
    <row r="12" spans="1:29" ht="19.5" customHeight="1">
      <c r="A12" s="376"/>
      <c r="B12" s="1269"/>
      <c r="C12" s="1272" t="s">
        <v>139</v>
      </c>
      <c r="D12" s="353" t="s">
        <v>4192</v>
      </c>
      <c r="E12" s="1112"/>
      <c r="F12" s="1112"/>
      <c r="G12" s="1112"/>
      <c r="H12" s="1112"/>
      <c r="I12" s="1121"/>
      <c r="J12" s="1121"/>
      <c r="K12" s="1121"/>
      <c r="L12" s="1121"/>
      <c r="M12" s="1119"/>
      <c r="N12" s="1119"/>
      <c r="O12" s="1119"/>
      <c r="Q12" s="1119"/>
      <c r="S12" s="1112"/>
      <c r="T12" s="1121"/>
      <c r="U12" s="1121"/>
      <c r="V12" s="1121"/>
      <c r="W12" s="1121"/>
      <c r="X12" s="1119"/>
      <c r="Y12" s="1112"/>
      <c r="Z12" s="1112"/>
      <c r="AA12" s="1112"/>
      <c r="AB12" s="1112"/>
      <c r="AC12" s="427"/>
    </row>
    <row r="13" spans="1:29" ht="19.5" customHeight="1">
      <c r="A13" s="376"/>
      <c r="B13" s="1269"/>
      <c r="C13" s="1269"/>
      <c r="D13" s="362" t="s">
        <v>4016</v>
      </c>
      <c r="E13" s="1112"/>
      <c r="F13" s="1112"/>
      <c r="G13" s="1112"/>
      <c r="H13" s="1112"/>
      <c r="I13" s="1112"/>
      <c r="J13" s="2448"/>
      <c r="K13" s="2448"/>
      <c r="L13" s="2448"/>
      <c r="M13" s="2448"/>
      <c r="N13" s="1119" t="s">
        <v>4017</v>
      </c>
      <c r="O13" s="1119"/>
      <c r="Q13" s="1119" t="s">
        <v>4020</v>
      </c>
      <c r="S13" s="1112"/>
      <c r="T13" s="2448"/>
      <c r="U13" s="2448"/>
      <c r="V13" s="2448"/>
      <c r="W13" s="2448"/>
      <c r="X13" s="1119" t="s">
        <v>4205</v>
      </c>
      <c r="Y13" s="1112"/>
      <c r="Z13" s="1112"/>
      <c r="AA13" s="1112"/>
      <c r="AB13" s="1112"/>
      <c r="AC13" s="427"/>
    </row>
    <row r="14" spans="1:29" ht="19.5" customHeight="1">
      <c r="A14" s="376"/>
      <c r="B14" s="1269"/>
      <c r="C14" s="1269"/>
      <c r="D14" s="362" t="s">
        <v>4018</v>
      </c>
      <c r="E14" s="1112"/>
      <c r="F14" s="1112"/>
      <c r="G14" s="1112"/>
      <c r="H14" s="1112"/>
      <c r="I14" s="1121"/>
      <c r="J14" s="1121"/>
      <c r="K14" s="1121"/>
      <c r="L14" s="1121"/>
      <c r="M14" s="1119"/>
      <c r="N14" s="1119"/>
      <c r="O14" s="1119"/>
      <c r="Q14" s="1119" t="s">
        <v>4020</v>
      </c>
      <c r="S14" s="1112"/>
      <c r="T14" s="2448"/>
      <c r="U14" s="2448"/>
      <c r="V14" s="2448"/>
      <c r="W14" s="2448"/>
      <c r="X14" s="1119" t="s">
        <v>10</v>
      </c>
      <c r="Y14" s="1112"/>
      <c r="Z14" s="1112"/>
      <c r="AA14" s="1112"/>
      <c r="AB14" s="1112"/>
      <c r="AC14" s="427"/>
    </row>
    <row r="15" spans="1:29" ht="19.5" customHeight="1">
      <c r="A15" s="376"/>
      <c r="B15" s="1269"/>
      <c r="C15" s="1272" t="s">
        <v>139</v>
      </c>
      <c r="D15" s="353" t="s">
        <v>4194</v>
      </c>
      <c r="E15" s="1112"/>
      <c r="F15" s="1112"/>
      <c r="G15" s="1112"/>
      <c r="H15" s="1112"/>
      <c r="I15" s="1121"/>
      <c r="J15" s="1121"/>
      <c r="K15" s="1121"/>
      <c r="L15" s="1121"/>
      <c r="M15" s="1119"/>
      <c r="N15" s="1119"/>
      <c r="O15" s="1119"/>
      <c r="Q15" s="1119"/>
      <c r="S15" s="1112"/>
      <c r="T15" s="1121"/>
      <c r="U15" s="1121"/>
      <c r="V15" s="1121"/>
      <c r="W15" s="1121"/>
      <c r="X15" s="1119"/>
      <c r="Y15" s="1112"/>
      <c r="Z15" s="1112"/>
      <c r="AA15" s="1112"/>
      <c r="AB15" s="1112"/>
      <c r="AC15" s="427"/>
    </row>
    <row r="16" spans="1:29" ht="19.5" customHeight="1">
      <c r="A16" s="376"/>
      <c r="B16" s="1269"/>
      <c r="C16" s="1272" t="s">
        <v>139</v>
      </c>
      <c r="D16" s="353" t="s">
        <v>4180</v>
      </c>
      <c r="E16" s="1112"/>
      <c r="F16" s="1112"/>
      <c r="G16" s="1112"/>
      <c r="H16" s="1112"/>
      <c r="I16" s="1112"/>
      <c r="J16" s="1112"/>
      <c r="K16" s="1112"/>
      <c r="L16" s="1270"/>
      <c r="M16" s="1112"/>
      <c r="N16" s="1112"/>
      <c r="O16" s="1112"/>
      <c r="P16" s="1112"/>
      <c r="Q16" s="1112"/>
      <c r="R16" s="1112"/>
      <c r="S16" s="1119"/>
      <c r="T16" s="1112"/>
      <c r="U16" s="1112"/>
      <c r="V16" s="1112"/>
      <c r="W16" s="1112"/>
      <c r="X16" s="1112"/>
      <c r="Y16" s="1112"/>
      <c r="Z16" s="1112"/>
      <c r="AB16" s="1108"/>
      <c r="AC16" s="427"/>
    </row>
    <row r="17" spans="1:29" ht="19.5" customHeight="1">
      <c r="A17" s="376"/>
      <c r="B17" s="1269"/>
      <c r="C17" s="1121"/>
      <c r="D17" s="353" t="s">
        <v>9</v>
      </c>
      <c r="E17" s="5642"/>
      <c r="F17" s="5642"/>
      <c r="G17" s="5642"/>
      <c r="H17" s="5642"/>
      <c r="I17" s="5642"/>
      <c r="J17" s="5642"/>
      <c r="K17" s="5642"/>
      <c r="L17" s="5642"/>
      <c r="M17" s="5642"/>
      <c r="N17" s="5642"/>
      <c r="O17" s="5642"/>
      <c r="P17" s="5642"/>
      <c r="Q17" s="5642"/>
      <c r="R17" s="5642"/>
      <c r="S17" s="5642"/>
      <c r="T17" s="5642"/>
      <c r="U17" s="5642"/>
      <c r="V17" s="5642"/>
      <c r="W17" s="5642"/>
      <c r="X17" s="5642"/>
      <c r="Y17" s="5642"/>
      <c r="Z17" s="5642"/>
      <c r="AA17" s="5642"/>
      <c r="AB17" s="1108" t="s">
        <v>10</v>
      </c>
      <c r="AC17" s="427"/>
    </row>
    <row r="18" spans="1:29" ht="19.5" customHeight="1">
      <c r="A18" s="376"/>
      <c r="C18" s="1272" t="s">
        <v>139</v>
      </c>
      <c r="D18" s="353" t="s">
        <v>4195</v>
      </c>
      <c r="E18" s="362"/>
      <c r="F18" s="362"/>
      <c r="G18" s="362"/>
      <c r="H18" s="362"/>
      <c r="I18" s="362"/>
      <c r="J18" s="362"/>
      <c r="K18" s="362"/>
      <c r="L18" s="362"/>
      <c r="M18" s="362"/>
      <c r="N18" s="362"/>
      <c r="O18" s="362"/>
      <c r="P18" s="362"/>
      <c r="Q18" s="362"/>
      <c r="R18" s="362"/>
      <c r="S18" s="362"/>
      <c r="T18" s="362"/>
      <c r="U18" s="362"/>
      <c r="V18" s="362"/>
      <c r="W18" s="362"/>
      <c r="X18" s="362"/>
      <c r="Y18" s="362"/>
      <c r="Z18" s="362"/>
      <c r="AB18" s="1112"/>
      <c r="AC18" s="427"/>
    </row>
    <row r="19" spans="1:29" ht="19.5" customHeight="1">
      <c r="A19" s="376"/>
      <c r="B19" s="353" t="s">
        <v>4196</v>
      </c>
      <c r="F19" s="362"/>
      <c r="G19" s="362"/>
      <c r="H19" s="362"/>
      <c r="I19" s="362"/>
      <c r="J19" s="362"/>
      <c r="K19" s="362"/>
      <c r="L19" s="362"/>
      <c r="M19" s="362"/>
      <c r="N19" s="362"/>
      <c r="O19" s="362"/>
      <c r="P19" s="362"/>
      <c r="Q19" s="362"/>
      <c r="R19" s="362"/>
      <c r="S19" s="362"/>
      <c r="T19" s="362"/>
      <c r="U19" s="362"/>
      <c r="V19" s="362"/>
      <c r="W19" s="362"/>
      <c r="X19" s="362"/>
      <c r="Y19" s="362"/>
      <c r="Z19" s="362"/>
      <c r="AA19" s="362"/>
      <c r="AC19" s="1122"/>
    </row>
    <row r="20" spans="1:29" ht="19.5" customHeight="1">
      <c r="A20" s="376"/>
      <c r="B20" s="1269"/>
      <c r="C20" s="1272" t="s">
        <v>139</v>
      </c>
      <c r="D20" s="353" t="s">
        <v>4197</v>
      </c>
      <c r="F20" s="1119"/>
      <c r="G20" s="1119"/>
      <c r="H20" s="1119"/>
      <c r="I20" s="1119"/>
      <c r="J20" s="1119"/>
      <c r="K20" s="1119"/>
      <c r="L20" s="1119"/>
      <c r="M20" s="1119"/>
      <c r="N20" s="1119"/>
      <c r="O20" s="1119"/>
      <c r="P20" s="1119"/>
      <c r="Q20" s="1119"/>
      <c r="R20" s="362"/>
      <c r="S20" s="362"/>
      <c r="T20" s="362"/>
      <c r="U20" s="362"/>
      <c r="V20" s="362"/>
      <c r="W20" s="362"/>
      <c r="X20" s="362"/>
      <c r="Y20" s="362"/>
      <c r="Z20" s="362"/>
      <c r="AB20" s="1112"/>
      <c r="AC20" s="427"/>
    </row>
    <row r="21" spans="1:29" ht="19.5" customHeight="1">
      <c r="A21" s="376"/>
      <c r="B21" s="1269"/>
      <c r="C21" s="1121"/>
      <c r="D21" s="353" t="s">
        <v>4014</v>
      </c>
      <c r="E21" s="1119"/>
      <c r="F21" s="1119"/>
      <c r="G21" s="1119"/>
      <c r="H21" s="1119"/>
      <c r="I21" s="1119"/>
      <c r="J21" s="1119"/>
      <c r="K21" s="1119"/>
      <c r="L21" s="5631"/>
      <c r="M21" s="5631"/>
      <c r="N21" s="5631"/>
      <c r="O21" s="5632" t="s">
        <v>4177</v>
      </c>
      <c r="P21" s="5632"/>
      <c r="Q21" s="1119"/>
      <c r="R21" s="362"/>
      <c r="S21" s="362"/>
      <c r="T21" s="362"/>
      <c r="U21" s="362"/>
      <c r="V21" s="362"/>
      <c r="W21" s="362"/>
      <c r="X21" s="362"/>
      <c r="Y21" s="362"/>
      <c r="Z21" s="362"/>
      <c r="AB21" s="1112"/>
      <c r="AC21" s="427"/>
    </row>
    <row r="22" spans="1:29" ht="19.5" customHeight="1">
      <c r="A22" s="376"/>
      <c r="B22" s="1269"/>
      <c r="D22" s="353" t="s">
        <v>4015</v>
      </c>
      <c r="F22" s="1273"/>
      <c r="G22" s="1273"/>
      <c r="I22" s="1273"/>
      <c r="J22" s="1273"/>
      <c r="K22" s="1119"/>
      <c r="L22" s="5631"/>
      <c r="M22" s="5631"/>
      <c r="N22" s="5631"/>
      <c r="O22" s="5632" t="s">
        <v>4177</v>
      </c>
      <c r="P22" s="5632"/>
      <c r="Q22" s="1119"/>
      <c r="R22" s="362"/>
      <c r="S22" s="362"/>
      <c r="T22" s="362"/>
      <c r="U22" s="362"/>
      <c r="V22" s="362"/>
      <c r="W22" s="362"/>
      <c r="X22" s="362"/>
      <c r="Y22" s="362"/>
      <c r="Z22" s="362"/>
      <c r="AB22" s="1112"/>
      <c r="AC22" s="427"/>
    </row>
    <row r="23" spans="1:29" ht="19.5" customHeight="1">
      <c r="A23" s="376"/>
      <c r="B23" s="1269"/>
      <c r="D23" s="353" t="s">
        <v>4178</v>
      </c>
      <c r="E23" s="1112"/>
      <c r="F23" s="1112" t="s">
        <v>9</v>
      </c>
      <c r="G23" s="2448"/>
      <c r="H23" s="2448"/>
      <c r="I23" s="2448"/>
      <c r="J23" s="2448"/>
      <c r="K23" s="2448"/>
      <c r="L23" s="2448"/>
      <c r="M23" s="2448"/>
      <c r="N23" s="353" t="s">
        <v>10</v>
      </c>
      <c r="O23" s="1112"/>
      <c r="P23" s="1112"/>
      <c r="Q23" s="362"/>
      <c r="R23" s="362"/>
      <c r="S23" s="362"/>
      <c r="T23" s="362"/>
      <c r="U23" s="362"/>
      <c r="V23" s="362"/>
      <c r="W23" s="362"/>
      <c r="X23" s="362"/>
      <c r="Y23" s="362"/>
      <c r="Z23" s="362"/>
      <c r="AB23" s="1112"/>
      <c r="AC23" s="427"/>
    </row>
    <row r="24" spans="1:29" ht="19.5" customHeight="1">
      <c r="A24" s="376"/>
      <c r="B24" s="1269"/>
      <c r="C24" s="1272" t="s">
        <v>139</v>
      </c>
      <c r="D24" s="353" t="s">
        <v>4199</v>
      </c>
      <c r="F24" s="1112"/>
      <c r="G24" s="1112"/>
      <c r="H24" s="1121"/>
      <c r="I24" s="1121"/>
      <c r="J24" s="1121"/>
      <c r="K24" s="1121"/>
      <c r="L24" s="1121"/>
      <c r="M24" s="1121"/>
      <c r="N24" s="1121"/>
      <c r="P24" s="362"/>
      <c r="Q24" s="362"/>
      <c r="R24" s="362"/>
      <c r="S24" s="362"/>
      <c r="T24" s="362"/>
      <c r="U24" s="362"/>
      <c r="V24" s="362"/>
      <c r="W24" s="362"/>
      <c r="X24" s="362"/>
      <c r="Y24" s="362"/>
      <c r="Z24" s="362"/>
      <c r="AB24" s="1112"/>
      <c r="AC24" s="427"/>
    </row>
    <row r="25" spans="1:29" ht="19.5" customHeight="1">
      <c r="A25" s="376"/>
      <c r="B25" s="1269"/>
      <c r="C25" s="1121"/>
      <c r="D25" s="353" t="s">
        <v>4178</v>
      </c>
      <c r="E25" s="1112"/>
      <c r="F25" s="1112" t="s">
        <v>9</v>
      </c>
      <c r="G25" s="2448"/>
      <c r="H25" s="2448"/>
      <c r="I25" s="2448"/>
      <c r="J25" s="2448"/>
      <c r="K25" s="2448"/>
      <c r="L25" s="2448"/>
      <c r="M25" s="2448"/>
      <c r="N25" s="353" t="s">
        <v>10</v>
      </c>
      <c r="P25" s="362"/>
      <c r="Q25" s="362"/>
      <c r="R25" s="362"/>
      <c r="S25" s="362"/>
      <c r="T25" s="362"/>
      <c r="U25" s="362"/>
      <c r="V25" s="362"/>
      <c r="W25" s="362"/>
      <c r="X25" s="362"/>
      <c r="Y25" s="362"/>
      <c r="Z25" s="362"/>
      <c r="AB25" s="1112"/>
      <c r="AC25" s="427"/>
    </row>
    <row r="26" spans="1:29" ht="19.5" customHeight="1">
      <c r="A26" s="376"/>
      <c r="B26" s="1269"/>
      <c r="C26" s="1272" t="s">
        <v>139</v>
      </c>
      <c r="D26" s="353" t="s">
        <v>4200</v>
      </c>
      <c r="E26" s="1121"/>
      <c r="F26" s="1112"/>
      <c r="G26" s="1121"/>
      <c r="H26" s="1121"/>
      <c r="I26" s="1121"/>
      <c r="J26" s="1121"/>
      <c r="K26" s="1121"/>
      <c r="L26" s="1121"/>
      <c r="M26" s="1121"/>
      <c r="P26" s="362"/>
      <c r="Q26" s="362"/>
      <c r="R26" s="362"/>
      <c r="S26" s="362"/>
      <c r="T26" s="362"/>
      <c r="U26" s="362"/>
      <c r="V26" s="362"/>
      <c r="W26" s="362"/>
      <c r="X26" s="362"/>
      <c r="Y26" s="362"/>
      <c r="Z26" s="362"/>
      <c r="AB26" s="1112"/>
      <c r="AC26" s="427"/>
    </row>
    <row r="27" spans="1:29" ht="19.5" customHeight="1">
      <c r="A27" s="376"/>
      <c r="C27" s="1272" t="s">
        <v>139</v>
      </c>
      <c r="D27" s="353" t="s">
        <v>4180</v>
      </c>
      <c r="E27" s="1121"/>
      <c r="F27" s="1121"/>
      <c r="G27" s="1112"/>
      <c r="H27" s="1112"/>
      <c r="I27" s="1112"/>
      <c r="J27" s="1112"/>
      <c r="K27" s="1112"/>
      <c r="N27" s="361"/>
      <c r="O27" s="361"/>
      <c r="P27" s="1121"/>
      <c r="Q27" s="1121"/>
      <c r="R27" s="1121"/>
      <c r="S27" s="1121"/>
      <c r="T27" s="1121"/>
      <c r="U27" s="1121"/>
      <c r="V27" s="1121"/>
      <c r="X27" s="1112"/>
      <c r="Y27" s="1112"/>
      <c r="Z27" s="1112"/>
      <c r="AA27" s="1112"/>
      <c r="AB27" s="1112"/>
      <c r="AC27" s="1122"/>
    </row>
    <row r="28" spans="1:29" ht="19.5" customHeight="1">
      <c r="A28" s="375"/>
      <c r="B28" s="355"/>
      <c r="C28" s="355"/>
      <c r="D28" s="355" t="s">
        <v>9</v>
      </c>
      <c r="E28" s="2853"/>
      <c r="F28" s="2853"/>
      <c r="G28" s="2853"/>
      <c r="H28" s="2853"/>
      <c r="I28" s="2853"/>
      <c r="J28" s="2853"/>
      <c r="K28" s="2853"/>
      <c r="L28" s="2853"/>
      <c r="M28" s="2853"/>
      <c r="N28" s="2853"/>
      <c r="O28" s="2853"/>
      <c r="P28" s="2853"/>
      <c r="Q28" s="2853"/>
      <c r="R28" s="2853"/>
      <c r="S28" s="2853"/>
      <c r="T28" s="2853"/>
      <c r="U28" s="2853"/>
      <c r="V28" s="2853"/>
      <c r="W28" s="2853"/>
      <c r="X28" s="2853"/>
      <c r="Y28" s="2853"/>
      <c r="Z28" s="2853"/>
      <c r="AA28" s="355" t="s">
        <v>10</v>
      </c>
      <c r="AB28" s="355"/>
      <c r="AC28" s="428"/>
    </row>
    <row r="29" spans="1:29" ht="36" customHeight="1">
      <c r="E29" s="1112"/>
      <c r="F29" s="1112"/>
      <c r="G29" s="1112"/>
      <c r="H29" s="1112"/>
      <c r="I29" s="1112"/>
      <c r="J29" s="1112"/>
      <c r="K29" s="1112"/>
      <c r="M29" s="1121"/>
      <c r="N29" s="1121"/>
      <c r="O29" s="1112"/>
      <c r="P29" s="1121"/>
      <c r="Q29" s="1121"/>
      <c r="R29" s="1112"/>
      <c r="S29" s="1112"/>
      <c r="T29" s="1112"/>
      <c r="U29" s="1112"/>
      <c r="V29" s="1112"/>
      <c r="W29" s="1112"/>
      <c r="X29" s="1112"/>
      <c r="Y29" s="1112"/>
      <c r="Z29" s="1112"/>
      <c r="AA29" s="1112"/>
      <c r="AB29" s="1112"/>
      <c r="AC29" s="1112"/>
    </row>
    <row r="30" spans="1:29" ht="36" customHeight="1">
      <c r="G30" s="1112"/>
      <c r="H30" s="1112"/>
      <c r="I30" s="1112"/>
      <c r="J30" s="1112"/>
      <c r="K30" s="1112"/>
      <c r="N30" s="1121"/>
      <c r="O30" s="1112"/>
      <c r="P30" s="1112"/>
      <c r="Q30" s="1121"/>
      <c r="R30" s="1112"/>
      <c r="S30" s="1112"/>
      <c r="T30" s="1112"/>
      <c r="U30" s="1112"/>
      <c r="V30" s="1112"/>
      <c r="W30" s="1112"/>
      <c r="X30" s="1112"/>
      <c r="Y30" s="1112"/>
      <c r="Z30" s="1112"/>
      <c r="AA30" s="1112"/>
      <c r="AB30" s="1112"/>
      <c r="AC30" s="1112"/>
    </row>
    <row r="31" spans="1:29" ht="36" customHeight="1">
      <c r="E31" s="1112"/>
      <c r="F31" s="1112"/>
      <c r="G31" s="1112"/>
      <c r="H31" s="1112"/>
      <c r="I31" s="1112"/>
      <c r="J31" s="1112"/>
      <c r="K31" s="1112"/>
      <c r="L31" s="1270"/>
      <c r="M31" s="1112"/>
      <c r="N31" s="1112"/>
      <c r="O31" s="1112"/>
      <c r="P31" s="1112"/>
      <c r="Q31" s="1112"/>
      <c r="R31" s="1112"/>
      <c r="S31" s="1112"/>
      <c r="T31" s="1112"/>
      <c r="U31" s="1112"/>
      <c r="V31" s="1112"/>
      <c r="W31" s="1112"/>
      <c r="X31" s="1112"/>
      <c r="Y31" s="1112"/>
      <c r="Z31" s="1112"/>
      <c r="AA31" s="1112"/>
      <c r="AB31" s="1112"/>
      <c r="AC31" s="1112"/>
    </row>
    <row r="32" spans="1:29" ht="36" customHeight="1">
      <c r="C32" s="1121"/>
      <c r="E32" s="1119"/>
      <c r="F32" s="1119"/>
      <c r="G32" s="1112"/>
      <c r="H32" s="1112"/>
      <c r="I32" s="1112"/>
      <c r="J32" s="1112"/>
      <c r="K32" s="1112"/>
      <c r="L32" s="1270"/>
      <c r="M32" s="1119"/>
      <c r="N32" s="1119"/>
      <c r="O32" s="1121"/>
      <c r="Q32" s="1112"/>
      <c r="R32" s="1112"/>
      <c r="S32" s="1112"/>
      <c r="T32" s="1270"/>
      <c r="U32" s="1112"/>
      <c r="V32" s="1112"/>
      <c r="W32" s="1112"/>
      <c r="X32" s="1112"/>
      <c r="Y32" s="1112"/>
      <c r="Z32" s="1112"/>
      <c r="AA32" s="1112"/>
      <c r="AB32" s="1112"/>
      <c r="AC32" s="1112"/>
    </row>
    <row r="33" spans="3:29" ht="36" customHeight="1">
      <c r="F33" s="1119"/>
      <c r="G33" s="1119"/>
      <c r="H33" s="1119"/>
      <c r="I33" s="1119"/>
      <c r="J33" s="1119"/>
      <c r="K33" s="1119"/>
      <c r="L33" s="1119"/>
      <c r="M33" s="1119"/>
      <c r="N33" s="1119"/>
      <c r="O33" s="1119"/>
      <c r="P33" s="1119"/>
      <c r="Q33" s="1119"/>
      <c r="R33" s="1121"/>
      <c r="S33" s="1121"/>
      <c r="T33" s="1270"/>
      <c r="U33" s="1112"/>
      <c r="V33" s="1112"/>
      <c r="W33" s="1112"/>
      <c r="X33" s="1112"/>
      <c r="Y33" s="1112"/>
      <c r="Z33" s="1112"/>
      <c r="AA33" s="1112"/>
      <c r="AB33" s="1112"/>
      <c r="AC33" s="1112"/>
    </row>
    <row r="34" spans="3:29" ht="36" customHeight="1">
      <c r="E34" s="1121"/>
      <c r="G34" s="1273"/>
      <c r="H34" s="1273"/>
      <c r="J34" s="1273"/>
      <c r="K34" s="1273"/>
      <c r="L34" s="1119"/>
      <c r="M34" s="1119"/>
      <c r="N34" s="1119"/>
      <c r="O34" s="1119"/>
      <c r="P34" s="1119"/>
      <c r="Q34" s="1119"/>
      <c r="R34" s="1121"/>
      <c r="S34" s="1121"/>
      <c r="T34" s="1270"/>
      <c r="U34" s="1112"/>
      <c r="V34" s="1112"/>
      <c r="W34" s="1112"/>
      <c r="X34" s="1112"/>
      <c r="Y34" s="1112"/>
      <c r="Z34" s="1112"/>
      <c r="AA34" s="1112"/>
      <c r="AB34" s="1112"/>
      <c r="AC34" s="1112"/>
    </row>
    <row r="35" spans="3:29" ht="36" customHeight="1">
      <c r="E35" s="1112"/>
      <c r="F35" s="1112"/>
      <c r="G35" s="1112"/>
      <c r="H35" s="1112"/>
      <c r="I35" s="1112"/>
      <c r="J35" s="1112"/>
      <c r="K35" s="1112"/>
      <c r="L35" s="1112"/>
      <c r="M35" s="1112"/>
      <c r="N35" s="1112"/>
      <c r="P35" s="1112"/>
      <c r="Q35" s="1112"/>
      <c r="R35" s="1112"/>
      <c r="S35" s="1112"/>
      <c r="T35" s="1112"/>
      <c r="U35" s="1112"/>
      <c r="V35" s="1112"/>
      <c r="X35" s="1112"/>
      <c r="Y35" s="1112"/>
      <c r="Z35" s="1112"/>
      <c r="AA35" s="1112"/>
      <c r="AB35" s="1112"/>
      <c r="AC35" s="1112"/>
    </row>
    <row r="36" spans="3:29" ht="36" customHeight="1">
      <c r="C36" s="1121"/>
      <c r="E36" s="1121"/>
      <c r="G36" s="1273"/>
      <c r="H36" s="1273"/>
      <c r="J36" s="1273"/>
      <c r="K36" s="1273"/>
      <c r="L36" s="1127"/>
      <c r="M36" s="1127"/>
      <c r="N36" s="1127"/>
      <c r="O36" s="1127"/>
      <c r="P36" s="1127"/>
      <c r="Q36" s="1127"/>
      <c r="R36" s="1121"/>
      <c r="S36" s="1121"/>
      <c r="T36" s="1270"/>
      <c r="U36" s="1112"/>
      <c r="V36" s="1112"/>
      <c r="W36" s="1112"/>
      <c r="X36" s="1112"/>
      <c r="Y36" s="1112"/>
      <c r="Z36" s="1112"/>
      <c r="AA36" s="1112"/>
      <c r="AB36" s="1112"/>
      <c r="AC36" s="1112"/>
    </row>
    <row r="37" spans="3:29" ht="36" customHeight="1">
      <c r="E37" s="1121"/>
      <c r="G37" s="1273"/>
      <c r="H37" s="1273"/>
      <c r="J37" s="1273"/>
      <c r="K37" s="1273"/>
      <c r="L37" s="1127"/>
      <c r="M37" s="1127"/>
      <c r="N37" s="1127"/>
      <c r="O37" s="1119"/>
      <c r="P37" s="1119"/>
      <c r="Q37" s="1119"/>
      <c r="R37" s="1119"/>
      <c r="S37" s="1119"/>
      <c r="T37" s="1119"/>
      <c r="U37" s="1112"/>
      <c r="V37" s="1112"/>
      <c r="W37" s="1112"/>
      <c r="X37" s="1112"/>
      <c r="Y37" s="1112"/>
      <c r="Z37" s="1112"/>
      <c r="AA37" s="1112"/>
      <c r="AB37" s="1112"/>
      <c r="AC37" s="1112"/>
    </row>
    <row r="38" spans="3:29" ht="36" customHeight="1">
      <c r="E38" s="1121"/>
      <c r="G38" s="1273"/>
      <c r="H38" s="1273"/>
      <c r="J38" s="1273"/>
      <c r="K38" s="1273"/>
      <c r="L38" s="1127"/>
      <c r="M38" s="1127"/>
      <c r="N38" s="1127"/>
      <c r="O38" s="1119"/>
      <c r="P38" s="1119"/>
      <c r="Q38" s="1119"/>
      <c r="R38" s="1119"/>
      <c r="S38" s="1119"/>
      <c r="T38" s="1119"/>
      <c r="U38" s="1112"/>
      <c r="V38" s="1112"/>
      <c r="W38" s="1112"/>
      <c r="X38" s="1112"/>
      <c r="Y38" s="1112"/>
      <c r="Z38" s="1112"/>
      <c r="AA38" s="1112"/>
      <c r="AB38" s="1112"/>
      <c r="AC38" s="1112"/>
    </row>
    <row r="39" spans="3:29" ht="36" customHeight="1">
      <c r="C39" s="1121"/>
      <c r="E39" s="1121"/>
      <c r="F39" s="1121"/>
      <c r="G39" s="1112"/>
      <c r="H39" s="1112"/>
      <c r="I39" s="1112"/>
      <c r="J39" s="1112"/>
      <c r="K39" s="1112"/>
      <c r="N39" s="361"/>
      <c r="O39" s="361"/>
      <c r="P39" s="1121"/>
      <c r="Q39" s="1121"/>
      <c r="R39" s="1121"/>
      <c r="S39" s="1121"/>
      <c r="T39" s="1121"/>
      <c r="U39" s="1121"/>
      <c r="V39" s="1121"/>
      <c r="X39" s="1112"/>
      <c r="Y39" s="1112"/>
      <c r="Z39" s="1112"/>
      <c r="AA39" s="1112"/>
      <c r="AB39" s="1112"/>
      <c r="AC39" s="1112"/>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1:N21"/>
    <mergeCell ref="O21:P21"/>
    <mergeCell ref="A1:AC1"/>
    <mergeCell ref="I4:M4"/>
    <mergeCell ref="I5:M5"/>
    <mergeCell ref="I6:M6"/>
    <mergeCell ref="J10:M10"/>
    <mergeCell ref="T10:W10"/>
    <mergeCell ref="T11:W11"/>
    <mergeCell ref="J13:M13"/>
    <mergeCell ref="T13:W13"/>
    <mergeCell ref="T14:W14"/>
    <mergeCell ref="E17:AA17"/>
    <mergeCell ref="L22:N22"/>
    <mergeCell ref="O22:P22"/>
    <mergeCell ref="G23:M23"/>
    <mergeCell ref="G25:M25"/>
    <mergeCell ref="E28:Z28"/>
  </mergeCells>
  <phoneticPr fontId="136"/>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53" customWidth="1"/>
    <col min="2" max="29" width="3.125" style="353" customWidth="1"/>
    <col min="30" max="30" width="9" style="353" customWidth="1"/>
    <col min="31" max="16384" width="9" style="353"/>
  </cols>
  <sheetData>
    <row r="1" spans="1:29" ht="9" customHeight="1">
      <c r="A1" s="374"/>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8"/>
    </row>
    <row r="2" spans="1:29" ht="17.100000000000001" customHeight="1">
      <c r="A2" s="376" t="s">
        <v>4206</v>
      </c>
      <c r="E2" s="1119"/>
      <c r="F2" s="1119"/>
      <c r="G2" s="1119"/>
      <c r="H2" s="1119"/>
      <c r="I2" s="1119"/>
      <c r="J2" s="1119"/>
      <c r="K2" s="1119"/>
      <c r="L2" s="1119"/>
      <c r="M2" s="1119"/>
      <c r="N2" s="1127"/>
      <c r="O2" s="1119"/>
      <c r="P2" s="1119"/>
      <c r="Q2" s="1119"/>
      <c r="R2" s="1119"/>
      <c r="S2" s="1119"/>
      <c r="T2" s="1119"/>
      <c r="U2" s="1119"/>
      <c r="V2" s="1119"/>
      <c r="W2" s="1119"/>
      <c r="X2" s="1119"/>
      <c r="Y2" s="1119"/>
      <c r="Z2" s="1119"/>
      <c r="AA2" s="1119"/>
      <c r="AB2" s="1119"/>
      <c r="AC2" s="1120"/>
    </row>
    <row r="3" spans="1:29" ht="17.100000000000001" customHeight="1">
      <c r="A3" s="376"/>
      <c r="B3" s="353" t="s">
        <v>4207</v>
      </c>
      <c r="E3" s="1119"/>
      <c r="F3" s="1119"/>
      <c r="G3" s="1119"/>
      <c r="H3" s="1119"/>
      <c r="I3" s="1119"/>
      <c r="J3" s="1119"/>
      <c r="K3" s="1119"/>
      <c r="L3" s="1119"/>
      <c r="M3" s="1119"/>
      <c r="N3" s="1127"/>
      <c r="O3" s="1119"/>
      <c r="P3" s="1119"/>
      <c r="Q3" s="1119"/>
      <c r="R3" s="1119"/>
      <c r="S3" s="1119"/>
      <c r="T3" s="1119"/>
      <c r="U3" s="1119"/>
      <c r="V3" s="1119"/>
      <c r="W3" s="1119"/>
      <c r="X3" s="1119"/>
      <c r="Y3" s="1119"/>
      <c r="Z3" s="1119"/>
      <c r="AA3" s="1119"/>
      <c r="AB3" s="1119"/>
      <c r="AC3" s="1120"/>
    </row>
    <row r="4" spans="1:29" ht="17.100000000000001" customHeight="1">
      <c r="A4" s="376"/>
      <c r="E4" s="1119"/>
      <c r="F4" s="1119"/>
      <c r="G4" s="1119"/>
      <c r="H4" s="1119"/>
      <c r="I4" s="1119"/>
      <c r="J4" s="1119"/>
      <c r="K4" s="1119"/>
      <c r="L4" s="1119"/>
      <c r="M4" s="1119"/>
      <c r="N4" s="1127"/>
      <c r="O4" s="1119"/>
      <c r="P4" s="1119"/>
      <c r="Q4" s="1119"/>
      <c r="R4" s="1119"/>
      <c r="S4" s="1119"/>
      <c r="T4" s="1119"/>
      <c r="U4" s="1119"/>
      <c r="V4" s="1119"/>
      <c r="W4" s="1119"/>
      <c r="X4" s="1119"/>
      <c r="Y4" s="1119"/>
      <c r="Z4" s="1119"/>
      <c r="AA4" s="1119"/>
      <c r="AB4" s="1119"/>
      <c r="AC4" s="1120"/>
    </row>
    <row r="5" spans="1:29" ht="17.100000000000001" customHeight="1">
      <c r="A5" s="376" t="s">
        <v>4208</v>
      </c>
      <c r="E5" s="1119"/>
      <c r="F5" s="1119"/>
      <c r="G5" s="1119"/>
      <c r="H5" s="1119"/>
      <c r="I5" s="1119"/>
      <c r="J5" s="1119"/>
      <c r="K5" s="1119"/>
      <c r="L5" s="1119"/>
      <c r="M5" s="1119"/>
      <c r="N5" s="1127"/>
      <c r="O5" s="1119"/>
      <c r="P5" s="1119"/>
      <c r="Q5" s="1119"/>
      <c r="R5" s="1119"/>
      <c r="S5" s="1119"/>
      <c r="T5" s="1119"/>
      <c r="U5" s="1119"/>
      <c r="V5" s="1119"/>
      <c r="W5" s="1119"/>
      <c r="X5" s="1119"/>
      <c r="Y5" s="1119"/>
      <c r="Z5" s="1119"/>
      <c r="AA5" s="1119"/>
      <c r="AB5" s="1119"/>
      <c r="AC5" s="1120"/>
    </row>
    <row r="6" spans="1:29" ht="17.100000000000001" customHeight="1">
      <c r="A6" s="376"/>
      <c r="B6" s="353" t="s">
        <v>4209</v>
      </c>
      <c r="E6" s="1119"/>
      <c r="F6" s="1119"/>
      <c r="G6" s="1119"/>
      <c r="H6" s="1119"/>
      <c r="I6" s="1119"/>
      <c r="J6" s="1119"/>
      <c r="K6" s="1119"/>
      <c r="L6" s="1119"/>
      <c r="M6" s="1119"/>
      <c r="N6" s="1127"/>
      <c r="O6" s="1119"/>
      <c r="P6" s="1119"/>
      <c r="Q6" s="1119"/>
      <c r="R6" s="1119"/>
      <c r="S6" s="1119"/>
      <c r="T6" s="1119"/>
      <c r="U6" s="1119"/>
      <c r="V6" s="1119"/>
      <c r="W6" s="1119"/>
      <c r="X6" s="1119"/>
      <c r="Y6" s="1119"/>
      <c r="Z6" s="1119"/>
      <c r="AA6" s="1119"/>
      <c r="AB6" s="1119"/>
      <c r="AC6" s="1120"/>
    </row>
    <row r="7" spans="1:29" ht="17.100000000000001" customHeight="1">
      <c r="A7" s="376"/>
      <c r="C7" s="353" t="s">
        <v>4210</v>
      </c>
      <c r="E7" s="1119"/>
      <c r="F7" s="1119"/>
      <c r="G7" s="1119"/>
      <c r="H7" s="1119"/>
      <c r="I7" s="1119"/>
      <c r="J7" s="1119"/>
      <c r="K7" s="1119"/>
      <c r="L7" s="1119"/>
      <c r="M7" s="1119"/>
      <c r="N7" s="1127"/>
      <c r="O7" s="1119"/>
      <c r="P7" s="1119"/>
      <c r="Q7" s="1119"/>
      <c r="R7" s="1119"/>
      <c r="S7" s="1119"/>
      <c r="T7" s="1119"/>
      <c r="U7" s="1119"/>
      <c r="V7" s="1119"/>
      <c r="W7" s="1119"/>
      <c r="X7" s="1119"/>
      <c r="Y7" s="1119"/>
      <c r="Z7" s="1119"/>
      <c r="AA7" s="1119"/>
      <c r="AB7" s="1119"/>
      <c r="AC7" s="1120"/>
    </row>
    <row r="8" spans="1:29" ht="17.100000000000001" customHeight="1">
      <c r="A8" s="376"/>
      <c r="D8" s="353" t="s">
        <v>4211</v>
      </c>
      <c r="E8" s="1119"/>
      <c r="F8" s="1119"/>
      <c r="G8" s="1119"/>
      <c r="H8" s="1119"/>
      <c r="I8" s="1277" t="s">
        <v>139</v>
      </c>
      <c r="J8" s="1119" t="s">
        <v>4212</v>
      </c>
      <c r="K8" s="1119"/>
      <c r="L8" s="1119"/>
      <c r="M8" s="1119"/>
      <c r="N8" s="1277" t="s">
        <v>139</v>
      </c>
      <c r="O8" s="1119" t="s">
        <v>4213</v>
      </c>
      <c r="P8" s="1119"/>
      <c r="Q8" s="1119"/>
      <c r="R8" s="1119"/>
      <c r="S8" s="1119"/>
      <c r="T8" s="1119"/>
      <c r="U8" s="1119"/>
      <c r="V8" s="1119"/>
      <c r="W8" s="1119"/>
      <c r="X8" s="1119"/>
      <c r="Y8" s="1119"/>
      <c r="Z8" s="1119"/>
      <c r="AA8" s="1119"/>
      <c r="AB8" s="1119"/>
      <c r="AC8" s="1120"/>
    </row>
    <row r="9" spans="1:29" ht="17.100000000000001" customHeight="1">
      <c r="A9" s="376"/>
      <c r="E9" s="1119"/>
      <c r="F9" s="1119"/>
      <c r="G9" s="1119"/>
      <c r="H9" s="1119"/>
      <c r="I9" s="1277" t="s">
        <v>139</v>
      </c>
      <c r="J9" s="1273" t="s">
        <v>4214</v>
      </c>
      <c r="K9" s="1119"/>
      <c r="L9" s="1119"/>
      <c r="M9" s="1119"/>
      <c r="N9" s="1277" t="s">
        <v>139</v>
      </c>
      <c r="O9" s="1119" t="s">
        <v>4215</v>
      </c>
      <c r="P9" s="1119"/>
      <c r="Q9" s="1119"/>
      <c r="R9" s="1119"/>
      <c r="S9" s="1277" t="s">
        <v>139</v>
      </c>
      <c r="T9" s="1119" t="s">
        <v>4216</v>
      </c>
      <c r="U9" s="1119"/>
      <c r="V9" s="1119"/>
      <c r="W9" s="1119"/>
      <c r="X9" s="1119"/>
      <c r="Y9" s="1119"/>
      <c r="Z9" s="1119"/>
      <c r="AA9" s="1119"/>
      <c r="AB9" s="1119"/>
      <c r="AC9" s="1120"/>
    </row>
    <row r="10" spans="1:29" ht="17.100000000000001" customHeight="1">
      <c r="A10" s="376"/>
      <c r="D10" s="353" t="s">
        <v>4217</v>
      </c>
      <c r="E10" s="1119"/>
      <c r="F10" s="1119"/>
      <c r="G10" s="1119"/>
      <c r="H10" s="1277" t="s">
        <v>139</v>
      </c>
      <c r="I10" s="1119" t="s">
        <v>4218</v>
      </c>
      <c r="J10" s="1273"/>
      <c r="K10" s="1119"/>
      <c r="L10" s="1119"/>
      <c r="M10" s="1119"/>
      <c r="N10" s="1127"/>
      <c r="O10" s="1119"/>
      <c r="P10" s="1119"/>
      <c r="Q10" s="5646"/>
      <c r="R10" s="5646"/>
      <c r="S10" s="5646"/>
      <c r="T10" s="5646"/>
      <c r="U10" s="5646"/>
      <c r="V10" s="1119" t="s">
        <v>10</v>
      </c>
      <c r="W10" s="1119" t="s">
        <v>4219</v>
      </c>
      <c r="X10" s="1119"/>
      <c r="Y10" s="5631"/>
      <c r="Z10" s="5631"/>
      <c r="AA10" s="5631"/>
      <c r="AB10" s="1119" t="s">
        <v>4220</v>
      </c>
      <c r="AC10" s="1120"/>
    </row>
    <row r="11" spans="1:29" ht="17.100000000000001" customHeight="1">
      <c r="A11" s="376"/>
      <c r="E11" s="1119"/>
      <c r="F11" s="1119"/>
      <c r="G11" s="1119"/>
      <c r="H11" s="1277" t="s">
        <v>139</v>
      </c>
      <c r="I11" s="1119" t="s">
        <v>4221</v>
      </c>
      <c r="J11" s="1273"/>
      <c r="K11" s="1119"/>
      <c r="L11" s="5631"/>
      <c r="M11" s="5631"/>
      <c r="N11" s="5631"/>
      <c r="O11" s="1273" t="s">
        <v>4205</v>
      </c>
      <c r="P11" s="1119"/>
      <c r="Q11" s="1119"/>
      <c r="R11" s="1119"/>
      <c r="S11" s="1277" t="s">
        <v>139</v>
      </c>
      <c r="T11" s="1119" t="s">
        <v>4222</v>
      </c>
      <c r="U11" s="1119"/>
      <c r="V11" s="1119"/>
      <c r="W11" s="5631"/>
      <c r="X11" s="5631"/>
      <c r="Y11" s="5631"/>
      <c r="Z11" s="1119" t="s">
        <v>4223</v>
      </c>
      <c r="AA11" s="1119"/>
      <c r="AB11" s="1119"/>
      <c r="AC11" s="1120"/>
    </row>
    <row r="12" spans="1:29" ht="17.100000000000001" customHeight="1">
      <c r="A12" s="376"/>
      <c r="C12" s="353" t="s">
        <v>4224</v>
      </c>
      <c r="E12" s="1119"/>
      <c r="F12" s="1119"/>
      <c r="G12" s="1119"/>
      <c r="H12" s="1119"/>
      <c r="I12" s="1119"/>
      <c r="J12" s="1119"/>
      <c r="K12" s="1119"/>
      <c r="L12" s="1119"/>
      <c r="M12" s="1119"/>
      <c r="N12" s="1127"/>
      <c r="O12" s="1119"/>
      <c r="P12" s="1119"/>
      <c r="Q12" s="1119"/>
      <c r="R12" s="1119"/>
      <c r="S12" s="1119"/>
      <c r="T12" s="1119"/>
      <c r="U12" s="1119"/>
      <c r="V12" s="1119"/>
      <c r="W12" s="1119"/>
      <c r="X12" s="1119"/>
      <c r="Y12" s="1119"/>
      <c r="Z12" s="1119"/>
      <c r="AA12" s="1119"/>
      <c r="AB12" s="1119"/>
      <c r="AC12" s="1120"/>
    </row>
    <row r="13" spans="1:29" ht="17.100000000000001" customHeight="1">
      <c r="A13" s="376"/>
      <c r="D13" s="353" t="s">
        <v>4211</v>
      </c>
      <c r="E13" s="1119"/>
      <c r="F13" s="1119"/>
      <c r="G13" s="1119"/>
      <c r="H13" s="1119"/>
      <c r="I13" s="1277" t="s">
        <v>139</v>
      </c>
      <c r="J13" s="1119" t="s">
        <v>4212</v>
      </c>
      <c r="K13" s="1119"/>
      <c r="L13" s="1119"/>
      <c r="M13" s="1119"/>
      <c r="N13" s="1277" t="s">
        <v>139</v>
      </c>
      <c r="O13" s="1119" t="s">
        <v>4213</v>
      </c>
      <c r="P13" s="1119"/>
      <c r="Q13" s="1119"/>
      <c r="R13" s="1119"/>
      <c r="S13" s="1119"/>
      <c r="T13" s="1119"/>
      <c r="U13" s="1119"/>
      <c r="V13" s="1119"/>
      <c r="W13" s="1119"/>
      <c r="X13" s="1119"/>
      <c r="Y13" s="1119"/>
      <c r="Z13" s="1119"/>
      <c r="AA13" s="1119"/>
      <c r="AB13" s="1119"/>
      <c r="AC13" s="1120"/>
    </row>
    <row r="14" spans="1:29" ht="17.100000000000001" customHeight="1">
      <c r="A14" s="376"/>
      <c r="E14" s="1119"/>
      <c r="F14" s="1119"/>
      <c r="G14" s="1119"/>
      <c r="H14" s="1119"/>
      <c r="I14" s="1277" t="s">
        <v>139</v>
      </c>
      <c r="J14" s="1273" t="s">
        <v>4214</v>
      </c>
      <c r="K14" s="1119"/>
      <c r="L14" s="1119"/>
      <c r="M14" s="1119"/>
      <c r="N14" s="1277" t="s">
        <v>139</v>
      </c>
      <c r="O14" s="1119" t="s">
        <v>4215</v>
      </c>
      <c r="P14" s="1119"/>
      <c r="Q14" s="1119"/>
      <c r="R14" s="1119"/>
      <c r="S14" s="1277" t="s">
        <v>139</v>
      </c>
      <c r="T14" s="1119" t="s">
        <v>4216</v>
      </c>
      <c r="U14" s="1119"/>
      <c r="V14" s="1119"/>
      <c r="W14" s="1119"/>
      <c r="X14" s="1119"/>
      <c r="Y14" s="1119"/>
      <c r="Z14" s="1119"/>
      <c r="AA14" s="1119"/>
      <c r="AB14" s="1119"/>
      <c r="AC14" s="1120"/>
    </row>
    <row r="15" spans="1:29" ht="17.100000000000001" customHeight="1">
      <c r="A15" s="376"/>
      <c r="D15" s="353" t="s">
        <v>4217</v>
      </c>
      <c r="E15" s="1119"/>
      <c r="F15" s="1119"/>
      <c r="G15" s="1119"/>
      <c r="H15" s="1277" t="s">
        <v>139</v>
      </c>
      <c r="I15" s="1119" t="s">
        <v>4218</v>
      </c>
      <c r="J15" s="1273"/>
      <c r="K15" s="1119"/>
      <c r="L15" s="1119"/>
      <c r="M15" s="1119"/>
      <c r="N15" s="1127"/>
      <c r="O15" s="1119"/>
      <c r="P15" s="1119"/>
      <c r="Q15" s="5646"/>
      <c r="R15" s="5646"/>
      <c r="S15" s="5646"/>
      <c r="T15" s="5646"/>
      <c r="U15" s="5646"/>
      <c r="V15" s="1119" t="s">
        <v>10</v>
      </c>
      <c r="W15" s="1119" t="s">
        <v>4219</v>
      </c>
      <c r="X15" s="1119"/>
      <c r="Y15" s="5631"/>
      <c r="Z15" s="5631"/>
      <c r="AA15" s="5631"/>
      <c r="AB15" s="1119" t="s">
        <v>4220</v>
      </c>
      <c r="AC15" s="1120"/>
    </row>
    <row r="16" spans="1:29" ht="17.100000000000001" customHeight="1">
      <c r="A16" s="376"/>
      <c r="E16" s="1119"/>
      <c r="F16" s="1119"/>
      <c r="G16" s="1119"/>
      <c r="H16" s="1277" t="s">
        <v>139</v>
      </c>
      <c r="I16" s="1119" t="s">
        <v>4221</v>
      </c>
      <c r="J16" s="1273"/>
      <c r="K16" s="1119"/>
      <c r="L16" s="5631"/>
      <c r="M16" s="5631"/>
      <c r="N16" s="5631"/>
      <c r="O16" s="1273" t="s">
        <v>4205</v>
      </c>
      <c r="P16" s="1119"/>
      <c r="Q16" s="1119"/>
      <c r="R16" s="1119"/>
      <c r="S16" s="1277" t="s">
        <v>139</v>
      </c>
      <c r="T16" s="1119" t="s">
        <v>4222</v>
      </c>
      <c r="U16" s="1119"/>
      <c r="V16" s="1119"/>
      <c r="W16" s="5631"/>
      <c r="X16" s="5631"/>
      <c r="Y16" s="5631"/>
      <c r="Z16" s="1119" t="s">
        <v>4223</v>
      </c>
      <c r="AA16" s="1119"/>
      <c r="AB16" s="1119"/>
      <c r="AC16" s="1120"/>
    </row>
    <row r="17" spans="1:29" ht="17.100000000000001" customHeight="1">
      <c r="A17" s="376"/>
      <c r="C17" s="353" t="s">
        <v>4225</v>
      </c>
      <c r="E17" s="1119"/>
      <c r="F17" s="1119"/>
      <c r="G17" s="1119"/>
      <c r="H17" s="1119"/>
      <c r="I17" s="1119"/>
      <c r="J17" s="1273"/>
      <c r="K17" s="1119"/>
      <c r="L17" s="1127"/>
      <c r="M17" s="1127"/>
      <c r="N17" s="1127"/>
      <c r="O17" s="1273"/>
      <c r="P17" s="1119"/>
      <c r="Q17" s="1119"/>
      <c r="R17" s="1119"/>
      <c r="S17" s="1119"/>
      <c r="T17" s="1119"/>
      <c r="U17" s="1119"/>
      <c r="V17" s="1119"/>
      <c r="W17" s="1127"/>
      <c r="X17" s="1127"/>
      <c r="Y17" s="1127"/>
      <c r="Z17" s="1119"/>
      <c r="AA17" s="1119"/>
      <c r="AB17" s="1119"/>
      <c r="AC17" s="1120"/>
    </row>
    <row r="18" spans="1:29" ht="17.100000000000001" customHeight="1">
      <c r="A18" s="376"/>
      <c r="C18" s="353" t="s">
        <v>4226</v>
      </c>
      <c r="E18" s="1119"/>
      <c r="F18" s="1119"/>
      <c r="G18" s="1119"/>
      <c r="H18" s="1119"/>
      <c r="I18" s="1119"/>
      <c r="J18" s="1273"/>
      <c r="K18" s="1119"/>
      <c r="L18" s="1127"/>
      <c r="M18" s="1127"/>
      <c r="N18" s="1127"/>
      <c r="O18" s="1273"/>
      <c r="P18" s="1119"/>
      <c r="Q18" s="1119"/>
      <c r="R18" s="1119"/>
      <c r="S18" s="1119"/>
      <c r="T18" s="1119"/>
      <c r="U18" s="1119"/>
      <c r="V18" s="1119"/>
      <c r="W18" s="1127"/>
      <c r="X18" s="1127"/>
      <c r="Y18" s="1127"/>
      <c r="Z18" s="1119"/>
      <c r="AA18" s="1119"/>
      <c r="AB18" s="1119"/>
      <c r="AC18" s="1120"/>
    </row>
    <row r="19" spans="1:29" ht="17.100000000000001" customHeight="1">
      <c r="A19" s="376"/>
      <c r="D19" s="353" t="s">
        <v>4227</v>
      </c>
      <c r="E19" s="1119"/>
      <c r="F19" s="1119"/>
      <c r="G19" s="1119"/>
      <c r="H19" s="1119"/>
      <c r="I19" s="1277" t="s">
        <v>139</v>
      </c>
      <c r="J19" s="1273" t="s">
        <v>497</v>
      </c>
      <c r="K19" s="1119"/>
      <c r="L19" s="1277" t="s">
        <v>139</v>
      </c>
      <c r="M19" s="1127" t="s">
        <v>498</v>
      </c>
      <c r="N19" s="1127"/>
      <c r="O19" s="1273"/>
      <c r="P19" s="1119"/>
      <c r="Q19" s="1119"/>
      <c r="R19" s="1119"/>
      <c r="S19" s="1119"/>
      <c r="T19" s="1119"/>
      <c r="U19" s="1119"/>
      <c r="V19" s="1119"/>
      <c r="W19" s="1127"/>
      <c r="X19" s="1127"/>
      <c r="Y19" s="1127"/>
      <c r="Z19" s="1119"/>
      <c r="AA19" s="1119"/>
      <c r="AB19" s="1119"/>
      <c r="AC19" s="1120"/>
    </row>
    <row r="20" spans="1:29" ht="17.100000000000001" customHeight="1">
      <c r="A20" s="376"/>
      <c r="D20" s="353" t="s">
        <v>4211</v>
      </c>
      <c r="E20" s="1119"/>
      <c r="F20" s="1119"/>
      <c r="G20" s="1119"/>
      <c r="H20" s="1119"/>
      <c r="I20" s="1277" t="s">
        <v>139</v>
      </c>
      <c r="J20" s="1119" t="s">
        <v>4212</v>
      </c>
      <c r="K20" s="1119"/>
      <c r="L20" s="1127"/>
      <c r="M20" s="1127"/>
      <c r="N20" s="1277" t="s">
        <v>139</v>
      </c>
      <c r="O20" s="1119" t="s">
        <v>4213</v>
      </c>
      <c r="P20" s="1119"/>
      <c r="Q20" s="1119"/>
      <c r="R20" s="1119"/>
      <c r="S20" s="1119"/>
      <c r="T20" s="1119"/>
      <c r="U20" s="1119"/>
      <c r="V20" s="1119"/>
      <c r="W20" s="1127"/>
      <c r="X20" s="1127"/>
      <c r="Y20" s="1127"/>
      <c r="Z20" s="1119"/>
      <c r="AA20" s="1119"/>
      <c r="AB20" s="1119"/>
      <c r="AC20" s="1120"/>
    </row>
    <row r="21" spans="1:29" ht="17.100000000000001" customHeight="1">
      <c r="A21" s="376"/>
      <c r="E21" s="1119"/>
      <c r="F21" s="1119"/>
      <c r="G21" s="1119"/>
      <c r="H21" s="1119"/>
      <c r="I21" s="1277" t="s">
        <v>139</v>
      </c>
      <c r="J21" s="1273" t="s">
        <v>4214</v>
      </c>
      <c r="K21" s="1119"/>
      <c r="L21" s="1119"/>
      <c r="M21" s="1119"/>
      <c r="N21" s="1277" t="s">
        <v>139</v>
      </c>
      <c r="O21" s="1119" t="s">
        <v>4215</v>
      </c>
      <c r="P21" s="1119"/>
      <c r="Q21" s="1119"/>
      <c r="R21" s="1119"/>
      <c r="S21" s="1277" t="s">
        <v>139</v>
      </c>
      <c r="T21" s="1119" t="s">
        <v>4216</v>
      </c>
      <c r="U21" s="1119"/>
      <c r="V21" s="1119"/>
      <c r="W21" s="1127"/>
      <c r="X21" s="1127"/>
      <c r="Y21" s="1127"/>
      <c r="Z21" s="1119"/>
      <c r="AA21" s="1119"/>
      <c r="AB21" s="1119"/>
      <c r="AC21" s="1120"/>
    </row>
    <row r="22" spans="1:29" ht="17.100000000000001" customHeight="1">
      <c r="A22" s="376"/>
      <c r="D22" s="353" t="s">
        <v>4217</v>
      </c>
      <c r="E22" s="1119"/>
      <c r="F22" s="1119"/>
      <c r="G22" s="1119"/>
      <c r="H22" s="1277" t="s">
        <v>139</v>
      </c>
      <c r="I22" s="1119" t="s">
        <v>4218</v>
      </c>
      <c r="J22" s="1273"/>
      <c r="K22" s="1119"/>
      <c r="L22" s="1119"/>
      <c r="M22" s="1119"/>
      <c r="N22" s="1127"/>
      <c r="O22" s="1119"/>
      <c r="P22" s="1119"/>
      <c r="Q22" s="5646"/>
      <c r="R22" s="5646"/>
      <c r="S22" s="5646"/>
      <c r="T22" s="5646"/>
      <c r="U22" s="5646"/>
      <c r="V22" s="1119" t="s">
        <v>10</v>
      </c>
      <c r="W22" s="1119" t="s">
        <v>4219</v>
      </c>
      <c r="X22" s="1119"/>
      <c r="Y22" s="5631"/>
      <c r="Z22" s="5631"/>
      <c r="AA22" s="5631"/>
      <c r="AB22" s="1119" t="s">
        <v>4220</v>
      </c>
      <c r="AC22" s="1120"/>
    </row>
    <row r="23" spans="1:29" ht="17.100000000000001" customHeight="1">
      <c r="A23" s="376"/>
      <c r="E23" s="1119"/>
      <c r="F23" s="1119"/>
      <c r="G23" s="1119"/>
      <c r="H23" s="1277" t="s">
        <v>139</v>
      </c>
      <c r="I23" s="1119" t="s">
        <v>4221</v>
      </c>
      <c r="J23" s="1273"/>
      <c r="K23" s="1119"/>
      <c r="L23" s="5631"/>
      <c r="M23" s="5631"/>
      <c r="N23" s="5631"/>
      <c r="O23" s="1273" t="s">
        <v>4205</v>
      </c>
      <c r="P23" s="1119"/>
      <c r="Q23" s="1119"/>
      <c r="R23" s="1119"/>
      <c r="S23" s="1277" t="s">
        <v>139</v>
      </c>
      <c r="T23" s="1119" t="s">
        <v>4222</v>
      </c>
      <c r="U23" s="1119"/>
      <c r="V23" s="1119"/>
      <c r="W23" s="5631"/>
      <c r="X23" s="5631"/>
      <c r="Y23" s="5631"/>
      <c r="Z23" s="1119" t="s">
        <v>4223</v>
      </c>
      <c r="AA23" s="1119"/>
      <c r="AB23" s="1119"/>
      <c r="AC23" s="1120"/>
    </row>
    <row r="24" spans="1:29" ht="17.100000000000001" customHeight="1">
      <c r="A24" s="376"/>
      <c r="C24" s="353" t="s">
        <v>4228</v>
      </c>
      <c r="E24" s="1119"/>
      <c r="F24" s="1119"/>
      <c r="G24" s="1119"/>
      <c r="H24" s="1119"/>
      <c r="I24" s="1119"/>
      <c r="J24" s="1273"/>
      <c r="K24" s="1119"/>
      <c r="L24" s="1127"/>
      <c r="M24" s="1127"/>
      <c r="N24" s="1127"/>
      <c r="O24" s="1273"/>
      <c r="P24" s="1119"/>
      <c r="Q24" s="1119"/>
      <c r="R24" s="1119"/>
      <c r="S24" s="1119"/>
      <c r="T24" s="1119"/>
      <c r="U24" s="1119"/>
      <c r="V24" s="1119"/>
      <c r="W24" s="1127"/>
      <c r="X24" s="1127"/>
      <c r="Y24" s="1127"/>
      <c r="Z24" s="1119"/>
      <c r="AA24" s="1119"/>
      <c r="AB24" s="1119"/>
      <c r="AC24" s="1120"/>
    </row>
    <row r="25" spans="1:29" ht="17.100000000000001" customHeight="1">
      <c r="A25" s="376"/>
      <c r="D25" s="353" t="s">
        <v>4227</v>
      </c>
      <c r="E25" s="1119"/>
      <c r="F25" s="1119"/>
      <c r="G25" s="1119"/>
      <c r="H25" s="1119"/>
      <c r="I25" s="1277" t="s">
        <v>139</v>
      </c>
      <c r="J25" s="1273" t="s">
        <v>497</v>
      </c>
      <c r="K25" s="1119"/>
      <c r="L25" s="1277" t="s">
        <v>139</v>
      </c>
      <c r="M25" s="1127" t="s">
        <v>498</v>
      </c>
      <c r="N25" s="1127"/>
      <c r="O25" s="1273"/>
      <c r="P25" s="1119"/>
      <c r="Q25" s="1119"/>
      <c r="R25" s="1119"/>
      <c r="S25" s="1119"/>
      <c r="T25" s="1119"/>
      <c r="U25" s="1119"/>
      <c r="V25" s="1119"/>
      <c r="W25" s="1127"/>
      <c r="X25" s="1127"/>
      <c r="Y25" s="1127"/>
      <c r="Z25" s="1119"/>
      <c r="AA25" s="1119"/>
      <c r="AB25" s="1119"/>
      <c r="AC25" s="1120"/>
    </row>
    <row r="26" spans="1:29" ht="17.100000000000001" customHeight="1">
      <c r="A26" s="376"/>
      <c r="D26" s="353" t="s">
        <v>4211</v>
      </c>
      <c r="E26" s="1119"/>
      <c r="F26" s="1119"/>
      <c r="G26" s="1119"/>
      <c r="H26" s="1119"/>
      <c r="I26" s="1277" t="s">
        <v>139</v>
      </c>
      <c r="J26" s="1119" t="s">
        <v>4212</v>
      </c>
      <c r="K26" s="1119"/>
      <c r="L26" s="1127"/>
      <c r="M26" s="1127"/>
      <c r="N26" s="1277" t="s">
        <v>139</v>
      </c>
      <c r="O26" s="1119" t="s">
        <v>4213</v>
      </c>
      <c r="P26" s="1119"/>
      <c r="Q26" s="1119"/>
      <c r="R26" s="1119"/>
      <c r="S26" s="1119"/>
      <c r="T26" s="1119"/>
      <c r="U26" s="1119"/>
      <c r="V26" s="1119"/>
      <c r="W26" s="1127"/>
      <c r="X26" s="1127"/>
      <c r="Y26" s="1127"/>
      <c r="Z26" s="1119"/>
      <c r="AA26" s="1119"/>
      <c r="AB26" s="1119"/>
      <c r="AC26" s="1120"/>
    </row>
    <row r="27" spans="1:29" ht="17.100000000000001" customHeight="1">
      <c r="A27" s="376"/>
      <c r="E27" s="1119"/>
      <c r="F27" s="1119"/>
      <c r="G27" s="1119"/>
      <c r="H27" s="1119"/>
      <c r="I27" s="1277" t="s">
        <v>139</v>
      </c>
      <c r="J27" s="1273" t="s">
        <v>4214</v>
      </c>
      <c r="K27" s="1119"/>
      <c r="L27" s="1119"/>
      <c r="M27" s="1119"/>
      <c r="N27" s="1277" t="s">
        <v>139</v>
      </c>
      <c r="O27" s="1119" t="s">
        <v>4215</v>
      </c>
      <c r="P27" s="1119"/>
      <c r="Q27" s="1119"/>
      <c r="R27" s="1119"/>
      <c r="S27" s="1277" t="s">
        <v>139</v>
      </c>
      <c r="T27" s="1119" t="s">
        <v>4216</v>
      </c>
      <c r="U27" s="1119"/>
      <c r="V27" s="1119"/>
      <c r="W27" s="1127"/>
      <c r="X27" s="1127"/>
      <c r="Y27" s="1127"/>
      <c r="Z27" s="1119"/>
      <c r="AA27" s="1119"/>
      <c r="AB27" s="1119"/>
      <c r="AC27" s="1120"/>
    </row>
    <row r="28" spans="1:29" ht="17.100000000000001" customHeight="1">
      <c r="A28" s="376"/>
      <c r="D28" s="353" t="s">
        <v>4217</v>
      </c>
      <c r="E28" s="1119"/>
      <c r="F28" s="1119"/>
      <c r="G28" s="1119"/>
      <c r="H28" s="1277" t="s">
        <v>139</v>
      </c>
      <c r="I28" s="1119" t="s">
        <v>4218</v>
      </c>
      <c r="J28" s="1273"/>
      <c r="K28" s="1119"/>
      <c r="L28" s="1119"/>
      <c r="M28" s="1119"/>
      <c r="N28" s="1127"/>
      <c r="O28" s="1119"/>
      <c r="P28" s="1119"/>
      <c r="Q28" s="5646"/>
      <c r="R28" s="5646"/>
      <c r="S28" s="5646"/>
      <c r="T28" s="5646"/>
      <c r="U28" s="5646"/>
      <c r="V28" s="1119" t="s">
        <v>10</v>
      </c>
      <c r="W28" s="1119" t="s">
        <v>4219</v>
      </c>
      <c r="X28" s="1119"/>
      <c r="Y28" s="5631"/>
      <c r="Z28" s="5631"/>
      <c r="AA28" s="5631"/>
      <c r="AB28" s="1119" t="s">
        <v>4220</v>
      </c>
      <c r="AC28" s="1120"/>
    </row>
    <row r="29" spans="1:29" ht="17.100000000000001" customHeight="1">
      <c r="A29" s="376"/>
      <c r="E29" s="1119"/>
      <c r="F29" s="1119"/>
      <c r="G29" s="1119"/>
      <c r="H29" s="1277" t="s">
        <v>139</v>
      </c>
      <c r="I29" s="1119" t="s">
        <v>4221</v>
      </c>
      <c r="J29" s="1273"/>
      <c r="K29" s="1119"/>
      <c r="L29" s="5631"/>
      <c r="M29" s="5631"/>
      <c r="N29" s="5631"/>
      <c r="O29" s="1273" t="s">
        <v>4205</v>
      </c>
      <c r="P29" s="1119"/>
      <c r="Q29" s="1119"/>
      <c r="R29" s="1119"/>
      <c r="S29" s="1277" t="s">
        <v>139</v>
      </c>
      <c r="T29" s="1119" t="s">
        <v>4222</v>
      </c>
      <c r="U29" s="1119"/>
      <c r="V29" s="1119"/>
      <c r="W29" s="5631"/>
      <c r="X29" s="5631"/>
      <c r="Y29" s="5631"/>
      <c r="Z29" s="1119" t="s">
        <v>4223</v>
      </c>
      <c r="AA29" s="1119"/>
      <c r="AB29" s="1119"/>
      <c r="AC29" s="1120"/>
    </row>
    <row r="30" spans="1:29" ht="17.100000000000001" customHeight="1">
      <c r="A30" s="376"/>
      <c r="C30" s="353" t="s">
        <v>4229</v>
      </c>
      <c r="E30" s="1119"/>
      <c r="F30" s="1119"/>
      <c r="G30" s="1119"/>
      <c r="H30" s="1119"/>
      <c r="I30" s="1119"/>
      <c r="J30" s="1273"/>
      <c r="K30" s="1119"/>
      <c r="L30" s="1127"/>
      <c r="M30" s="1127"/>
      <c r="N30" s="1127"/>
      <c r="O30" s="1273"/>
      <c r="P30" s="1119"/>
      <c r="Q30" s="1119"/>
      <c r="R30" s="1119"/>
      <c r="S30" s="1119"/>
      <c r="T30" s="1119"/>
      <c r="U30" s="1119"/>
      <c r="V30" s="1119"/>
      <c r="W30" s="1127"/>
      <c r="X30" s="1127"/>
      <c r="Y30" s="1127"/>
      <c r="Z30" s="1119"/>
      <c r="AA30" s="1119"/>
      <c r="AB30" s="1119"/>
      <c r="AC30" s="1120"/>
    </row>
    <row r="31" spans="1:29" ht="17.100000000000001" customHeight="1">
      <c r="A31" s="376"/>
      <c r="C31" s="353" t="s">
        <v>4226</v>
      </c>
      <c r="E31" s="1119"/>
      <c r="F31" s="1119"/>
      <c r="G31" s="1119"/>
      <c r="H31" s="1119"/>
      <c r="I31" s="1119"/>
      <c r="J31" s="1273"/>
      <c r="K31" s="1119"/>
      <c r="L31" s="1127"/>
      <c r="M31" s="1127"/>
      <c r="N31" s="1127"/>
      <c r="O31" s="1273"/>
      <c r="P31" s="1119"/>
      <c r="Q31" s="1119"/>
      <c r="R31" s="1119"/>
      <c r="S31" s="1119"/>
      <c r="T31" s="1119"/>
      <c r="U31" s="1119"/>
      <c r="V31" s="1119"/>
      <c r="W31" s="1127"/>
      <c r="X31" s="1127"/>
      <c r="Y31" s="1127"/>
      <c r="Z31" s="1119"/>
      <c r="AA31" s="1119"/>
      <c r="AB31" s="1119"/>
      <c r="AC31" s="1120"/>
    </row>
    <row r="32" spans="1:29" ht="17.100000000000001" customHeight="1">
      <c r="A32" s="376"/>
      <c r="D32" s="353" t="s">
        <v>4227</v>
      </c>
      <c r="E32" s="1119"/>
      <c r="F32" s="1119"/>
      <c r="G32" s="1119"/>
      <c r="H32" s="1119"/>
      <c r="I32" s="1277" t="s">
        <v>139</v>
      </c>
      <c r="J32" s="1273" t="s">
        <v>497</v>
      </c>
      <c r="K32" s="1119"/>
      <c r="L32" s="1277" t="s">
        <v>139</v>
      </c>
      <c r="M32" s="1127" t="s">
        <v>498</v>
      </c>
      <c r="N32" s="1127"/>
      <c r="O32" s="1273"/>
      <c r="P32" s="1119"/>
      <c r="Q32" s="1119"/>
      <c r="R32" s="1119"/>
      <c r="S32" s="1119"/>
      <c r="T32" s="1119"/>
      <c r="U32" s="1119"/>
      <c r="V32" s="1119"/>
      <c r="W32" s="1127"/>
      <c r="X32" s="1127"/>
      <c r="Y32" s="1127"/>
      <c r="Z32" s="1119"/>
      <c r="AA32" s="1119"/>
      <c r="AB32" s="1119"/>
      <c r="AC32" s="1120"/>
    </row>
    <row r="33" spans="1:29" ht="17.100000000000001" customHeight="1">
      <c r="A33" s="376"/>
      <c r="D33" s="353" t="s">
        <v>4217</v>
      </c>
      <c r="E33" s="1119"/>
      <c r="F33" s="1119"/>
      <c r="G33" s="1119"/>
      <c r="H33" s="1277" t="s">
        <v>139</v>
      </c>
      <c r="I33" s="1119" t="s">
        <v>4218</v>
      </c>
      <c r="J33" s="1273"/>
      <c r="K33" s="1119"/>
      <c r="L33" s="1119"/>
      <c r="M33" s="1119"/>
      <c r="N33" s="1127"/>
      <c r="O33" s="1119"/>
      <c r="P33" s="1119"/>
      <c r="Q33" s="5646"/>
      <c r="R33" s="5646"/>
      <c r="S33" s="5646"/>
      <c r="T33" s="5646"/>
      <c r="U33" s="5646"/>
      <c r="V33" s="1119" t="s">
        <v>10</v>
      </c>
      <c r="W33" s="1119" t="s">
        <v>4219</v>
      </c>
      <c r="X33" s="1119"/>
      <c r="Y33" s="5631"/>
      <c r="Z33" s="5631"/>
      <c r="AA33" s="5631"/>
      <c r="AB33" s="1119" t="s">
        <v>4220</v>
      </c>
      <c r="AC33" s="1120"/>
    </row>
    <row r="34" spans="1:29" ht="17.100000000000001" customHeight="1">
      <c r="A34" s="376"/>
      <c r="E34" s="1119"/>
      <c r="F34" s="1119"/>
      <c r="G34" s="1119"/>
      <c r="H34" s="1277" t="s">
        <v>139</v>
      </c>
      <c r="I34" s="1119" t="s">
        <v>4221</v>
      </c>
      <c r="J34" s="1273"/>
      <c r="K34" s="1119"/>
      <c r="L34" s="5631"/>
      <c r="M34" s="5631"/>
      <c r="N34" s="5631"/>
      <c r="O34" s="1273" t="s">
        <v>4205</v>
      </c>
      <c r="P34" s="1119"/>
      <c r="Q34" s="1119"/>
      <c r="R34" s="1119"/>
      <c r="S34" s="1277" t="s">
        <v>139</v>
      </c>
      <c r="T34" s="1119" t="s">
        <v>4222</v>
      </c>
      <c r="U34" s="1119"/>
      <c r="V34" s="1119"/>
      <c r="W34" s="5631"/>
      <c r="X34" s="5631"/>
      <c r="Y34" s="5631"/>
      <c r="Z34" s="1119" t="s">
        <v>4223</v>
      </c>
      <c r="AA34" s="1119"/>
      <c r="AB34" s="1119"/>
      <c r="AC34" s="1120"/>
    </row>
    <row r="35" spans="1:29" ht="17.100000000000001" customHeight="1">
      <c r="A35" s="376"/>
      <c r="C35" s="353" t="s">
        <v>4228</v>
      </c>
      <c r="E35" s="1119"/>
      <c r="F35" s="1119"/>
      <c r="G35" s="1119"/>
      <c r="H35" s="1119"/>
      <c r="I35" s="1119"/>
      <c r="J35" s="1273"/>
      <c r="K35" s="1119"/>
      <c r="L35" s="1127"/>
      <c r="M35" s="1127"/>
      <c r="N35" s="1127"/>
      <c r="O35" s="1273"/>
      <c r="P35" s="1119"/>
      <c r="Q35" s="1119"/>
      <c r="R35" s="1119"/>
      <c r="S35" s="1119"/>
      <c r="T35" s="1119"/>
      <c r="U35" s="1119"/>
      <c r="V35" s="1119"/>
      <c r="W35" s="1127"/>
      <c r="X35" s="1127"/>
      <c r="Y35" s="1127"/>
      <c r="Z35" s="1119"/>
      <c r="AA35" s="1119"/>
      <c r="AB35" s="1119"/>
      <c r="AC35" s="1120"/>
    </row>
    <row r="36" spans="1:29" ht="17.100000000000001" customHeight="1">
      <c r="A36" s="376"/>
      <c r="D36" s="353" t="s">
        <v>4227</v>
      </c>
      <c r="E36" s="1119"/>
      <c r="F36" s="1119"/>
      <c r="G36" s="1119"/>
      <c r="H36" s="1119"/>
      <c r="I36" s="1277" t="s">
        <v>139</v>
      </c>
      <c r="J36" s="1273" t="s">
        <v>497</v>
      </c>
      <c r="K36" s="1119"/>
      <c r="L36" s="1277" t="s">
        <v>139</v>
      </c>
      <c r="M36" s="1127" t="s">
        <v>498</v>
      </c>
      <c r="N36" s="1127"/>
      <c r="O36" s="1273"/>
      <c r="P36" s="1119"/>
      <c r="Q36" s="1119"/>
      <c r="R36" s="1119"/>
      <c r="S36" s="1119"/>
      <c r="T36" s="1119"/>
      <c r="U36" s="1119"/>
      <c r="V36" s="1119"/>
      <c r="W36" s="1127"/>
      <c r="X36" s="1127"/>
      <c r="Y36" s="1127"/>
      <c r="Z36" s="1119"/>
      <c r="AA36" s="1119"/>
      <c r="AB36" s="1119"/>
      <c r="AC36" s="1120"/>
    </row>
    <row r="37" spans="1:29" ht="17.100000000000001" customHeight="1">
      <c r="A37" s="376"/>
      <c r="D37" s="353" t="s">
        <v>4217</v>
      </c>
      <c r="E37" s="1119"/>
      <c r="F37" s="1119"/>
      <c r="G37" s="1119"/>
      <c r="H37" s="1277" t="s">
        <v>139</v>
      </c>
      <c r="I37" s="1119" t="s">
        <v>4218</v>
      </c>
      <c r="J37" s="1273"/>
      <c r="K37" s="1119"/>
      <c r="L37" s="1119"/>
      <c r="M37" s="1119"/>
      <c r="N37" s="1127"/>
      <c r="O37" s="1119"/>
      <c r="P37" s="1119"/>
      <c r="Q37" s="5646"/>
      <c r="R37" s="5646"/>
      <c r="S37" s="5646"/>
      <c r="T37" s="5646"/>
      <c r="U37" s="5646"/>
      <c r="V37" s="1119" t="s">
        <v>10</v>
      </c>
      <c r="W37" s="1119" t="s">
        <v>4219</v>
      </c>
      <c r="X37" s="1119"/>
      <c r="Y37" s="5631"/>
      <c r="Z37" s="5631"/>
      <c r="AA37" s="5631"/>
      <c r="AB37" s="1119" t="s">
        <v>4220</v>
      </c>
      <c r="AC37" s="1120"/>
    </row>
    <row r="38" spans="1:29" ht="17.100000000000001" customHeight="1">
      <c r="A38" s="376"/>
      <c r="E38" s="1119"/>
      <c r="F38" s="1119"/>
      <c r="G38" s="1119"/>
      <c r="H38" s="1277" t="s">
        <v>139</v>
      </c>
      <c r="I38" s="1119" t="s">
        <v>4221</v>
      </c>
      <c r="J38" s="1273"/>
      <c r="K38" s="1119"/>
      <c r="L38" s="5631"/>
      <c r="M38" s="5631"/>
      <c r="N38" s="5631"/>
      <c r="O38" s="1273" t="s">
        <v>4205</v>
      </c>
      <c r="P38" s="1119"/>
      <c r="Q38" s="1119"/>
      <c r="R38" s="1119"/>
      <c r="S38" s="1277" t="s">
        <v>139</v>
      </c>
      <c r="T38" s="1119" t="s">
        <v>4222</v>
      </c>
      <c r="U38" s="1119"/>
      <c r="V38" s="1119"/>
      <c r="W38" s="5631"/>
      <c r="X38" s="5631"/>
      <c r="Y38" s="5631"/>
      <c r="Z38" s="1119" t="s">
        <v>4223</v>
      </c>
      <c r="AA38" s="1119"/>
      <c r="AB38" s="1119"/>
      <c r="AC38" s="1120"/>
    </row>
    <row r="39" spans="1:29" ht="17.100000000000001" customHeight="1">
      <c r="A39" s="376"/>
      <c r="C39" s="353" t="s">
        <v>4230</v>
      </c>
      <c r="E39" s="1119"/>
      <c r="F39" s="1119"/>
      <c r="G39" s="1119"/>
      <c r="H39" s="1119"/>
      <c r="I39" s="1119"/>
      <c r="J39" s="1273"/>
      <c r="K39" s="1119"/>
      <c r="L39" s="1127"/>
      <c r="M39" s="1127"/>
      <c r="N39" s="1127"/>
      <c r="O39" s="1273"/>
      <c r="P39" s="1119"/>
      <c r="Q39" s="1119"/>
      <c r="R39" s="1119"/>
      <c r="S39" s="1119"/>
      <c r="T39" s="1119"/>
      <c r="U39" s="1119"/>
      <c r="V39" s="1119"/>
      <c r="W39" s="1127"/>
      <c r="X39" s="1127"/>
      <c r="Y39" s="1127"/>
      <c r="Z39" s="1119"/>
      <c r="AA39" s="1119"/>
      <c r="AB39" s="1119"/>
      <c r="AC39" s="1120"/>
    </row>
    <row r="40" spans="1:29" ht="17.100000000000001" customHeight="1">
      <c r="A40" s="376"/>
      <c r="D40" s="353" t="s">
        <v>4231</v>
      </c>
      <c r="E40" s="1119"/>
      <c r="F40" s="1119"/>
      <c r="G40" s="1119"/>
      <c r="H40" s="1119" t="s">
        <v>9</v>
      </c>
      <c r="I40" s="5631"/>
      <c r="J40" s="5631"/>
      <c r="K40" s="5631"/>
      <c r="L40" s="5631"/>
      <c r="M40" s="5631"/>
      <c r="N40" s="5631"/>
      <c r="O40" s="1119" t="s">
        <v>10</v>
      </c>
      <c r="P40" s="353" t="s">
        <v>4232</v>
      </c>
      <c r="R40" s="1119"/>
      <c r="S40" s="1119"/>
      <c r="T40" s="1119"/>
      <c r="U40" s="1119" t="s">
        <v>9</v>
      </c>
      <c r="V40" s="5646"/>
      <c r="W40" s="5646"/>
      <c r="X40" s="5646"/>
      <c r="Y40" s="5646"/>
      <c r="Z40" s="5646"/>
      <c r="AA40" s="5646"/>
      <c r="AB40" s="1127" t="s">
        <v>10</v>
      </c>
      <c r="AC40" s="1120"/>
    </row>
    <row r="41" spans="1:29" ht="17.100000000000001" customHeight="1">
      <c r="A41" s="376"/>
      <c r="D41" s="353" t="s">
        <v>4217</v>
      </c>
      <c r="E41" s="1119"/>
      <c r="F41" s="1119"/>
      <c r="G41" s="1119"/>
      <c r="H41" s="1277" t="s">
        <v>139</v>
      </c>
      <c r="I41" s="1273" t="s">
        <v>4233</v>
      </c>
      <c r="J41" s="1127"/>
      <c r="K41" s="1127"/>
      <c r="L41" s="1273"/>
      <c r="M41" s="1273" t="s">
        <v>4234</v>
      </c>
      <c r="N41" s="1127"/>
      <c r="O41" s="1119"/>
      <c r="R41" s="1119"/>
      <c r="S41" s="5646"/>
      <c r="T41" s="5646"/>
      <c r="U41" s="5646"/>
      <c r="V41" s="5646"/>
      <c r="W41" s="5646"/>
      <c r="X41" s="5646"/>
      <c r="Y41" s="5646"/>
      <c r="Z41" s="5646"/>
      <c r="AA41" s="5646"/>
      <c r="AB41" s="1127" t="s">
        <v>10</v>
      </c>
      <c r="AC41" s="1120"/>
    </row>
    <row r="42" spans="1:29" ht="17.100000000000001" customHeight="1">
      <c r="A42" s="376"/>
      <c r="E42" s="1119"/>
      <c r="F42" s="1119"/>
      <c r="G42" s="1119"/>
      <c r="H42" s="1119"/>
      <c r="I42" s="1127"/>
      <c r="J42" s="1127"/>
      <c r="K42" s="1127"/>
      <c r="L42" s="1127"/>
      <c r="M42" s="1273" t="s">
        <v>4235</v>
      </c>
      <c r="N42" s="1127"/>
      <c r="O42" s="1119"/>
      <c r="R42" s="1119"/>
      <c r="S42" s="5646"/>
      <c r="T42" s="5646"/>
      <c r="U42" s="5646"/>
      <c r="V42" s="5646"/>
      <c r="W42" s="5646"/>
      <c r="X42" s="5646"/>
      <c r="Y42" s="5646"/>
      <c r="Z42" s="5646"/>
      <c r="AA42" s="5646"/>
      <c r="AB42" s="1127" t="s">
        <v>10</v>
      </c>
      <c r="AC42" s="1120"/>
    </row>
    <row r="43" spans="1:29" ht="17.100000000000001" customHeight="1">
      <c r="A43" s="376"/>
      <c r="E43" s="1119"/>
      <c r="F43" s="1119"/>
      <c r="G43" s="1119"/>
      <c r="H43" s="1277" t="s">
        <v>139</v>
      </c>
      <c r="I43" s="1119" t="s">
        <v>4221</v>
      </c>
      <c r="J43" s="1273"/>
      <c r="K43" s="1119"/>
      <c r="L43" s="5631"/>
      <c r="M43" s="5631"/>
      <c r="N43" s="5631"/>
      <c r="O43" s="1273" t="s">
        <v>4205</v>
      </c>
      <c r="P43" s="1119"/>
      <c r="Q43" s="1119"/>
      <c r="R43" s="1119"/>
      <c r="S43" s="1273"/>
      <c r="T43" s="1273"/>
      <c r="U43" s="1273"/>
      <c r="V43" s="1273"/>
      <c r="W43" s="1273"/>
      <c r="X43" s="1273"/>
      <c r="Y43" s="1273"/>
      <c r="Z43" s="1273"/>
      <c r="AA43" s="1273"/>
      <c r="AB43" s="1127"/>
      <c r="AC43" s="1120"/>
    </row>
    <row r="44" spans="1:29" ht="17.100000000000001" customHeight="1">
      <c r="A44" s="376"/>
      <c r="D44" s="353" t="s">
        <v>4236</v>
      </c>
      <c r="E44" s="1119"/>
      <c r="F44" s="1119"/>
      <c r="G44" s="1119"/>
      <c r="H44" s="1119"/>
      <c r="I44" s="1127"/>
      <c r="J44" s="1127"/>
      <c r="K44" s="1127"/>
      <c r="L44" s="1127"/>
      <c r="M44" s="1273"/>
      <c r="N44" s="1127"/>
      <c r="O44" s="1119"/>
      <c r="R44" s="1273"/>
      <c r="S44" s="1273"/>
      <c r="T44" s="1273"/>
      <c r="U44" s="1273"/>
      <c r="V44" s="1273"/>
      <c r="W44" s="1273"/>
      <c r="X44" s="1273"/>
      <c r="Y44" s="1273"/>
      <c r="Z44" s="1273"/>
      <c r="AA44" s="1273"/>
      <c r="AB44" s="1127"/>
      <c r="AC44" s="1120"/>
    </row>
    <row r="45" spans="1:29" ht="17.100000000000001" customHeight="1">
      <c r="A45" s="376"/>
      <c r="E45" s="1277" t="s">
        <v>139</v>
      </c>
      <c r="F45" s="1119" t="s">
        <v>4237</v>
      </c>
      <c r="G45" s="1119"/>
      <c r="H45" s="1119"/>
      <c r="I45" s="1127"/>
      <c r="J45" s="1127"/>
      <c r="K45" s="1127"/>
      <c r="L45" s="1273" t="s">
        <v>4238</v>
      </c>
      <c r="N45" s="1127"/>
      <c r="O45" s="1119"/>
      <c r="P45" s="362"/>
      <c r="S45" s="2867"/>
      <c r="T45" s="2867"/>
      <c r="U45" s="2867"/>
      <c r="V45" s="2867"/>
      <c r="W45" s="2867"/>
      <c r="X45" s="2867"/>
      <c r="Y45" s="2867"/>
      <c r="Z45" s="2867"/>
      <c r="AA45" s="2867"/>
      <c r="AB45" s="1127" t="s">
        <v>10</v>
      </c>
      <c r="AC45" s="1120"/>
    </row>
    <row r="46" spans="1:29" ht="17.100000000000001" customHeight="1">
      <c r="A46" s="376"/>
      <c r="E46" s="1277" t="s">
        <v>139</v>
      </c>
      <c r="F46" s="1119" t="s">
        <v>4239</v>
      </c>
      <c r="G46" s="1119"/>
      <c r="H46" s="1119"/>
      <c r="I46" s="1127"/>
      <c r="J46" s="1273" t="s">
        <v>4240</v>
      </c>
      <c r="K46" s="1127"/>
      <c r="L46" s="1127"/>
      <c r="M46" s="1273"/>
      <c r="N46" s="1127"/>
      <c r="O46" s="1119"/>
      <c r="S46" s="2867"/>
      <c r="T46" s="2867"/>
      <c r="U46" s="2867"/>
      <c r="V46" s="2867"/>
      <c r="W46" s="2867"/>
      <c r="X46" s="2867"/>
      <c r="Y46" s="2867"/>
      <c r="Z46" s="2867"/>
      <c r="AA46" s="2867"/>
      <c r="AB46" s="1127" t="s">
        <v>10</v>
      </c>
      <c r="AC46" s="1120"/>
    </row>
    <row r="47" spans="1:29" ht="17.100000000000001" customHeight="1">
      <c r="A47" s="376"/>
      <c r="E47" s="1119"/>
      <c r="F47" s="1119"/>
      <c r="G47" s="1119"/>
      <c r="H47" s="1119"/>
      <c r="I47" s="1127"/>
      <c r="J47" s="1273" t="s">
        <v>4241</v>
      </c>
      <c r="K47" s="1127"/>
      <c r="L47" s="1127"/>
      <c r="M47" s="1273"/>
      <c r="N47" s="1127"/>
      <c r="O47" s="1119"/>
      <c r="R47" s="1273"/>
      <c r="S47" s="5646"/>
      <c r="T47" s="5646"/>
      <c r="U47" s="5646"/>
      <c r="V47" s="5646"/>
      <c r="W47" s="5646"/>
      <c r="X47" s="5646"/>
      <c r="Y47" s="5646"/>
      <c r="Z47" s="5646"/>
      <c r="AA47" s="5646"/>
      <c r="AB47" s="1127" t="s">
        <v>10</v>
      </c>
      <c r="AC47" s="1120"/>
    </row>
    <row r="48" spans="1:29" ht="17.100000000000001" customHeight="1">
      <c r="A48" s="376"/>
      <c r="E48" s="1277" t="s">
        <v>139</v>
      </c>
      <c r="F48" s="1119" t="s">
        <v>4242</v>
      </c>
      <c r="G48" s="1119"/>
      <c r="H48" s="1119"/>
      <c r="I48" s="1127"/>
      <c r="J48" s="1273"/>
      <c r="K48" s="1127"/>
      <c r="L48" s="1127"/>
      <c r="M48" s="1273"/>
      <c r="N48" s="1127"/>
      <c r="O48" s="1119"/>
      <c r="R48" s="1273"/>
      <c r="S48" s="1273"/>
      <c r="T48" s="1273"/>
      <c r="U48" s="1273"/>
      <c r="V48" s="1273"/>
      <c r="W48" s="1273"/>
      <c r="X48" s="1273"/>
      <c r="Y48" s="1273"/>
      <c r="Z48" s="1273"/>
      <c r="AA48" s="1273"/>
      <c r="AB48" s="1119"/>
      <c r="AC48" s="1120"/>
    </row>
    <row r="49" spans="1:30" ht="17.100000000000001" customHeight="1">
      <c r="A49" s="375"/>
      <c r="B49" s="355"/>
      <c r="C49" s="355"/>
      <c r="D49" s="355"/>
      <c r="E49" s="1262"/>
      <c r="F49" s="1278"/>
      <c r="G49" s="1278"/>
      <c r="H49" s="1278"/>
      <c r="I49" s="1262"/>
      <c r="J49" s="1261"/>
      <c r="K49" s="1262"/>
      <c r="L49" s="1262"/>
      <c r="M49" s="1261"/>
      <c r="N49" s="1262"/>
      <c r="O49" s="1278"/>
      <c r="P49" s="355"/>
      <c r="Q49" s="355"/>
      <c r="R49" s="1261"/>
      <c r="S49" s="1261"/>
      <c r="T49" s="1261"/>
      <c r="U49" s="1261"/>
      <c r="V49" s="1261"/>
      <c r="W49" s="1261"/>
      <c r="X49" s="1261"/>
      <c r="Y49" s="1261"/>
      <c r="Z49" s="1261"/>
      <c r="AA49" s="1261"/>
      <c r="AB49" s="1278"/>
      <c r="AC49" s="1279"/>
    </row>
    <row r="50" spans="1:30" ht="6" customHeight="1">
      <c r="A50" s="437"/>
      <c r="B50" s="437"/>
      <c r="C50" s="437"/>
      <c r="D50" s="437"/>
      <c r="E50" s="1280"/>
      <c r="F50" s="1252"/>
      <c r="G50" s="1252"/>
      <c r="H50" s="1252"/>
      <c r="I50" s="1280"/>
      <c r="J50" s="1281"/>
      <c r="K50" s="1280"/>
      <c r="L50" s="1280"/>
      <c r="M50" s="1281"/>
      <c r="N50" s="1280"/>
      <c r="O50" s="1252"/>
      <c r="P50" s="437"/>
      <c r="Q50" s="437"/>
      <c r="R50" s="1281"/>
      <c r="S50" s="1281"/>
      <c r="T50" s="1281"/>
      <c r="U50" s="1281"/>
      <c r="V50" s="1281"/>
      <c r="W50" s="1281"/>
      <c r="X50" s="1281"/>
      <c r="Y50" s="1281"/>
      <c r="Z50" s="1281"/>
      <c r="AA50" s="1281"/>
      <c r="AB50" s="1252"/>
      <c r="AC50" s="1252"/>
    </row>
    <row r="51" spans="1:30" ht="6" customHeight="1">
      <c r="A51" s="355"/>
      <c r="B51" s="355"/>
      <c r="C51" s="355"/>
      <c r="D51" s="355"/>
      <c r="E51" s="1262"/>
      <c r="F51" s="1278"/>
      <c r="G51" s="1278"/>
      <c r="H51" s="1278"/>
      <c r="I51" s="1262"/>
      <c r="J51" s="1261"/>
      <c r="K51" s="1262"/>
      <c r="L51" s="1262"/>
      <c r="M51" s="1261"/>
      <c r="N51" s="1262"/>
      <c r="O51" s="1278"/>
      <c r="P51" s="355"/>
      <c r="Q51" s="355"/>
      <c r="R51" s="1261"/>
      <c r="S51" s="1261"/>
      <c r="T51" s="1261"/>
      <c r="U51" s="1261"/>
      <c r="V51" s="1261"/>
      <c r="W51" s="1261"/>
      <c r="X51" s="1261"/>
      <c r="Y51" s="1261"/>
      <c r="Z51" s="1261"/>
      <c r="AA51" s="1261"/>
      <c r="AB51" s="1278"/>
      <c r="AC51" s="1278"/>
    </row>
    <row r="52" spans="1:30" ht="17.100000000000001" customHeight="1">
      <c r="A52" s="374"/>
      <c r="B52" s="437"/>
      <c r="C52" s="437"/>
      <c r="D52" s="437"/>
      <c r="E52" s="1280"/>
      <c r="F52" s="1252"/>
      <c r="G52" s="1252"/>
      <c r="H52" s="1252"/>
      <c r="I52" s="1280"/>
      <c r="J52" s="1281"/>
      <c r="K52" s="1280"/>
      <c r="L52" s="1280"/>
      <c r="M52" s="1281"/>
      <c r="N52" s="1280"/>
      <c r="O52" s="1252"/>
      <c r="P52" s="437"/>
      <c r="Q52" s="437"/>
      <c r="R52" s="1281"/>
      <c r="S52" s="1281"/>
      <c r="T52" s="1281"/>
      <c r="U52" s="1281"/>
      <c r="V52" s="1281"/>
      <c r="W52" s="1281"/>
      <c r="X52" s="1281"/>
      <c r="Y52" s="1281"/>
      <c r="Z52" s="1281"/>
      <c r="AA52" s="1281"/>
      <c r="AB52" s="1252"/>
      <c r="AC52" s="1282"/>
    </row>
    <row r="53" spans="1:30" ht="17.100000000000001" customHeight="1">
      <c r="A53" s="376"/>
      <c r="C53" s="353" t="s">
        <v>4243</v>
      </c>
      <c r="F53" s="1119"/>
      <c r="G53" s="1119"/>
      <c r="H53" s="1119"/>
      <c r="I53" s="1127"/>
      <c r="J53" s="1273"/>
      <c r="K53" s="1127"/>
      <c r="L53" s="1127"/>
      <c r="M53" s="1273"/>
      <c r="N53" s="1127"/>
      <c r="O53" s="1119"/>
      <c r="R53" s="1273"/>
      <c r="S53" s="1273"/>
      <c r="T53" s="1273"/>
      <c r="U53" s="1273"/>
      <c r="V53" s="1273"/>
      <c r="W53" s="1273"/>
      <c r="X53" s="1273"/>
      <c r="Y53" s="1273"/>
      <c r="Z53" s="1273"/>
      <c r="AA53" s="1273"/>
      <c r="AB53" s="1119"/>
      <c r="AC53" s="1120"/>
    </row>
    <row r="54" spans="1:30" ht="17.100000000000001" customHeight="1">
      <c r="A54" s="376"/>
      <c r="D54" s="353" t="s">
        <v>4227</v>
      </c>
      <c r="E54" s="1119"/>
      <c r="F54" s="1119"/>
      <c r="G54" s="1119"/>
      <c r="H54" s="1119"/>
      <c r="I54" s="1277" t="s">
        <v>139</v>
      </c>
      <c r="J54" s="1273" t="s">
        <v>497</v>
      </c>
      <c r="K54" s="1119"/>
      <c r="L54" s="1277" t="s">
        <v>139</v>
      </c>
      <c r="M54" s="1127" t="s">
        <v>498</v>
      </c>
      <c r="N54" s="1127"/>
      <c r="O54" s="1273"/>
      <c r="P54" s="1119"/>
      <c r="Q54" s="1119"/>
      <c r="R54" s="1119"/>
      <c r="S54" s="1119"/>
      <c r="T54" s="1119"/>
      <c r="U54" s="1119"/>
      <c r="V54" s="1119"/>
      <c r="W54" s="1127"/>
      <c r="X54" s="1127"/>
      <c r="Y54" s="1127"/>
      <c r="Z54" s="1119"/>
      <c r="AA54" s="1119"/>
      <c r="AB54" s="1119"/>
      <c r="AC54" s="1120"/>
    </row>
    <row r="55" spans="1:30" ht="17.100000000000001" customHeight="1">
      <c r="A55" s="376"/>
      <c r="D55" s="353" t="s">
        <v>4217</v>
      </c>
      <c r="E55" s="1127"/>
      <c r="F55" s="1119"/>
      <c r="G55" s="1119"/>
      <c r="H55" s="1119"/>
      <c r="I55" s="1119" t="s">
        <v>4244</v>
      </c>
      <c r="J55" s="1127"/>
      <c r="K55" s="1273"/>
      <c r="L55" s="1127"/>
      <c r="M55" s="1127"/>
      <c r="N55" s="5631"/>
      <c r="O55" s="5631"/>
      <c r="P55" s="1119" t="s">
        <v>4220</v>
      </c>
      <c r="R55" s="1119" t="s">
        <v>4245</v>
      </c>
      <c r="S55" s="1273"/>
      <c r="T55" s="1273"/>
      <c r="U55" s="1273"/>
      <c r="V55" s="1273"/>
      <c r="W55" s="1273"/>
      <c r="X55" s="5631"/>
      <c r="Y55" s="5631"/>
      <c r="Z55" s="1119" t="s">
        <v>4223</v>
      </c>
      <c r="AA55" s="1119"/>
      <c r="AB55" s="1119"/>
      <c r="AC55" s="1120"/>
      <c r="AD55" s="1119"/>
    </row>
    <row r="56" spans="1:30" ht="17.100000000000001" customHeight="1">
      <c r="A56" s="376"/>
      <c r="E56" s="1127"/>
      <c r="F56" s="1119"/>
      <c r="G56" s="1119"/>
      <c r="H56" s="1119"/>
      <c r="I56" s="1127"/>
      <c r="J56" s="1273"/>
      <c r="K56" s="1127"/>
      <c r="L56" s="1127"/>
      <c r="M56" s="1273"/>
      <c r="N56" s="1127"/>
      <c r="O56" s="1119"/>
      <c r="R56" s="1273"/>
      <c r="S56" s="1273"/>
      <c r="T56" s="1273"/>
      <c r="U56" s="1273"/>
      <c r="V56" s="1273"/>
      <c r="W56" s="1273"/>
      <c r="X56" s="1273"/>
      <c r="Y56" s="1273"/>
      <c r="Z56" s="1273"/>
      <c r="AA56" s="1273"/>
      <c r="AB56" s="1119"/>
      <c r="AC56" s="1120"/>
    </row>
    <row r="57" spans="1:30" ht="17.100000000000001" customHeight="1">
      <c r="A57" s="376"/>
      <c r="B57" s="353" t="s">
        <v>4246</v>
      </c>
      <c r="E57" s="1127"/>
      <c r="F57" s="1119"/>
      <c r="G57" s="1119"/>
      <c r="H57" s="1119"/>
      <c r="I57" s="1127"/>
      <c r="J57" s="1273"/>
      <c r="K57" s="1127"/>
      <c r="L57" s="1127"/>
      <c r="M57" s="1273"/>
      <c r="N57" s="1127"/>
      <c r="O57" s="1119"/>
      <c r="R57" s="1273"/>
      <c r="S57" s="1273"/>
      <c r="T57" s="1273"/>
      <c r="U57" s="1273"/>
      <c r="V57" s="1273"/>
      <c r="W57" s="1273"/>
      <c r="X57" s="1273"/>
      <c r="Y57" s="1273"/>
      <c r="Z57" s="1273"/>
      <c r="AA57" s="1273"/>
      <c r="AB57" s="1119"/>
      <c r="AC57" s="1120"/>
    </row>
    <row r="58" spans="1:30" ht="17.100000000000001" customHeight="1">
      <c r="A58" s="376"/>
      <c r="D58" s="353" t="s">
        <v>4247</v>
      </c>
      <c r="E58" s="1127"/>
      <c r="F58" s="1119"/>
      <c r="H58" s="1283" t="s">
        <v>4248</v>
      </c>
      <c r="I58" s="1119" t="s">
        <v>9</v>
      </c>
      <c r="J58" s="5647"/>
      <c r="K58" s="5647"/>
      <c r="L58" s="5647"/>
      <c r="M58" s="5647"/>
      <c r="N58" s="5647"/>
      <c r="O58" s="5647"/>
      <c r="P58" s="5647"/>
      <c r="Q58" s="5647"/>
      <c r="R58" s="5647"/>
      <c r="S58" s="5647"/>
      <c r="T58" s="5647"/>
      <c r="U58" s="5647"/>
      <c r="V58" s="5647"/>
      <c r="W58" s="5647"/>
      <c r="X58" s="5647"/>
      <c r="Y58" s="5647"/>
      <c r="Z58" s="5647"/>
      <c r="AA58" s="5647"/>
      <c r="AB58" s="1127" t="s">
        <v>10</v>
      </c>
      <c r="AC58" s="1120"/>
    </row>
    <row r="59" spans="1:30" ht="17.100000000000001" customHeight="1">
      <c r="A59" s="376"/>
      <c r="E59" s="1127"/>
      <c r="F59" s="1119"/>
      <c r="G59" s="1119"/>
      <c r="H59" s="1283" t="s">
        <v>4249</v>
      </c>
      <c r="I59" s="1119" t="s">
        <v>9</v>
      </c>
      <c r="J59" s="5647"/>
      <c r="K59" s="5647"/>
      <c r="L59" s="5647"/>
      <c r="M59" s="5647"/>
      <c r="N59" s="5647"/>
      <c r="O59" s="5647"/>
      <c r="P59" s="5647"/>
      <c r="Q59" s="5647"/>
      <c r="R59" s="5647"/>
      <c r="S59" s="5647"/>
      <c r="T59" s="5647"/>
      <c r="U59" s="5647"/>
      <c r="V59" s="5647"/>
      <c r="W59" s="5647"/>
      <c r="X59" s="5647"/>
      <c r="Y59" s="5647"/>
      <c r="Z59" s="5647"/>
      <c r="AA59" s="5647"/>
      <c r="AB59" s="1127" t="s">
        <v>10</v>
      </c>
      <c r="AC59" s="1120"/>
    </row>
    <row r="60" spans="1:30" ht="17.100000000000001" customHeight="1">
      <c r="A60" s="376"/>
      <c r="E60" s="1127"/>
      <c r="F60" s="1119"/>
      <c r="G60" s="1119"/>
      <c r="H60" s="1283"/>
      <c r="I60" s="1119"/>
      <c r="J60" s="1273"/>
      <c r="K60" s="1127"/>
      <c r="L60" s="1127"/>
      <c r="M60" s="1273"/>
      <c r="N60" s="1127"/>
      <c r="O60" s="1119"/>
      <c r="R60" s="1273"/>
      <c r="S60" s="1273"/>
      <c r="T60" s="1273"/>
      <c r="U60" s="1273"/>
      <c r="V60" s="1273"/>
      <c r="W60" s="1273"/>
      <c r="X60" s="1273"/>
      <c r="Y60" s="1273"/>
      <c r="Z60" s="1273"/>
      <c r="AA60" s="1273"/>
      <c r="AB60" s="1127"/>
      <c r="AC60" s="1120"/>
    </row>
    <row r="61" spans="1:30" ht="17.100000000000001" customHeight="1">
      <c r="A61" s="376"/>
      <c r="D61" s="353" t="s">
        <v>4250</v>
      </c>
      <c r="E61" s="1127"/>
      <c r="F61" s="1119"/>
      <c r="H61" s="1283" t="s">
        <v>4251</v>
      </c>
      <c r="I61" s="1119" t="s">
        <v>9</v>
      </c>
      <c r="J61" s="5646"/>
      <c r="K61" s="5646"/>
      <c r="L61" s="5646"/>
      <c r="M61" s="5646"/>
      <c r="N61" s="5646"/>
      <c r="O61" s="5646"/>
      <c r="P61" s="5646"/>
      <c r="Q61" s="5646"/>
      <c r="R61" s="5646"/>
      <c r="S61" s="5646"/>
      <c r="T61" s="5646"/>
      <c r="U61" s="5646"/>
      <c r="V61" s="5646"/>
      <c r="W61" s="5646"/>
      <c r="X61" s="5646"/>
      <c r="Y61" s="5646"/>
      <c r="Z61" s="5646"/>
      <c r="AA61" s="5646"/>
      <c r="AB61" s="1127" t="s">
        <v>10</v>
      </c>
      <c r="AC61" s="1120"/>
    </row>
    <row r="62" spans="1:30" ht="17.100000000000001" customHeight="1">
      <c r="A62" s="376"/>
      <c r="E62" s="1127"/>
      <c r="F62" s="1119"/>
      <c r="G62" s="1119"/>
      <c r="H62" s="1283" t="s">
        <v>4249</v>
      </c>
      <c r="I62" s="1119" t="s">
        <v>9</v>
      </c>
      <c r="J62" s="5646"/>
      <c r="K62" s="5646"/>
      <c r="L62" s="5646"/>
      <c r="M62" s="5646"/>
      <c r="N62" s="5646"/>
      <c r="O62" s="5646"/>
      <c r="P62" s="5646"/>
      <c r="Q62" s="5646"/>
      <c r="R62" s="5646"/>
      <c r="S62" s="5646"/>
      <c r="T62" s="5646"/>
      <c r="U62" s="5646"/>
      <c r="V62" s="5646"/>
      <c r="W62" s="5646"/>
      <c r="X62" s="5646"/>
      <c r="Y62" s="5646"/>
      <c r="Z62" s="5646"/>
      <c r="AA62" s="5646"/>
      <c r="AB62" s="1127" t="s">
        <v>10</v>
      </c>
      <c r="AC62" s="1120"/>
    </row>
    <row r="63" spans="1:30" ht="17.100000000000001" customHeight="1">
      <c r="A63" s="376"/>
      <c r="E63" s="1127"/>
      <c r="F63" s="1119"/>
      <c r="G63" s="1119"/>
      <c r="H63" s="1283"/>
      <c r="I63" s="1119"/>
      <c r="J63" s="1273"/>
      <c r="K63" s="1127"/>
      <c r="L63" s="1127"/>
      <c r="M63" s="1273"/>
      <c r="N63" s="1127"/>
      <c r="O63" s="1119"/>
      <c r="R63" s="1273"/>
      <c r="S63" s="1273"/>
      <c r="T63" s="1273"/>
      <c r="U63" s="1273"/>
      <c r="V63" s="1273"/>
      <c r="W63" s="1273"/>
      <c r="X63" s="1273"/>
      <c r="Y63" s="1273"/>
      <c r="Z63" s="1273"/>
      <c r="AA63" s="1273"/>
      <c r="AB63" s="1127"/>
      <c r="AC63" s="1120"/>
    </row>
    <row r="64" spans="1:30" ht="17.100000000000001" customHeight="1">
      <c r="A64" s="376"/>
      <c r="D64" s="353" t="s">
        <v>4252</v>
      </c>
      <c r="E64" s="1127"/>
      <c r="F64" s="1119"/>
      <c r="H64" s="1283" t="s">
        <v>4253</v>
      </c>
      <c r="I64" s="1119" t="s">
        <v>9</v>
      </c>
      <c r="J64" s="5646"/>
      <c r="K64" s="5646"/>
      <c r="L64" s="5646"/>
      <c r="M64" s="5646"/>
      <c r="N64" s="5646"/>
      <c r="O64" s="5646"/>
      <c r="P64" s="5646"/>
      <c r="Q64" s="5646"/>
      <c r="R64" s="5646"/>
      <c r="S64" s="5646"/>
      <c r="T64" s="5646"/>
      <c r="U64" s="5646"/>
      <c r="V64" s="5646"/>
      <c r="W64" s="5646"/>
      <c r="X64" s="5646"/>
      <c r="Y64" s="5646"/>
      <c r="Z64" s="5646"/>
      <c r="AA64" s="5646"/>
      <c r="AB64" s="1127" t="s">
        <v>10</v>
      </c>
      <c r="AC64" s="1120"/>
    </row>
    <row r="65" spans="1:29" ht="17.100000000000001" customHeight="1">
      <c r="A65" s="376"/>
      <c r="E65" s="1127"/>
      <c r="F65" s="1119"/>
      <c r="G65" s="1119"/>
      <c r="H65" s="1283" t="s">
        <v>4249</v>
      </c>
      <c r="I65" s="1119" t="s">
        <v>9</v>
      </c>
      <c r="J65" s="5646"/>
      <c r="K65" s="5646"/>
      <c r="L65" s="5646"/>
      <c r="M65" s="5646"/>
      <c r="N65" s="5646"/>
      <c r="O65" s="5646"/>
      <c r="P65" s="5646"/>
      <c r="Q65" s="5646"/>
      <c r="R65" s="5646"/>
      <c r="S65" s="5646"/>
      <c r="T65" s="5646"/>
      <c r="U65" s="5646"/>
      <c r="V65" s="5646"/>
      <c r="W65" s="5646"/>
      <c r="X65" s="5646"/>
      <c r="Y65" s="5646"/>
      <c r="Z65" s="5646"/>
      <c r="AA65" s="5646"/>
      <c r="AB65" s="1127" t="s">
        <v>10</v>
      </c>
      <c r="AC65" s="1120"/>
    </row>
    <row r="66" spans="1:29" ht="17.100000000000001" customHeight="1">
      <c r="A66" s="376"/>
      <c r="E66" s="1127"/>
      <c r="F66" s="1119"/>
      <c r="G66" s="1119"/>
      <c r="H66" s="1119"/>
      <c r="I66" s="1127"/>
      <c r="J66" s="1273"/>
      <c r="K66" s="1127"/>
      <c r="L66" s="1127"/>
      <c r="M66" s="1273"/>
      <c r="N66" s="1127"/>
      <c r="O66" s="1119"/>
      <c r="R66" s="1273"/>
      <c r="S66" s="1273"/>
      <c r="T66" s="1273"/>
      <c r="U66" s="1273"/>
      <c r="V66" s="1273"/>
      <c r="W66" s="1273"/>
      <c r="X66" s="1273"/>
      <c r="Y66" s="1273"/>
      <c r="Z66" s="1273"/>
      <c r="AA66" s="1273"/>
      <c r="AB66" s="1119"/>
      <c r="AC66" s="1120"/>
    </row>
    <row r="67" spans="1:29" ht="17.100000000000001" customHeight="1">
      <c r="A67" s="376"/>
      <c r="D67" s="353" t="s">
        <v>4254</v>
      </c>
      <c r="E67" s="1127"/>
      <c r="F67" s="1119"/>
      <c r="H67" s="1283" t="s">
        <v>3398</v>
      </c>
      <c r="I67" s="1119" t="s">
        <v>9</v>
      </c>
      <c r="J67" s="5646"/>
      <c r="K67" s="5646"/>
      <c r="L67" s="5646"/>
      <c r="M67" s="5646"/>
      <c r="N67" s="5646"/>
      <c r="O67" s="5646"/>
      <c r="P67" s="5646"/>
      <c r="Q67" s="5646"/>
      <c r="R67" s="5646"/>
      <c r="S67" s="5646"/>
      <c r="T67" s="5646"/>
      <c r="U67" s="5646"/>
      <c r="V67" s="5646"/>
      <c r="W67" s="5646"/>
      <c r="X67" s="5646"/>
      <c r="Y67" s="5646"/>
      <c r="Z67" s="5646"/>
      <c r="AA67" s="5646"/>
      <c r="AB67" s="1127" t="s">
        <v>10</v>
      </c>
      <c r="AC67" s="1120"/>
    </row>
    <row r="68" spans="1:29" ht="17.100000000000001" customHeight="1">
      <c r="A68" s="376"/>
      <c r="E68" s="1127"/>
      <c r="F68" s="1119"/>
      <c r="G68" s="1119"/>
      <c r="H68" s="1119"/>
      <c r="I68" s="1127"/>
      <c r="J68" s="1273"/>
      <c r="K68" s="1127"/>
      <c r="L68" s="1127"/>
      <c r="M68" s="1273"/>
      <c r="N68" s="1127"/>
      <c r="O68" s="1119"/>
      <c r="R68" s="1273"/>
      <c r="S68" s="1273"/>
      <c r="T68" s="1273"/>
      <c r="U68" s="1273"/>
      <c r="V68" s="1273"/>
      <c r="W68" s="1273"/>
      <c r="X68" s="1273"/>
      <c r="Y68" s="1273"/>
      <c r="Z68" s="1273"/>
      <c r="AA68" s="1273"/>
      <c r="AB68" s="1119"/>
      <c r="AC68" s="1120"/>
    </row>
    <row r="69" spans="1:29" ht="17.100000000000001" customHeight="1">
      <c r="A69" s="376"/>
      <c r="D69" s="353" t="s">
        <v>4255</v>
      </c>
      <c r="E69" s="1127"/>
      <c r="F69" s="1119"/>
      <c r="H69" s="1283" t="s">
        <v>3397</v>
      </c>
      <c r="I69" s="1119" t="s">
        <v>9</v>
      </c>
      <c r="J69" s="5646"/>
      <c r="K69" s="5646"/>
      <c r="L69" s="5646"/>
      <c r="M69" s="5646"/>
      <c r="N69" s="5646"/>
      <c r="O69" s="5646"/>
      <c r="P69" s="5646"/>
      <c r="Q69" s="5646"/>
      <c r="R69" s="5646"/>
      <c r="S69" s="5646"/>
      <c r="T69" s="5646"/>
      <c r="U69" s="5646"/>
      <c r="V69" s="5646"/>
      <c r="W69" s="5646"/>
      <c r="X69" s="5646"/>
      <c r="Y69" s="5646"/>
      <c r="Z69" s="5646"/>
      <c r="AA69" s="5646"/>
      <c r="AB69" s="1127" t="s">
        <v>10</v>
      </c>
      <c r="AC69" s="1120"/>
    </row>
    <row r="70" spans="1:29" ht="17.100000000000001" customHeight="1">
      <c r="A70" s="376"/>
      <c r="E70" s="1127"/>
      <c r="F70" s="1119"/>
      <c r="G70" s="1119"/>
      <c r="H70" s="1283" t="s">
        <v>4249</v>
      </c>
      <c r="I70" s="1119" t="s">
        <v>9</v>
      </c>
      <c r="J70" s="5646"/>
      <c r="K70" s="5646"/>
      <c r="L70" s="5646"/>
      <c r="M70" s="5646"/>
      <c r="N70" s="5646"/>
      <c r="O70" s="5646"/>
      <c r="P70" s="5646"/>
      <c r="Q70" s="5646"/>
      <c r="R70" s="5646"/>
      <c r="S70" s="5646"/>
      <c r="T70" s="5646"/>
      <c r="U70" s="5646"/>
      <c r="V70" s="5646"/>
      <c r="W70" s="5646"/>
      <c r="X70" s="5646"/>
      <c r="Y70" s="5646"/>
      <c r="Z70" s="5646"/>
      <c r="AA70" s="5646"/>
      <c r="AB70" s="1127" t="s">
        <v>10</v>
      </c>
      <c r="AC70" s="1120"/>
    </row>
    <row r="71" spans="1:29" ht="17.100000000000001" customHeight="1">
      <c r="A71" s="376"/>
      <c r="E71" s="1127"/>
      <c r="F71" s="1119"/>
      <c r="G71" s="1119"/>
      <c r="H71" s="1283"/>
      <c r="I71" s="1119"/>
      <c r="J71" s="1273"/>
      <c r="K71" s="1127"/>
      <c r="L71" s="1127"/>
      <c r="M71" s="1273"/>
      <c r="N71" s="1127"/>
      <c r="O71" s="1119"/>
      <c r="R71" s="1273"/>
      <c r="S71" s="1273"/>
      <c r="T71" s="1273"/>
      <c r="U71" s="1273"/>
      <c r="V71" s="1273"/>
      <c r="W71" s="1273"/>
      <c r="X71" s="1273"/>
      <c r="Y71" s="1273"/>
      <c r="Z71" s="1273"/>
      <c r="AA71" s="1273"/>
      <c r="AB71" s="1127"/>
      <c r="AC71" s="1120"/>
    </row>
    <row r="72" spans="1:29" ht="17.100000000000001" customHeight="1">
      <c r="A72" s="376" t="s">
        <v>4256</v>
      </c>
      <c r="D72" s="2867"/>
      <c r="E72" s="2867"/>
      <c r="F72" s="2867"/>
      <c r="G72" s="2867"/>
      <c r="H72" s="2867"/>
      <c r="I72" s="2867"/>
      <c r="J72" s="2867"/>
      <c r="K72" s="2867"/>
      <c r="L72" s="2867"/>
      <c r="M72" s="2867"/>
      <c r="N72" s="2867"/>
      <c r="O72" s="2867"/>
      <c r="P72" s="2867"/>
      <c r="Q72" s="2867"/>
      <c r="R72" s="2867"/>
      <c r="S72" s="2867"/>
      <c r="T72" s="2867"/>
      <c r="U72" s="2867"/>
      <c r="V72" s="2867"/>
      <c r="W72" s="2867"/>
      <c r="X72" s="2867"/>
      <c r="Y72" s="2867"/>
      <c r="Z72" s="2867"/>
      <c r="AA72" s="2867"/>
      <c r="AB72" s="2867"/>
      <c r="AC72" s="1120"/>
    </row>
    <row r="73" spans="1:29" ht="17.100000000000001" customHeight="1">
      <c r="A73" s="376"/>
      <c r="D73" s="2867"/>
      <c r="E73" s="2867"/>
      <c r="F73" s="2867"/>
      <c r="G73" s="2867"/>
      <c r="H73" s="2867"/>
      <c r="I73" s="2867"/>
      <c r="J73" s="2867"/>
      <c r="K73" s="2867"/>
      <c r="L73" s="2867"/>
      <c r="M73" s="2867"/>
      <c r="N73" s="2867"/>
      <c r="O73" s="2867"/>
      <c r="P73" s="2867"/>
      <c r="Q73" s="2867"/>
      <c r="R73" s="2867"/>
      <c r="S73" s="2867"/>
      <c r="T73" s="2867"/>
      <c r="U73" s="2867"/>
      <c r="V73" s="2867"/>
      <c r="W73" s="2867"/>
      <c r="X73" s="2867"/>
      <c r="Y73" s="2867"/>
      <c r="Z73" s="2867"/>
      <c r="AA73" s="2867"/>
      <c r="AB73" s="2867"/>
      <c r="AC73" s="1120"/>
    </row>
    <row r="74" spans="1:29" ht="17.100000000000001" customHeight="1">
      <c r="A74" s="376"/>
      <c r="D74" s="2867"/>
      <c r="E74" s="2867"/>
      <c r="F74" s="2867"/>
      <c r="G74" s="2867"/>
      <c r="H74" s="2867"/>
      <c r="I74" s="2867"/>
      <c r="J74" s="2867"/>
      <c r="K74" s="2867"/>
      <c r="L74" s="2867"/>
      <c r="M74" s="2867"/>
      <c r="N74" s="2867"/>
      <c r="O74" s="2867"/>
      <c r="P74" s="2867"/>
      <c r="Q74" s="2867"/>
      <c r="R74" s="2867"/>
      <c r="S74" s="2867"/>
      <c r="T74" s="2867"/>
      <c r="U74" s="2867"/>
      <c r="V74" s="2867"/>
      <c r="W74" s="2867"/>
      <c r="X74" s="2867"/>
      <c r="Y74" s="2867"/>
      <c r="Z74" s="2867"/>
      <c r="AA74" s="2867"/>
      <c r="AB74" s="2867"/>
      <c r="AC74" s="1120"/>
    </row>
    <row r="75" spans="1:29" ht="17.100000000000001" customHeight="1">
      <c r="A75" s="376"/>
      <c r="D75" s="2867"/>
      <c r="E75" s="2867"/>
      <c r="F75" s="2867"/>
      <c r="G75" s="2867"/>
      <c r="H75" s="2867"/>
      <c r="I75" s="2867"/>
      <c r="J75" s="2867"/>
      <c r="K75" s="2867"/>
      <c r="L75" s="2867"/>
      <c r="M75" s="2867"/>
      <c r="N75" s="2867"/>
      <c r="O75" s="2867"/>
      <c r="P75" s="2867"/>
      <c r="Q75" s="2867"/>
      <c r="R75" s="2867"/>
      <c r="S75" s="2867"/>
      <c r="T75" s="2867"/>
      <c r="U75" s="2867"/>
      <c r="V75" s="2867"/>
      <c r="W75" s="2867"/>
      <c r="X75" s="2867"/>
      <c r="Y75" s="2867"/>
      <c r="Z75" s="2867"/>
      <c r="AA75" s="2867"/>
      <c r="AB75" s="2867"/>
      <c r="AC75" s="1120"/>
    </row>
    <row r="76" spans="1:29" ht="17.100000000000001" customHeight="1">
      <c r="A76" s="375"/>
      <c r="B76" s="355"/>
      <c r="C76" s="355"/>
      <c r="D76" s="355"/>
      <c r="E76" s="1278"/>
      <c r="F76" s="1278"/>
      <c r="G76" s="1278"/>
      <c r="H76" s="1278"/>
      <c r="I76" s="1278"/>
      <c r="J76" s="1278"/>
      <c r="K76" s="1278"/>
      <c r="L76" s="1278"/>
      <c r="M76" s="1278"/>
      <c r="N76" s="1262"/>
      <c r="O76" s="1278"/>
      <c r="P76" s="1278"/>
      <c r="Q76" s="1278"/>
      <c r="R76" s="1278"/>
      <c r="S76" s="1278"/>
      <c r="T76" s="1278"/>
      <c r="U76" s="1278"/>
      <c r="V76" s="1278"/>
      <c r="W76" s="1278"/>
      <c r="X76" s="1278"/>
      <c r="Y76" s="1278"/>
      <c r="Z76" s="1278"/>
      <c r="AA76" s="1278"/>
      <c r="AB76" s="1278"/>
      <c r="AC76" s="1279"/>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Q10:U10"/>
    <mergeCell ref="Y10:AA10"/>
    <mergeCell ref="L11:N11"/>
    <mergeCell ref="W11:Y11"/>
    <mergeCell ref="Q15:U15"/>
    <mergeCell ref="Y15:AA15"/>
    <mergeCell ref="L16:N16"/>
    <mergeCell ref="W16:Y16"/>
    <mergeCell ref="Q22:U22"/>
    <mergeCell ref="Y22:AA22"/>
    <mergeCell ref="L23:N23"/>
    <mergeCell ref="W23:Y23"/>
    <mergeCell ref="Q28:U28"/>
    <mergeCell ref="Y28:AA28"/>
    <mergeCell ref="L29:N29"/>
    <mergeCell ref="W29:Y29"/>
    <mergeCell ref="Q33:U33"/>
    <mergeCell ref="Y33:AA33"/>
    <mergeCell ref="S45:AA45"/>
    <mergeCell ref="L34:N34"/>
    <mergeCell ref="W34:Y34"/>
    <mergeCell ref="Q37:U37"/>
    <mergeCell ref="Y37:AA37"/>
    <mergeCell ref="L38:N38"/>
    <mergeCell ref="W38:Y38"/>
    <mergeCell ref="I40:N40"/>
    <mergeCell ref="V40:AA40"/>
    <mergeCell ref="S41:AA41"/>
    <mergeCell ref="S42:AA42"/>
    <mergeCell ref="L43:N43"/>
    <mergeCell ref="J69:AA69"/>
    <mergeCell ref="S46:AA46"/>
    <mergeCell ref="S47:AA47"/>
    <mergeCell ref="N55:O55"/>
    <mergeCell ref="X55:Y55"/>
    <mergeCell ref="J58:AA58"/>
    <mergeCell ref="J59:AA59"/>
    <mergeCell ref="J61:AA61"/>
    <mergeCell ref="J62:AA62"/>
    <mergeCell ref="J64:AA64"/>
    <mergeCell ref="J65:AA65"/>
    <mergeCell ref="J67:AA67"/>
    <mergeCell ref="J70:AA70"/>
    <mergeCell ref="D72:AB72"/>
    <mergeCell ref="D73:AB73"/>
    <mergeCell ref="D74:AB74"/>
    <mergeCell ref="D75:AB75"/>
  </mergeCells>
  <phoneticPr fontId="136"/>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53" customFormat="1" ht="13.5" customHeight="1">
      <c r="A1" s="2407" t="s">
        <v>4121</v>
      </c>
      <c r="B1" s="2407"/>
      <c r="C1" s="2407"/>
      <c r="D1" s="2407"/>
      <c r="E1" s="2407"/>
      <c r="F1" s="2407"/>
      <c r="G1" s="2407"/>
      <c r="H1" s="2407"/>
      <c r="I1" s="2407"/>
      <c r="J1" s="2407"/>
      <c r="K1" s="2407"/>
      <c r="L1" s="2407"/>
      <c r="M1" s="2407"/>
      <c r="N1" s="2407"/>
      <c r="O1" s="2407"/>
      <c r="P1" s="2407"/>
      <c r="Q1" s="2407"/>
      <c r="R1" s="2407"/>
    </row>
    <row r="2" spans="1:18" s="353" customFormat="1" ht="13.5" customHeight="1">
      <c r="A2" s="361"/>
      <c r="B2" s="361"/>
      <c r="C2" s="361"/>
      <c r="D2" s="361"/>
      <c r="E2" s="361"/>
      <c r="F2" s="361"/>
      <c r="G2" s="361"/>
      <c r="H2" s="361"/>
      <c r="I2" s="361"/>
      <c r="J2" s="361"/>
      <c r="K2" s="361"/>
      <c r="L2" s="361"/>
      <c r="M2" s="361"/>
      <c r="N2" s="361"/>
      <c r="O2" s="361"/>
      <c r="P2" s="361"/>
      <c r="Q2" s="361"/>
      <c r="R2" s="361"/>
    </row>
    <row r="3" spans="1:18" s="353" customFormat="1" ht="13.5" customHeight="1">
      <c r="A3" s="353" t="s">
        <v>3991</v>
      </c>
      <c r="E3" s="1107"/>
    </row>
    <row r="4" spans="1:18" s="353" customFormat="1" ht="3.75" customHeight="1">
      <c r="A4" s="355"/>
      <c r="B4" s="355"/>
      <c r="C4" s="355"/>
      <c r="D4" s="355"/>
      <c r="E4" s="1086"/>
      <c r="F4" s="355"/>
      <c r="G4" s="355"/>
      <c r="H4" s="355"/>
      <c r="I4" s="355"/>
      <c r="J4" s="355"/>
      <c r="K4" s="355"/>
      <c r="L4" s="355"/>
      <c r="M4" s="355"/>
      <c r="N4" s="355"/>
      <c r="O4" s="355"/>
      <c r="P4" s="355"/>
      <c r="Q4" s="355"/>
      <c r="R4" s="355"/>
    </row>
    <row r="5" spans="1:18" s="353" customFormat="1" ht="3.75" customHeight="1">
      <c r="A5" s="374"/>
      <c r="B5" s="437"/>
      <c r="C5" s="437"/>
      <c r="D5" s="437"/>
      <c r="E5" s="1225"/>
      <c r="F5" s="437"/>
      <c r="G5" s="437"/>
      <c r="H5" s="437"/>
      <c r="I5" s="437"/>
      <c r="J5" s="437"/>
      <c r="K5" s="437"/>
      <c r="L5" s="437"/>
      <c r="M5" s="437"/>
      <c r="N5" s="437"/>
      <c r="O5" s="437"/>
      <c r="P5" s="437"/>
      <c r="Q5" s="437"/>
      <c r="R5" s="438"/>
    </row>
    <row r="6" spans="1:18" s="353" customFormat="1" ht="13.5" customHeight="1">
      <c r="A6" s="376" t="s">
        <v>3992</v>
      </c>
      <c r="E6" s="1107"/>
      <c r="R6" s="427"/>
    </row>
    <row r="7" spans="1:18" s="353" customFormat="1" ht="13.5" customHeight="1">
      <c r="A7" s="376"/>
      <c r="C7" s="353" t="s">
        <v>3993</v>
      </c>
      <c r="D7" s="2493" t="s">
        <v>3994</v>
      </c>
      <c r="E7" s="2488"/>
      <c r="F7" s="353" t="s">
        <v>3995</v>
      </c>
      <c r="H7" s="5569" t="str">
        <f>cst_wskakunin_owner2__space_KANA</f>
        <v/>
      </c>
      <c r="I7" s="5569"/>
      <c r="J7" s="5569"/>
      <c r="K7" s="5569"/>
      <c r="L7" s="5569"/>
      <c r="M7" s="5569"/>
      <c r="N7" s="5569"/>
      <c r="O7" s="5569"/>
      <c r="P7" s="5569"/>
      <c r="Q7" s="5569"/>
      <c r="R7" s="427"/>
    </row>
    <row r="8" spans="1:18" s="353" customFormat="1" ht="13.5" customHeight="1">
      <c r="A8" s="376"/>
      <c r="C8" s="353" t="s">
        <v>3996</v>
      </c>
      <c r="D8" s="2487" t="s">
        <v>4</v>
      </c>
      <c r="E8" s="2488"/>
      <c r="F8" s="353" t="s">
        <v>3995</v>
      </c>
      <c r="H8" s="5569" t="str">
        <f>cst_wskakunin_owner2__space</f>
        <v/>
      </c>
      <c r="I8" s="5569"/>
      <c r="J8" s="5569"/>
      <c r="K8" s="5569"/>
      <c r="L8" s="5569"/>
      <c r="M8" s="5569"/>
      <c r="N8" s="5569"/>
      <c r="O8" s="5569"/>
      <c r="P8" s="5569"/>
      <c r="Q8" s="5569"/>
      <c r="R8" s="427"/>
    </row>
    <row r="9" spans="1:18" s="353" customFormat="1" ht="13.5" customHeight="1">
      <c r="A9" s="376"/>
      <c r="C9" s="353" t="s">
        <v>3997</v>
      </c>
      <c r="D9" s="2487" t="s">
        <v>18</v>
      </c>
      <c r="E9" s="2488"/>
      <c r="F9" s="353" t="s">
        <v>3995</v>
      </c>
      <c r="H9" s="5569" t="str">
        <f>cst_wskakunin_owner2_ZIP</f>
        <v/>
      </c>
      <c r="I9" s="5569"/>
      <c r="J9" s="5569"/>
      <c r="R9" s="427"/>
    </row>
    <row r="10" spans="1:18" s="353" customFormat="1" ht="13.5" customHeight="1">
      <c r="A10" s="376"/>
      <c r="C10" s="353" t="s">
        <v>3998</v>
      </c>
      <c r="D10" s="2487" t="s">
        <v>19</v>
      </c>
      <c r="E10" s="2488"/>
      <c r="F10" s="353" t="s">
        <v>3995</v>
      </c>
      <c r="H10" s="5569" t="str">
        <f>cst_wskakunin_owner2__address</f>
        <v/>
      </c>
      <c r="I10" s="5569"/>
      <c r="J10" s="5569"/>
      <c r="K10" s="5569"/>
      <c r="L10" s="5569"/>
      <c r="M10" s="5569"/>
      <c r="N10" s="5569"/>
      <c r="O10" s="5569"/>
      <c r="P10" s="5569"/>
      <c r="Q10" s="5569"/>
      <c r="R10" s="5619"/>
    </row>
    <row r="11" spans="1:18" s="353" customFormat="1" ht="13.5" customHeight="1">
      <c r="A11" s="376"/>
      <c r="C11" s="353" t="s">
        <v>3999</v>
      </c>
      <c r="D11" s="2487" t="s">
        <v>20</v>
      </c>
      <c r="E11" s="2488"/>
      <c r="F11" s="353" t="s">
        <v>3995</v>
      </c>
      <c r="H11" s="5569" t="str">
        <f>cst_wskakunin_owner2_TEL</f>
        <v/>
      </c>
      <c r="I11" s="5569"/>
      <c r="J11" s="5569"/>
      <c r="K11" s="5569"/>
      <c r="L11" s="5569"/>
      <c r="R11" s="427"/>
    </row>
    <row r="12" spans="1:18">
      <c r="A12" s="1284"/>
      <c r="R12" s="207"/>
    </row>
    <row r="13" spans="1:18">
      <c r="A13" s="1284"/>
      <c r="C13" s="353" t="s">
        <v>3993</v>
      </c>
      <c r="D13" s="2493" t="s">
        <v>3994</v>
      </c>
      <c r="E13" s="2488"/>
      <c r="F13" s="353" t="s">
        <v>3995</v>
      </c>
      <c r="G13" s="353"/>
      <c r="H13" s="5569" t="str">
        <f>cst_wskakunin_owner3__space_KANA</f>
        <v/>
      </c>
      <c r="I13" s="5569"/>
      <c r="J13" s="5569"/>
      <c r="K13" s="5569"/>
      <c r="L13" s="5569"/>
      <c r="M13" s="5569"/>
      <c r="N13" s="5569"/>
      <c r="O13" s="5569"/>
      <c r="P13" s="5569"/>
      <c r="Q13" s="5569"/>
      <c r="R13" s="427"/>
    </row>
    <row r="14" spans="1:18">
      <c r="A14" s="1284"/>
      <c r="C14" s="353" t="s">
        <v>3996</v>
      </c>
      <c r="D14" s="2487" t="s">
        <v>4</v>
      </c>
      <c r="E14" s="2488"/>
      <c r="F14" s="353" t="s">
        <v>3995</v>
      </c>
      <c r="G14" s="353"/>
      <c r="H14" s="5569" t="str">
        <f>cst_wskakunin_owner3__space</f>
        <v/>
      </c>
      <c r="I14" s="5569"/>
      <c r="J14" s="5569"/>
      <c r="K14" s="5569"/>
      <c r="L14" s="5569"/>
      <c r="M14" s="5569"/>
      <c r="N14" s="5569"/>
      <c r="O14" s="5569"/>
      <c r="P14" s="5569"/>
      <c r="Q14" s="5569"/>
      <c r="R14" s="427"/>
    </row>
    <row r="15" spans="1:18">
      <c r="A15" s="1284"/>
      <c r="C15" s="353" t="s">
        <v>3997</v>
      </c>
      <c r="D15" s="2487" t="s">
        <v>18</v>
      </c>
      <c r="E15" s="2488"/>
      <c r="F15" s="353" t="s">
        <v>3995</v>
      </c>
      <c r="G15" s="353"/>
      <c r="H15" s="5569" t="str">
        <f>cst_wskakunin_owner3_ZIP</f>
        <v/>
      </c>
      <c r="I15" s="5569"/>
      <c r="J15" s="5569"/>
      <c r="K15" s="353"/>
      <c r="L15" s="353"/>
      <c r="M15" s="353"/>
      <c r="N15" s="353"/>
      <c r="O15" s="353"/>
      <c r="P15" s="353"/>
      <c r="Q15" s="353"/>
      <c r="R15" s="427"/>
    </row>
    <row r="16" spans="1:18">
      <c r="A16" s="1284"/>
      <c r="C16" s="353" t="s">
        <v>3998</v>
      </c>
      <c r="D16" s="2487" t="s">
        <v>19</v>
      </c>
      <c r="E16" s="2488"/>
      <c r="F16" s="353" t="s">
        <v>3995</v>
      </c>
      <c r="G16" s="353"/>
      <c r="H16" s="5569" t="str">
        <f>cst_wskakunin_owner3__address</f>
        <v/>
      </c>
      <c r="I16" s="5569"/>
      <c r="J16" s="5569"/>
      <c r="K16" s="5569"/>
      <c r="L16" s="5569"/>
      <c r="M16" s="5569"/>
      <c r="N16" s="5569"/>
      <c r="O16" s="5569"/>
      <c r="P16" s="5569"/>
      <c r="Q16" s="5569"/>
      <c r="R16" s="5619"/>
    </row>
    <row r="17" spans="1:18">
      <c r="A17" s="1284"/>
      <c r="C17" s="353" t="s">
        <v>3999</v>
      </c>
      <c r="D17" s="2487" t="s">
        <v>20</v>
      </c>
      <c r="E17" s="2488"/>
      <c r="F17" s="353" t="s">
        <v>3995</v>
      </c>
      <c r="G17" s="353"/>
      <c r="H17" s="5569" t="str">
        <f>cst_wskakunin_owner3_TEL</f>
        <v/>
      </c>
      <c r="I17" s="5569"/>
      <c r="J17" s="5569"/>
      <c r="K17" s="5569"/>
      <c r="L17" s="5569"/>
      <c r="M17" s="353"/>
      <c r="N17" s="353"/>
      <c r="O17" s="353"/>
      <c r="P17" s="353"/>
      <c r="Q17" s="353"/>
      <c r="R17" s="427"/>
    </row>
    <row r="18" spans="1:18" ht="6" customHeight="1">
      <c r="A18" s="1285"/>
      <c r="B18" s="1286"/>
      <c r="C18" s="1286"/>
      <c r="D18" s="1286"/>
      <c r="E18" s="1286"/>
      <c r="F18" s="1286"/>
      <c r="G18" s="1286"/>
      <c r="H18" s="1286"/>
      <c r="I18" s="1286"/>
      <c r="J18" s="1286"/>
      <c r="K18" s="1286"/>
      <c r="L18" s="1286"/>
      <c r="M18" s="1286"/>
      <c r="N18" s="1286"/>
      <c r="O18" s="1286"/>
      <c r="P18" s="1286"/>
      <c r="Q18" s="1286"/>
      <c r="R18" s="1287"/>
    </row>
    <row r="19" spans="1:18" ht="5.25" customHeight="1"/>
  </sheetData>
  <mergeCells count="21">
    <mergeCell ref="D9:E9"/>
    <mergeCell ref="H9:J9"/>
    <mergeCell ref="A1:R1"/>
    <mergeCell ref="D7:E7"/>
    <mergeCell ref="H7:Q7"/>
    <mergeCell ref="D8:E8"/>
    <mergeCell ref="H8:Q8"/>
    <mergeCell ref="D10:E10"/>
    <mergeCell ref="H10:R10"/>
    <mergeCell ref="D11:E11"/>
    <mergeCell ref="H11:L11"/>
    <mergeCell ref="D13:E13"/>
    <mergeCell ref="H13:Q13"/>
    <mergeCell ref="D17:E17"/>
    <mergeCell ref="H17:L17"/>
    <mergeCell ref="D14:E14"/>
    <mergeCell ref="H14:Q14"/>
    <mergeCell ref="D15:E15"/>
    <mergeCell ref="H15:J15"/>
    <mergeCell ref="D16:E16"/>
    <mergeCell ref="H16:R16"/>
  </mergeCells>
  <phoneticPr fontId="136"/>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67" customWidth="1"/>
    <col min="2" max="7" width="4.125" style="367" customWidth="1"/>
    <col min="8" max="8" width="4.625" style="367" customWidth="1"/>
    <col min="9" max="18" width="4.125" style="367" customWidth="1"/>
    <col min="19" max="19" width="3.625" style="367" customWidth="1"/>
    <col min="20" max="20" width="3" style="367" customWidth="1"/>
    <col min="21" max="21" width="3.625" style="367" customWidth="1"/>
    <col min="22" max="22" width="2.625" style="367" customWidth="1"/>
    <col min="23" max="23" width="3.625" style="367" customWidth="1"/>
    <col min="24" max="25" width="2.625" style="367" customWidth="1"/>
    <col min="26" max="26" width="9" style="367" customWidth="1"/>
    <col min="27" max="16384" width="9" style="367"/>
  </cols>
  <sheetData>
    <row r="1" spans="1:25" s="353" customFormat="1" ht="17.100000000000001" customHeight="1">
      <c r="A1" s="2414" t="s">
        <v>4257</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row>
    <row r="2" spans="1:25" s="353" customFormat="1" ht="17.100000000000001" customHeight="1"/>
    <row r="3" spans="1:25" s="353" customFormat="1" ht="17.100000000000001" customHeight="1">
      <c r="A3" s="2407" t="s">
        <v>15</v>
      </c>
      <c r="B3" s="2407"/>
      <c r="C3" s="2407"/>
      <c r="D3" s="2407"/>
      <c r="E3" s="2407"/>
      <c r="F3" s="2407"/>
      <c r="G3" s="2407"/>
      <c r="H3" s="2407"/>
      <c r="I3" s="2407"/>
      <c r="J3" s="2407"/>
      <c r="K3" s="2407"/>
      <c r="L3" s="2407"/>
      <c r="M3" s="2407"/>
      <c r="N3" s="2407"/>
      <c r="O3" s="2407"/>
      <c r="P3" s="2407"/>
      <c r="Q3" s="2407"/>
      <c r="R3" s="2407"/>
      <c r="S3" s="2407"/>
      <c r="T3" s="2407"/>
      <c r="U3" s="2407"/>
      <c r="V3" s="2407"/>
      <c r="W3" s="2407"/>
      <c r="X3" s="2407"/>
      <c r="Y3" s="2407"/>
    </row>
    <row r="4" spans="1:25" s="353" customFormat="1" ht="17.100000000000001" customHeight="1">
      <c r="A4" s="361"/>
      <c r="B4" s="361"/>
      <c r="C4" s="361"/>
      <c r="D4" s="361"/>
      <c r="E4" s="361"/>
      <c r="F4" s="361"/>
      <c r="G4" s="361"/>
      <c r="H4" s="361"/>
      <c r="I4" s="361"/>
      <c r="J4" s="361"/>
      <c r="K4" s="361"/>
      <c r="L4" s="361"/>
      <c r="M4" s="361"/>
      <c r="N4" s="361"/>
      <c r="O4" s="361"/>
      <c r="P4" s="361"/>
      <c r="Q4" s="361"/>
      <c r="R4" s="361"/>
      <c r="S4" s="361"/>
      <c r="T4" s="361"/>
      <c r="U4" s="361"/>
      <c r="V4" s="361"/>
      <c r="W4" s="361"/>
      <c r="X4" s="361"/>
      <c r="Y4" s="361"/>
    </row>
    <row r="5" spans="1:25" s="353" customFormat="1" ht="35.25" customHeight="1">
      <c r="A5" s="5563" t="s">
        <v>4258</v>
      </c>
      <c r="B5" s="5563"/>
      <c r="C5" s="5563"/>
      <c r="D5" s="5563"/>
      <c r="E5" s="5563"/>
      <c r="F5" s="5563"/>
      <c r="G5" s="5563"/>
      <c r="H5" s="5563"/>
      <c r="I5" s="5563"/>
      <c r="J5" s="5563"/>
      <c r="K5" s="5563"/>
      <c r="L5" s="5563"/>
      <c r="M5" s="5563"/>
      <c r="N5" s="5563"/>
      <c r="O5" s="5563"/>
      <c r="P5" s="5563"/>
      <c r="Q5" s="5563"/>
      <c r="R5" s="5563"/>
      <c r="S5" s="5563"/>
      <c r="T5" s="5563"/>
      <c r="U5" s="5563"/>
      <c r="V5" s="5563"/>
      <c r="W5" s="5563"/>
      <c r="X5" s="5563"/>
      <c r="Y5" s="5563"/>
    </row>
    <row r="6" spans="1:25" s="353" customFormat="1" ht="17.100000000000001" customHeight="1"/>
    <row r="7" spans="1:25" s="353" customFormat="1" ht="17.100000000000001" customHeight="1">
      <c r="R7" s="2792"/>
      <c r="S7" s="2792"/>
      <c r="T7" s="361" t="s">
        <v>477</v>
      </c>
      <c r="U7" s="1239"/>
      <c r="V7" s="361" t="s">
        <v>5</v>
      </c>
      <c r="W7" s="1239"/>
      <c r="X7" s="361" t="s">
        <v>478</v>
      </c>
    </row>
    <row r="8" spans="1:25" s="353" customFormat="1" ht="17.100000000000001" customHeight="1"/>
    <row r="9" spans="1:25" s="353" customFormat="1" ht="17.100000000000001" customHeight="1">
      <c r="B9" s="353" t="s">
        <v>3652</v>
      </c>
    </row>
    <row r="10" spans="1:25" s="353" customFormat="1" ht="17.100000000000001" customHeight="1"/>
    <row r="11" spans="1:25" s="353" customFormat="1" ht="17.100000000000001" customHeight="1">
      <c r="J11" s="368" t="s">
        <v>4132</v>
      </c>
      <c r="K11" s="368"/>
      <c r="L11" s="368"/>
      <c r="M11" s="368"/>
      <c r="N11" s="368"/>
      <c r="O11" s="2873" t="str">
        <f>cst_wskakunin_owner1__address</f>
        <v>埼玉県埼玉県さいたま市浦和区岸町７－１２－３</v>
      </c>
      <c r="P11" s="2873"/>
      <c r="Q11" s="2873"/>
      <c r="R11" s="2873"/>
      <c r="S11" s="2873"/>
      <c r="T11" s="2873"/>
      <c r="U11" s="2873"/>
      <c r="V11" s="2873"/>
      <c r="W11" s="2873"/>
      <c r="X11" s="2873"/>
    </row>
    <row r="12" spans="1:25" s="353" customFormat="1" ht="17.100000000000001" customHeight="1">
      <c r="J12" s="368" t="s">
        <v>3601</v>
      </c>
      <c r="K12" s="368"/>
      <c r="L12" s="368"/>
      <c r="M12" s="368"/>
      <c r="N12" s="368"/>
      <c r="O12" s="2873"/>
      <c r="P12" s="2873"/>
      <c r="Q12" s="2873"/>
      <c r="R12" s="2873"/>
      <c r="S12" s="2873"/>
      <c r="T12" s="2873"/>
      <c r="U12" s="2873"/>
      <c r="V12" s="2873"/>
      <c r="W12" s="2873"/>
      <c r="X12" s="2873"/>
    </row>
    <row r="13" spans="1:25" s="353" customFormat="1" ht="17.100000000000001" customHeight="1">
      <c r="J13" s="368" t="s">
        <v>4133</v>
      </c>
      <c r="K13" s="368"/>
      <c r="L13" s="368"/>
      <c r="M13" s="368"/>
      <c r="N13" s="368"/>
      <c r="O13" s="2873" t="str">
        <f>cst_wskakunin_owner1__space3</f>
        <v>テスト建て主
代表取締役社長　テストさん</v>
      </c>
      <c r="P13" s="2873"/>
      <c r="Q13" s="2873"/>
      <c r="R13" s="2873"/>
      <c r="S13" s="2873"/>
      <c r="T13" s="2873"/>
      <c r="U13" s="2873"/>
      <c r="V13" s="2873"/>
      <c r="W13" s="2873"/>
      <c r="X13" s="2873"/>
    </row>
    <row r="14" spans="1:25" s="353" customFormat="1" ht="17.100000000000001" customHeight="1">
      <c r="J14" s="368" t="s">
        <v>3111</v>
      </c>
      <c r="K14" s="368"/>
      <c r="L14" s="368"/>
      <c r="M14" s="368"/>
      <c r="N14" s="1309"/>
      <c r="O14" s="2873"/>
      <c r="P14" s="2873"/>
      <c r="Q14" s="2873"/>
      <c r="R14" s="2873"/>
      <c r="S14" s="2873"/>
      <c r="T14" s="2873"/>
      <c r="U14" s="2873"/>
      <c r="V14" s="2873"/>
      <c r="W14" s="2873"/>
      <c r="X14" s="2873"/>
    </row>
    <row r="15" spans="1:25" s="353" customFormat="1" ht="16.5" customHeight="1">
      <c r="J15" s="368"/>
      <c r="K15" s="368"/>
      <c r="L15" s="368"/>
      <c r="M15" s="368"/>
      <c r="N15" s="1309"/>
      <c r="O15" s="1309"/>
      <c r="P15" s="1309"/>
      <c r="Q15" s="1309"/>
      <c r="R15" s="1309"/>
      <c r="S15" s="1309"/>
      <c r="T15" s="1309"/>
      <c r="U15" s="1309"/>
      <c r="V15" s="1309"/>
      <c r="W15" s="1309"/>
      <c r="X15" s="1309"/>
    </row>
    <row r="16" spans="1:25" s="353" customFormat="1" ht="17.100000000000001" customHeight="1">
      <c r="J16" s="368" t="s">
        <v>4134</v>
      </c>
      <c r="K16" s="368"/>
      <c r="L16" s="368"/>
      <c r="M16" s="368"/>
      <c r="N16" s="1309"/>
      <c r="O16" s="5648" t="str">
        <f>cst_wskakunin_sekkei1_JIMU_NAME&amp;IF(cst_wskakunin_sekkei1_NAME="",""," "&amp;CHAR(10)&amp;cst_wskakunin_sekkei1_NAME)</f>
        <v/>
      </c>
      <c r="P16" s="5648"/>
      <c r="Q16" s="5648"/>
      <c r="R16" s="5648"/>
      <c r="S16" s="5648"/>
      <c r="T16" s="5648"/>
      <c r="U16" s="5648"/>
      <c r="V16" s="5648"/>
      <c r="W16" s="5648"/>
      <c r="X16" s="5648"/>
    </row>
    <row r="17" spans="1:24" s="353" customFormat="1" ht="17.100000000000001" customHeight="1">
      <c r="J17" s="368"/>
      <c r="K17" s="368"/>
      <c r="L17" s="368"/>
      <c r="M17" s="368"/>
      <c r="N17" s="1309"/>
      <c r="O17" s="5648"/>
      <c r="P17" s="5648"/>
      <c r="Q17" s="5648"/>
      <c r="R17" s="5648"/>
      <c r="S17" s="5648"/>
      <c r="T17" s="5648"/>
      <c r="U17" s="5648"/>
      <c r="V17" s="5648"/>
      <c r="W17" s="5648"/>
      <c r="X17" s="5648"/>
    </row>
    <row r="18" spans="1:24" s="353" customFormat="1" ht="17.100000000000001" customHeight="1">
      <c r="N18" s="1112"/>
      <c r="O18" s="1288"/>
      <c r="P18" s="1288"/>
      <c r="Q18" s="1288"/>
      <c r="R18" s="1288"/>
      <c r="S18" s="1288"/>
      <c r="T18" s="1288"/>
      <c r="U18" s="1288"/>
      <c r="V18" s="1288"/>
      <c r="W18" s="1288"/>
      <c r="X18" s="1288"/>
    </row>
    <row r="19" spans="1:24" s="353" customFormat="1" ht="17.100000000000001" customHeight="1">
      <c r="A19" s="353" t="s">
        <v>4259</v>
      </c>
    </row>
    <row r="20" spans="1:24" s="353" customFormat="1" ht="17.100000000000001" customHeight="1">
      <c r="A20" s="353" t="s">
        <v>4260</v>
      </c>
    </row>
    <row r="21" spans="1:24" s="353" customFormat="1" ht="17.100000000000001" customHeight="1">
      <c r="A21" s="353" t="s">
        <v>4137</v>
      </c>
    </row>
    <row r="22" spans="1:24" s="353" customFormat="1" ht="17.100000000000001" customHeight="1"/>
    <row r="23" spans="1:24" s="353" customFormat="1" ht="17.100000000000001" customHeight="1">
      <c r="A23" s="353" t="s">
        <v>4261</v>
      </c>
    </row>
    <row r="24" spans="1:24" s="353" customFormat="1" ht="17.100000000000001" customHeight="1">
      <c r="A24" s="353" t="s">
        <v>4262</v>
      </c>
      <c r="H24" s="362" t="s">
        <v>6</v>
      </c>
      <c r="I24" s="2792"/>
      <c r="J24" s="2792"/>
      <c r="K24" s="2792"/>
      <c r="L24" s="2792"/>
      <c r="M24" s="2792"/>
      <c r="N24" s="361" t="s">
        <v>7</v>
      </c>
    </row>
    <row r="25" spans="1:24" s="353" customFormat="1" ht="17.100000000000001" customHeight="1">
      <c r="A25" s="353" t="s">
        <v>4263</v>
      </c>
      <c r="H25" s="5637"/>
      <c r="I25" s="5637"/>
      <c r="J25" s="361" t="s">
        <v>477</v>
      </c>
      <c r="K25" s="1289"/>
      <c r="L25" s="361" t="s">
        <v>5</v>
      </c>
      <c r="M25" s="1289"/>
      <c r="N25" s="361" t="s">
        <v>478</v>
      </c>
    </row>
    <row r="26" spans="1:24" s="353" customFormat="1" ht="17.100000000000001" customHeight="1">
      <c r="A26" s="353" t="s">
        <v>4264</v>
      </c>
      <c r="H26" s="2867" t="str">
        <f ca="1">cst_Pre_Corp__SHINSEI&amp;"　"&amp;cst_Pre_Daihyou__SHINSEI</f>
        <v>一般財団法人 さいたま住宅検査センター　理事長　福 島  克 季</v>
      </c>
      <c r="I26" s="2867"/>
      <c r="J26" s="2867"/>
      <c r="K26" s="2867"/>
      <c r="L26" s="2867"/>
      <c r="M26" s="2867"/>
      <c r="N26" s="2867"/>
      <c r="O26" s="2867"/>
      <c r="P26" s="2867"/>
      <c r="Q26" s="2867"/>
      <c r="R26" s="2867"/>
      <c r="S26" s="2867"/>
      <c r="T26" s="2867"/>
      <c r="U26" s="2867"/>
      <c r="V26" s="2867"/>
      <c r="W26" s="2867"/>
      <c r="X26" s="2867"/>
    </row>
    <row r="27" spans="1:24" s="353" customFormat="1" ht="17.100000000000001" customHeight="1">
      <c r="A27" s="353" t="s">
        <v>4265</v>
      </c>
    </row>
    <row r="28" spans="1:24" s="353" customFormat="1" ht="17.100000000000001" customHeight="1">
      <c r="B28" s="1272" t="s">
        <v>139</v>
      </c>
      <c r="C28" s="353" t="s">
        <v>1395</v>
      </c>
    </row>
    <row r="29" spans="1:24" s="353" customFormat="1" ht="17.100000000000001" customHeight="1">
      <c r="B29" s="1272" t="s">
        <v>139</v>
      </c>
      <c r="C29" s="353" t="s">
        <v>4266</v>
      </c>
    </row>
    <row r="30" spans="1:24" s="353" customFormat="1" ht="17.100000000000001" customHeight="1">
      <c r="B30" s="1272" t="s">
        <v>139</v>
      </c>
      <c r="C30" s="353" t="s">
        <v>4267</v>
      </c>
    </row>
    <row r="31" spans="1:24" s="353" customFormat="1" ht="17.100000000000001" customHeight="1">
      <c r="A31" s="353" t="s">
        <v>4268</v>
      </c>
      <c r="B31" s="1121"/>
      <c r="F31" s="5649"/>
      <c r="G31" s="5649"/>
      <c r="H31" s="5649"/>
      <c r="I31" s="5649"/>
      <c r="J31" s="5649"/>
      <c r="K31" s="5649"/>
      <c r="L31" s="5649"/>
      <c r="M31" s="5649"/>
      <c r="N31" s="5649"/>
      <c r="O31" s="5649"/>
      <c r="P31" s="5649"/>
      <c r="Q31" s="5649"/>
      <c r="R31" s="5649"/>
      <c r="S31" s="5649"/>
      <c r="T31" s="5649"/>
      <c r="U31" s="5649"/>
      <c r="V31" s="5649"/>
      <c r="W31" s="5649"/>
      <c r="X31" s="5649"/>
    </row>
    <row r="32" spans="1:24" s="353" customFormat="1" ht="17.100000000000001" customHeight="1">
      <c r="F32" s="5649"/>
      <c r="G32" s="5649"/>
      <c r="H32" s="5649"/>
      <c r="I32" s="5649"/>
      <c r="J32" s="5649"/>
      <c r="K32" s="5649"/>
      <c r="L32" s="5649"/>
      <c r="M32" s="5649"/>
      <c r="N32" s="5649"/>
      <c r="O32" s="5649"/>
      <c r="P32" s="5649"/>
      <c r="Q32" s="5649"/>
      <c r="R32" s="5649"/>
      <c r="S32" s="5649"/>
      <c r="T32" s="5649"/>
      <c r="U32" s="5649"/>
      <c r="V32" s="5649"/>
      <c r="W32" s="5649"/>
      <c r="X32" s="5649"/>
    </row>
    <row r="33" spans="1:25" s="353" customFormat="1" ht="17.100000000000001" customHeight="1">
      <c r="A33" s="353" t="s">
        <v>3988</v>
      </c>
    </row>
    <row r="34" spans="1:25" s="353" customFormat="1" ht="17.100000000000001" customHeight="1">
      <c r="A34" s="374" t="s">
        <v>4138</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8"/>
    </row>
    <row r="35" spans="1:25" s="353" customFormat="1" ht="17.100000000000001" customHeight="1">
      <c r="A35" s="376"/>
      <c r="B35" s="353" t="s">
        <v>4139</v>
      </c>
      <c r="Y35" s="427"/>
    </row>
    <row r="36" spans="1:25" s="353" customFormat="1" ht="17.100000000000001" customHeight="1">
      <c r="A36" s="376"/>
      <c r="Y36" s="427"/>
    </row>
    <row r="37" spans="1:25" s="353" customFormat="1" ht="17.100000000000001" customHeight="1">
      <c r="A37" s="376"/>
      <c r="Y37" s="427"/>
    </row>
    <row r="38" spans="1:25" s="353" customFormat="1" ht="17.100000000000001" customHeight="1">
      <c r="A38" s="376"/>
      <c r="Y38" s="427"/>
    </row>
    <row r="39" spans="1:25" s="353" customFormat="1" ht="17.100000000000001" customHeight="1">
      <c r="A39" s="376"/>
      <c r="Y39" s="427"/>
    </row>
    <row r="40" spans="1:25" s="353" customFormat="1" ht="17.100000000000001" customHeight="1">
      <c r="A40" s="376"/>
      <c r="Y40" s="427"/>
    </row>
    <row r="41" spans="1:25" s="353" customFormat="1" ht="27" customHeight="1">
      <c r="A41" s="1240" t="s">
        <v>3641</v>
      </c>
      <c r="B41" s="453"/>
      <c r="C41" s="453"/>
      <c r="D41" s="453"/>
      <c r="E41" s="453"/>
      <c r="F41" s="453"/>
      <c r="G41" s="453"/>
      <c r="H41" s="454"/>
      <c r="I41" s="453" t="s">
        <v>4140</v>
      </c>
      <c r="J41" s="453"/>
      <c r="K41" s="453"/>
      <c r="L41" s="453"/>
      <c r="M41" s="453"/>
      <c r="N41" s="453"/>
      <c r="O41" s="453"/>
      <c r="P41" s="454"/>
      <c r="Q41" s="453" t="s">
        <v>4141</v>
      </c>
      <c r="R41" s="453"/>
      <c r="S41" s="453"/>
      <c r="T41" s="453"/>
      <c r="U41" s="453"/>
      <c r="V41" s="453"/>
      <c r="W41" s="453"/>
      <c r="X41" s="453"/>
      <c r="Y41" s="454"/>
    </row>
    <row r="42" spans="1:25" s="353" customFormat="1" ht="27" customHeight="1">
      <c r="A42" s="376"/>
      <c r="H42" s="427"/>
      <c r="P42" s="427"/>
      <c r="Q42" s="5610"/>
      <c r="R42" s="5612"/>
      <c r="S42" s="5612"/>
      <c r="T42" s="5612" t="s">
        <v>477</v>
      </c>
      <c r="U42" s="5612"/>
      <c r="V42" s="5612" t="s">
        <v>5</v>
      </c>
      <c r="W42" s="5612"/>
      <c r="X42" s="5612" t="s">
        <v>478</v>
      </c>
      <c r="Y42" s="5608"/>
    </row>
    <row r="43" spans="1:25" s="353" customFormat="1" ht="27" customHeight="1">
      <c r="A43" s="376"/>
      <c r="H43" s="427"/>
      <c r="P43" s="427"/>
      <c r="Q43" s="5611"/>
      <c r="R43" s="5613"/>
      <c r="S43" s="5613"/>
      <c r="T43" s="5613"/>
      <c r="U43" s="5613"/>
      <c r="V43" s="5613"/>
      <c r="W43" s="5613"/>
      <c r="X43" s="5613"/>
      <c r="Y43" s="5609"/>
    </row>
    <row r="44" spans="1:25" s="353" customFormat="1" ht="27" customHeight="1">
      <c r="A44" s="376"/>
      <c r="H44" s="427"/>
      <c r="P44" s="427"/>
      <c r="Q44" s="5610" t="s">
        <v>4142</v>
      </c>
      <c r="R44" s="5612"/>
      <c r="S44" s="5612"/>
      <c r="T44" s="5612"/>
      <c r="U44" s="5612"/>
      <c r="V44" s="5612"/>
      <c r="W44" s="5612"/>
      <c r="X44" s="5612" t="s">
        <v>7</v>
      </c>
      <c r="Y44" s="5608"/>
    </row>
    <row r="45" spans="1:25" s="353" customFormat="1" ht="27" customHeight="1">
      <c r="A45" s="376"/>
      <c r="H45" s="427"/>
      <c r="P45" s="427"/>
      <c r="Q45" s="5611"/>
      <c r="R45" s="5613"/>
      <c r="S45" s="5613"/>
      <c r="T45" s="5613"/>
      <c r="U45" s="5613"/>
      <c r="V45" s="5613"/>
      <c r="W45" s="5613"/>
      <c r="X45" s="5613"/>
      <c r="Y45" s="5609"/>
    </row>
    <row r="46" spans="1:25" s="353" customFormat="1" ht="27" customHeight="1">
      <c r="A46" s="1241" t="s">
        <v>3955</v>
      </c>
      <c r="B46" s="1242"/>
      <c r="C46" s="1242"/>
      <c r="D46" s="1242"/>
      <c r="E46" s="1242"/>
      <c r="F46" s="1242"/>
      <c r="G46" s="1242"/>
      <c r="H46" s="1243"/>
      <c r="I46" s="355"/>
      <c r="J46" s="355"/>
      <c r="K46" s="355"/>
      <c r="L46" s="355"/>
      <c r="M46" s="355"/>
      <c r="N46" s="355"/>
      <c r="O46" s="355"/>
      <c r="P46" s="428"/>
      <c r="Q46" s="431" t="s">
        <v>3955</v>
      </c>
      <c r="R46" s="431"/>
      <c r="S46" s="355"/>
      <c r="T46" s="355"/>
      <c r="U46" s="355"/>
      <c r="V46" s="355"/>
      <c r="W46" s="355"/>
      <c r="X46" s="355"/>
      <c r="Y46" s="428"/>
    </row>
    <row r="47" spans="1:25" s="444" customFormat="1" ht="18.75" customHeight="1">
      <c r="A47" s="444" t="s">
        <v>3028</v>
      </c>
    </row>
    <row r="48" spans="1:25" s="444" customFormat="1" ht="18.75" customHeight="1">
      <c r="A48" s="444" t="s">
        <v>4269</v>
      </c>
    </row>
    <row r="49" spans="1:1" s="444" customFormat="1" ht="18.75" customHeight="1">
      <c r="A49" s="444" t="s">
        <v>4270</v>
      </c>
    </row>
    <row r="50" spans="1:1" ht="17.25" customHeight="1"/>
    <row r="51" spans="1:1" ht="17.25" customHeight="1"/>
  </sheetData>
  <mergeCells count="23">
    <mergeCell ref="O13:X14"/>
    <mergeCell ref="A1:Y1"/>
    <mergeCell ref="A3:Y3"/>
    <mergeCell ref="A5:Y5"/>
    <mergeCell ref="R7:S7"/>
    <mergeCell ref="O11:X12"/>
    <mergeCell ref="O16:X17"/>
    <mergeCell ref="I24:M24"/>
    <mergeCell ref="H25:I25"/>
    <mergeCell ref="H26:X26"/>
    <mergeCell ref="F31:X32"/>
    <mergeCell ref="W42:W43"/>
    <mergeCell ref="X42:X43"/>
    <mergeCell ref="Y42:Y43"/>
    <mergeCell ref="Q44:Q45"/>
    <mergeCell ref="R44:W45"/>
    <mergeCell ref="X44:X45"/>
    <mergeCell ref="Y44:Y45"/>
    <mergeCell ref="Q42:R43"/>
    <mergeCell ref="S42:S43"/>
    <mergeCell ref="T42:T43"/>
    <mergeCell ref="U42:U43"/>
    <mergeCell ref="V42:V43"/>
  </mergeCells>
  <phoneticPr fontId="136"/>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18" customWidth="1"/>
    <col min="2" max="5" width="4.125" style="1218" customWidth="1"/>
    <col min="6" max="19" width="3.625" style="1218" customWidth="1"/>
    <col min="20" max="20" width="3" style="1218" customWidth="1"/>
    <col min="21" max="21" width="3.625" style="1218" customWidth="1"/>
    <col min="22" max="22" width="2.625" style="1218" customWidth="1"/>
    <col min="23" max="23" width="3.625" style="1218" customWidth="1"/>
    <col min="24" max="25" width="2.625" style="1218" customWidth="1"/>
    <col min="26" max="26" width="9" style="1218" customWidth="1"/>
    <col min="27" max="16384" width="9" style="1218"/>
  </cols>
  <sheetData>
    <row r="1" spans="1:25" s="1236" customFormat="1" ht="18.75" customHeight="1">
      <c r="A1" s="4729"/>
      <c r="B1" s="5659"/>
      <c r="C1" s="5659"/>
      <c r="D1" s="5659"/>
      <c r="E1" s="5659"/>
      <c r="F1" s="5659"/>
      <c r="G1" s="5659"/>
      <c r="H1" s="5659"/>
      <c r="I1" s="5659"/>
      <c r="J1" s="5659"/>
      <c r="K1" s="5659"/>
      <c r="L1" s="5659"/>
      <c r="M1" s="5659"/>
      <c r="N1" s="5659"/>
      <c r="O1" s="5659"/>
      <c r="P1" s="5659"/>
      <c r="Q1" s="5659"/>
      <c r="R1" s="5659"/>
      <c r="S1" s="5659"/>
      <c r="T1" s="5659"/>
      <c r="U1" s="5659"/>
      <c r="V1" s="5659"/>
      <c r="W1" s="5659"/>
      <c r="X1" s="5659"/>
      <c r="Y1" s="5659"/>
    </row>
    <row r="2" spans="1:25" s="1236" customFormat="1" ht="18.75" customHeight="1">
      <c r="A2" s="1311"/>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row>
    <row r="3" spans="1:25" s="1236" customFormat="1" ht="27" customHeight="1">
      <c r="A3" s="5660" t="s">
        <v>4438</v>
      </c>
      <c r="B3" s="5660"/>
      <c r="C3" s="5660"/>
      <c r="D3" s="5660"/>
      <c r="E3" s="5660"/>
      <c r="F3" s="5660"/>
      <c r="G3" s="5660"/>
      <c r="H3" s="5660"/>
      <c r="I3" s="5660"/>
      <c r="J3" s="5660"/>
      <c r="K3" s="5660"/>
      <c r="L3" s="5660"/>
      <c r="M3" s="5660"/>
      <c r="N3" s="5660"/>
      <c r="O3" s="5660"/>
      <c r="P3" s="5660"/>
      <c r="Q3" s="5660"/>
      <c r="R3" s="5660"/>
      <c r="S3" s="5660"/>
      <c r="T3" s="5660"/>
      <c r="U3" s="5660"/>
      <c r="V3" s="5660"/>
      <c r="W3" s="5660"/>
      <c r="X3" s="5660"/>
      <c r="Y3" s="5660"/>
    </row>
    <row r="4" spans="1:25" s="1236" customFormat="1" ht="18.75" customHeight="1"/>
    <row r="5" spans="1:25" s="1236" customFormat="1" ht="18.75" customHeight="1">
      <c r="A5" s="2456" t="s">
        <v>15</v>
      </c>
      <c r="B5" s="2456"/>
      <c r="C5" s="2456"/>
      <c r="D5" s="2456"/>
      <c r="E5" s="2456"/>
      <c r="F5" s="2456"/>
      <c r="G5" s="2456"/>
      <c r="H5" s="2456"/>
      <c r="I5" s="2456"/>
      <c r="J5" s="2456"/>
      <c r="K5" s="2456"/>
      <c r="L5" s="2456"/>
      <c r="M5" s="2456"/>
      <c r="N5" s="2456"/>
      <c r="O5" s="2456"/>
      <c r="P5" s="2456"/>
      <c r="Q5" s="2456"/>
      <c r="R5" s="2456"/>
      <c r="S5" s="2456"/>
      <c r="T5" s="2456"/>
      <c r="U5" s="2456"/>
      <c r="V5" s="2456"/>
      <c r="W5" s="2456"/>
      <c r="X5" s="2456"/>
      <c r="Y5" s="2456"/>
    </row>
    <row r="6" spans="1:25" s="1236" customFormat="1" ht="18.75" customHeight="1"/>
    <row r="7" spans="1:25" s="1236" customFormat="1" ht="18.75" customHeight="1">
      <c r="R7" s="5487"/>
      <c r="S7" s="5487"/>
      <c r="T7" s="1311" t="s">
        <v>477</v>
      </c>
      <c r="U7" s="1312"/>
      <c r="V7" s="1311" t="s">
        <v>5</v>
      </c>
      <c r="W7" s="1312"/>
      <c r="X7" s="1311" t="s">
        <v>478</v>
      </c>
    </row>
    <row r="8" spans="1:25" s="1236" customFormat="1" ht="18.75" customHeight="1"/>
    <row r="9" spans="1:25" s="1236" customFormat="1" ht="18.75" customHeight="1">
      <c r="A9" s="1236" t="s">
        <v>3599</v>
      </c>
    </row>
    <row r="10" spans="1:25" s="1236" customFormat="1" ht="18.75" customHeight="1"/>
    <row r="11" spans="1:25" s="1236" customFormat="1" ht="18.75" customHeight="1">
      <c r="O11" s="1313"/>
    </row>
    <row r="12" spans="1:25" s="1236" customFormat="1" ht="18.75" customHeight="1">
      <c r="L12" s="1314" t="s">
        <v>4439</v>
      </c>
      <c r="O12" s="5661" t="str">
        <f>cst_wskakunin_owner1__space3</f>
        <v>テスト建て主
代表取締役社長　テストさん</v>
      </c>
      <c r="P12" s="5661"/>
      <c r="Q12" s="5661"/>
      <c r="R12" s="5661"/>
      <c r="S12" s="5661"/>
      <c r="T12" s="5661"/>
      <c r="U12" s="5661"/>
      <c r="V12" s="5661"/>
      <c r="W12" s="5661"/>
      <c r="X12" s="5661"/>
    </row>
    <row r="13" spans="1:25" s="1236" customFormat="1" ht="18.75" customHeight="1">
      <c r="L13" s="1315"/>
      <c r="N13" s="1316"/>
      <c r="O13" s="5661"/>
      <c r="P13" s="5661"/>
      <c r="Q13" s="5661"/>
      <c r="R13" s="5661"/>
      <c r="S13" s="5661"/>
      <c r="T13" s="5661"/>
      <c r="U13" s="5661"/>
      <c r="V13" s="5661"/>
      <c r="W13" s="5661"/>
      <c r="X13" s="5661"/>
    </row>
    <row r="14" spans="1:25" s="1236" customFormat="1" ht="18.75" customHeight="1">
      <c r="N14" s="1316"/>
      <c r="O14" s="1316"/>
      <c r="P14" s="1316"/>
      <c r="Q14" s="1316"/>
      <c r="R14" s="1316"/>
      <c r="S14" s="1316"/>
      <c r="T14" s="1316"/>
      <c r="U14" s="1316"/>
      <c r="V14" s="1316"/>
      <c r="W14" s="1316"/>
      <c r="X14" s="1316"/>
    </row>
    <row r="15" spans="1:25" s="1236" customFormat="1" ht="18.75" customHeight="1">
      <c r="A15" s="1236" t="s">
        <v>4440</v>
      </c>
    </row>
    <row r="16" spans="1:25" s="1236" customFormat="1" ht="18.75" customHeight="1">
      <c r="A16" s="1236" t="s">
        <v>4441</v>
      </c>
    </row>
    <row r="17" spans="1:25" s="1236" customFormat="1" ht="18.75" customHeight="1"/>
    <row r="18" spans="1:25" s="1236" customFormat="1" ht="18.75" customHeight="1">
      <c r="A18" s="1317" t="s">
        <v>4442</v>
      </c>
      <c r="B18" s="1318"/>
      <c r="C18" s="1318"/>
      <c r="D18" s="1318"/>
      <c r="E18" s="1318"/>
      <c r="F18" s="1318"/>
      <c r="G18" s="1318"/>
      <c r="H18" s="1318"/>
      <c r="I18" s="5650" t="str">
        <f>cst_wskakunin_BUILD_NAME</f>
        <v>テスト０７１１－１</v>
      </c>
      <c r="J18" s="5651"/>
      <c r="K18" s="5651"/>
      <c r="L18" s="5651"/>
      <c r="M18" s="5651"/>
      <c r="N18" s="5651"/>
      <c r="O18" s="5651"/>
      <c r="P18" s="5651"/>
      <c r="Q18" s="5651"/>
      <c r="R18" s="5651"/>
      <c r="S18" s="5651"/>
      <c r="T18" s="5651"/>
      <c r="U18" s="5651"/>
      <c r="V18" s="5651"/>
      <c r="W18" s="5651"/>
      <c r="X18" s="5651"/>
      <c r="Y18" s="5652"/>
    </row>
    <row r="19" spans="1:25" s="1236" customFormat="1" ht="18.75" customHeight="1">
      <c r="A19" s="1317" t="s">
        <v>4443</v>
      </c>
      <c r="B19" s="1318"/>
      <c r="C19" s="1318"/>
      <c r="D19" s="1318"/>
      <c r="E19" s="1318"/>
      <c r="F19" s="1318"/>
      <c r="G19" s="1318"/>
      <c r="H19" s="1318"/>
      <c r="I19" s="5650" t="str">
        <f>cst_wskakunin_BUILD__address</f>
        <v>埼玉県さいたま市緑区</v>
      </c>
      <c r="J19" s="5651"/>
      <c r="K19" s="5651"/>
      <c r="L19" s="5651"/>
      <c r="M19" s="5651"/>
      <c r="N19" s="5651"/>
      <c r="O19" s="5651"/>
      <c r="P19" s="5651"/>
      <c r="Q19" s="5651"/>
      <c r="R19" s="5651"/>
      <c r="S19" s="5651"/>
      <c r="T19" s="5651"/>
      <c r="U19" s="5651"/>
      <c r="V19" s="5651"/>
      <c r="W19" s="5651"/>
      <c r="X19" s="5651"/>
      <c r="Y19" s="5652"/>
    </row>
    <row r="20" spans="1:25" s="1236" customFormat="1" ht="18.75" customHeight="1">
      <c r="A20" s="1317" t="s">
        <v>4444</v>
      </c>
      <c r="B20" s="1318"/>
      <c r="C20" s="1318"/>
      <c r="D20" s="1318"/>
      <c r="E20" s="1318"/>
      <c r="F20" s="1318"/>
      <c r="G20" s="1318"/>
      <c r="H20" s="1318"/>
      <c r="I20" s="5653"/>
      <c r="J20" s="5654"/>
      <c r="K20" s="5654"/>
      <c r="L20" s="5654"/>
      <c r="M20" s="5654"/>
      <c r="N20" s="5654"/>
      <c r="O20" s="5654"/>
      <c r="P20" s="5654"/>
      <c r="Q20" s="5654"/>
      <c r="R20" s="5654"/>
      <c r="S20" s="5654"/>
      <c r="T20" s="5654"/>
      <c r="U20" s="5654"/>
      <c r="V20" s="5654"/>
      <c r="W20" s="5654"/>
      <c r="X20" s="5654"/>
      <c r="Y20" s="5655"/>
    </row>
    <row r="21" spans="1:25" s="1236" customFormat="1" ht="18.75" customHeight="1">
      <c r="A21" s="1317" t="s">
        <v>4445</v>
      </c>
      <c r="B21" s="1318"/>
      <c r="C21" s="1318"/>
      <c r="D21" s="1318"/>
      <c r="E21" s="1318"/>
      <c r="F21" s="1318"/>
      <c r="G21" s="1318"/>
      <c r="H21" s="1318"/>
      <c r="I21" s="1318"/>
      <c r="J21" s="1318"/>
      <c r="K21" s="1318"/>
      <c r="L21" s="1318"/>
      <c r="M21" s="1318"/>
      <c r="N21" s="1318"/>
      <c r="O21" s="1318"/>
      <c r="P21" s="1318"/>
      <c r="Q21" s="1318"/>
      <c r="R21" s="1318"/>
      <c r="S21" s="1318"/>
      <c r="T21" s="1318"/>
      <c r="U21" s="1318"/>
      <c r="V21" s="1318"/>
      <c r="W21" s="1318"/>
      <c r="X21" s="1318"/>
      <c r="Y21" s="1319"/>
    </row>
    <row r="22" spans="1:25" s="1236" customFormat="1" ht="9" customHeight="1">
      <c r="A22" s="1320"/>
      <c r="Y22" s="1321"/>
    </row>
    <row r="23" spans="1:25" s="1236" customFormat="1" ht="18.75" customHeight="1">
      <c r="A23" s="1320"/>
      <c r="B23" s="1322" t="s">
        <v>139</v>
      </c>
      <c r="C23" s="1236" t="s">
        <v>3302</v>
      </c>
      <c r="D23" s="1236" t="s">
        <v>4446</v>
      </c>
      <c r="Y23" s="1321"/>
    </row>
    <row r="24" spans="1:25" s="1236" customFormat="1" ht="9" customHeight="1">
      <c r="A24" s="1320"/>
      <c r="B24" s="1323"/>
      <c r="Y24" s="1321"/>
    </row>
    <row r="25" spans="1:25" s="1236" customFormat="1" ht="18.75" customHeight="1">
      <c r="A25" s="1320"/>
      <c r="B25" s="1322" t="s">
        <v>139</v>
      </c>
      <c r="C25" s="1236" t="s">
        <v>3303</v>
      </c>
      <c r="D25" s="1236" t="s">
        <v>4447</v>
      </c>
      <c r="Y25" s="1321"/>
    </row>
    <row r="26" spans="1:25" s="1236" customFormat="1" ht="9" customHeight="1">
      <c r="A26" s="1320"/>
      <c r="B26" s="1323"/>
      <c r="H26" s="2456"/>
      <c r="I26" s="2456"/>
      <c r="Y26" s="1321"/>
    </row>
    <row r="27" spans="1:25" s="1236" customFormat="1" ht="18.75" customHeight="1">
      <c r="A27" s="1320"/>
      <c r="B27" s="1322" t="s">
        <v>139</v>
      </c>
      <c r="C27" s="1236" t="s">
        <v>3304</v>
      </c>
      <c r="D27" s="1236" t="s">
        <v>4448</v>
      </c>
      <c r="Y27" s="1321"/>
    </row>
    <row r="28" spans="1:25" s="1236" customFormat="1" ht="9" customHeight="1">
      <c r="A28" s="1320"/>
      <c r="Y28" s="1321"/>
    </row>
    <row r="29" spans="1:25" s="1236" customFormat="1" ht="18.75" customHeight="1">
      <c r="A29" s="1317" t="s">
        <v>4449</v>
      </c>
      <c r="B29" s="1318"/>
      <c r="C29" s="1318"/>
      <c r="D29" s="1324"/>
      <c r="E29" s="1318"/>
      <c r="F29" s="1318"/>
      <c r="G29" s="1318"/>
      <c r="H29" s="1318"/>
      <c r="I29" s="1318"/>
      <c r="J29" s="1318"/>
      <c r="K29" s="1318"/>
      <c r="L29" s="1318"/>
      <c r="M29" s="1318"/>
      <c r="N29" s="1318"/>
      <c r="O29" s="1318"/>
      <c r="P29" s="1318"/>
      <c r="Q29" s="1318"/>
      <c r="R29" s="1318"/>
      <c r="S29" s="1318"/>
      <c r="T29" s="1318"/>
      <c r="U29" s="1318"/>
      <c r="V29" s="1318"/>
      <c r="W29" s="1318"/>
      <c r="X29" s="1318"/>
      <c r="Y29" s="1319"/>
    </row>
    <row r="30" spans="1:25" s="1236" customFormat="1" ht="18.75" customHeight="1">
      <c r="A30" s="1320"/>
      <c r="D30" s="1323"/>
      <c r="Y30" s="1321"/>
    </row>
    <row r="31" spans="1:25" s="1236" customFormat="1" ht="18.75" customHeight="1">
      <c r="A31" s="1320"/>
      <c r="D31" s="1323"/>
      <c r="Y31" s="1321"/>
    </row>
    <row r="32" spans="1:25" s="1236" customFormat="1" ht="18.75" customHeight="1">
      <c r="A32" s="1320"/>
      <c r="D32" s="1323"/>
      <c r="Y32" s="1321"/>
    </row>
    <row r="33" spans="1:25" s="1236" customFormat="1" ht="18.75" customHeight="1">
      <c r="A33" s="1320"/>
      <c r="D33" s="1323"/>
      <c r="Y33" s="1321"/>
    </row>
    <row r="34" spans="1:25" s="1236" customFormat="1" ht="18.75" customHeight="1">
      <c r="A34" s="1320"/>
      <c r="Y34" s="1321"/>
    </row>
    <row r="35" spans="1:25" s="1236" customFormat="1" ht="18.75" customHeight="1">
      <c r="A35" s="1325" t="s">
        <v>3028</v>
      </c>
      <c r="B35" s="1326"/>
      <c r="C35" s="1326"/>
      <c r="D35" s="1326"/>
      <c r="E35" s="1326"/>
      <c r="F35" s="1326"/>
      <c r="G35" s="1326"/>
      <c r="H35" s="1326"/>
      <c r="I35" s="1326"/>
      <c r="J35" s="1326"/>
      <c r="K35" s="1326"/>
      <c r="L35" s="1326"/>
      <c r="M35" s="1326"/>
      <c r="N35" s="1326"/>
      <c r="O35" s="1326"/>
      <c r="P35" s="1326"/>
      <c r="Q35" s="1327"/>
      <c r="R35" s="5656" t="s">
        <v>3641</v>
      </c>
      <c r="S35" s="5657"/>
      <c r="T35" s="5657"/>
      <c r="U35" s="5657"/>
      <c r="V35" s="5657"/>
      <c r="W35" s="5657"/>
      <c r="X35" s="5657"/>
      <c r="Y35" s="5658"/>
    </row>
    <row r="36" spans="1:25" s="1236" customFormat="1" ht="18.75" customHeight="1">
      <c r="A36" s="1328" t="s">
        <v>4450</v>
      </c>
      <c r="Q36" s="1321"/>
      <c r="R36" s="1325"/>
      <c r="S36" s="1326"/>
      <c r="T36" s="1326"/>
      <c r="U36" s="1326"/>
      <c r="V36" s="1326"/>
      <c r="W36" s="1326"/>
      <c r="X36" s="1326"/>
      <c r="Y36" s="1327"/>
    </row>
    <row r="37" spans="1:25" s="1236" customFormat="1" ht="18.75" customHeight="1">
      <c r="A37" s="1328" t="s">
        <v>4451</v>
      </c>
      <c r="Q37" s="1321"/>
      <c r="R37" s="1320"/>
      <c r="Y37" s="1321"/>
    </row>
    <row r="38" spans="1:25" s="1236" customFormat="1" ht="18.75" customHeight="1">
      <c r="A38" s="1328" t="s">
        <v>4452</v>
      </c>
      <c r="Q38" s="1321"/>
      <c r="R38" s="1320"/>
      <c r="Y38" s="1321"/>
    </row>
    <row r="39" spans="1:25" s="1236" customFormat="1" ht="18.75" customHeight="1">
      <c r="A39" s="1328" t="s">
        <v>4453</v>
      </c>
      <c r="Q39" s="1321"/>
      <c r="R39" s="1320"/>
      <c r="Y39" s="1321"/>
    </row>
    <row r="40" spans="1:25" s="1236" customFormat="1" ht="18.75" customHeight="1">
      <c r="A40" s="1328" t="s">
        <v>4454</v>
      </c>
      <c r="Q40" s="1321"/>
      <c r="R40" s="1320"/>
      <c r="Y40" s="1321"/>
    </row>
    <row r="41" spans="1:25" s="1236" customFormat="1" ht="18.75" customHeight="1">
      <c r="A41" s="1328" t="s">
        <v>4455</v>
      </c>
      <c r="Q41" s="1321"/>
      <c r="R41" s="1320"/>
      <c r="Y41" s="1321"/>
    </row>
    <row r="42" spans="1:25" s="1236" customFormat="1" ht="18.75" customHeight="1">
      <c r="A42" s="1329" t="s">
        <v>4456</v>
      </c>
      <c r="B42" s="1235"/>
      <c r="C42" s="1235"/>
      <c r="D42" s="1235"/>
      <c r="E42" s="1235"/>
      <c r="F42" s="1235"/>
      <c r="G42" s="1235"/>
      <c r="H42" s="1235"/>
      <c r="I42" s="1235"/>
      <c r="J42" s="1235"/>
      <c r="K42" s="1235"/>
      <c r="L42" s="1235"/>
      <c r="M42" s="1235"/>
      <c r="N42" s="1235"/>
      <c r="O42" s="1235"/>
      <c r="P42" s="1235"/>
      <c r="Q42" s="1330"/>
      <c r="R42" s="1331"/>
      <c r="S42" s="1235"/>
      <c r="T42" s="1235"/>
      <c r="U42" s="1235"/>
      <c r="V42" s="1235"/>
      <c r="W42" s="1235"/>
      <c r="X42" s="1235"/>
      <c r="Y42" s="1330"/>
    </row>
    <row r="43" spans="1:25" s="1236" customFormat="1" ht="12">
      <c r="A43" s="1332"/>
      <c r="B43" s="1332"/>
      <c r="C43" s="1332"/>
    </row>
    <row r="44" spans="1:25" ht="18.75" customHeight="1">
      <c r="A44" s="1332"/>
      <c r="B44" s="1332"/>
      <c r="C44" s="1332"/>
    </row>
    <row r="45" spans="1:25" ht="18.75" customHeight="1">
      <c r="A45" s="1332"/>
      <c r="B45" s="1332"/>
      <c r="C45" s="1332"/>
    </row>
    <row r="46" spans="1:25" ht="18.75" customHeight="1">
      <c r="A46" s="1332"/>
      <c r="B46" s="1332"/>
      <c r="C46" s="1332"/>
    </row>
  </sheetData>
  <mergeCells count="10">
    <mergeCell ref="I19:Y19"/>
    <mergeCell ref="I20:Y20"/>
    <mergeCell ref="H26:I26"/>
    <mergeCell ref="R35:Y35"/>
    <mergeCell ref="A1:Y1"/>
    <mergeCell ref="A3:Y3"/>
    <mergeCell ref="A5:Y5"/>
    <mergeCell ref="R7:S7"/>
    <mergeCell ref="O12:X13"/>
    <mergeCell ref="I18:Y18"/>
  </mergeCells>
  <phoneticPr fontId="136"/>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18" customWidth="1"/>
    <col min="2" max="14" width="3.625" style="1218" customWidth="1"/>
    <col min="15" max="15" width="4.125" style="1218" customWidth="1"/>
    <col min="16" max="24" width="3.625" style="1218" customWidth="1"/>
    <col min="25" max="25" width="2.625" style="1218" customWidth="1"/>
    <col min="26" max="26" width="9" style="1218" customWidth="1"/>
    <col min="27" max="16384" width="9" style="1218"/>
  </cols>
  <sheetData>
    <row r="1" spans="1:25" s="1236" customFormat="1" ht="18" customHeight="1">
      <c r="A1" s="4729" t="s">
        <v>4457</v>
      </c>
      <c r="B1" s="5659"/>
      <c r="C1" s="5659"/>
      <c r="D1" s="5659"/>
      <c r="E1" s="5659"/>
      <c r="F1" s="5659"/>
      <c r="G1" s="5659"/>
      <c r="H1" s="5659"/>
      <c r="I1" s="5659"/>
      <c r="J1" s="5659"/>
      <c r="K1" s="5659"/>
      <c r="L1" s="5659"/>
      <c r="M1" s="5659"/>
      <c r="N1" s="5659"/>
      <c r="O1" s="5659"/>
      <c r="P1" s="5659"/>
      <c r="Q1" s="5659"/>
      <c r="R1" s="5659"/>
      <c r="S1" s="5659"/>
      <c r="T1" s="5659"/>
      <c r="U1" s="5659"/>
      <c r="V1" s="5659"/>
      <c r="W1" s="5659"/>
      <c r="X1" s="5659"/>
      <c r="Y1" s="5659"/>
    </row>
    <row r="2" spans="1:25" s="1236" customFormat="1" ht="18" customHeight="1"/>
    <row r="3" spans="1:25" s="1236" customFormat="1" ht="18" customHeight="1">
      <c r="A3" s="2456" t="s">
        <v>15</v>
      </c>
      <c r="B3" s="2456"/>
      <c r="C3" s="2456"/>
      <c r="D3" s="2456"/>
      <c r="E3" s="2456"/>
      <c r="F3" s="2456"/>
      <c r="G3" s="2456"/>
      <c r="H3" s="2456"/>
      <c r="I3" s="2456"/>
      <c r="J3" s="2456"/>
      <c r="K3" s="2456"/>
      <c r="L3" s="2456"/>
      <c r="M3" s="2456"/>
      <c r="N3" s="2456"/>
      <c r="O3" s="2456"/>
      <c r="P3" s="2456"/>
      <c r="Q3" s="2456"/>
      <c r="R3" s="2456"/>
      <c r="S3" s="2456"/>
      <c r="T3" s="2456"/>
      <c r="U3" s="2456"/>
      <c r="V3" s="2456"/>
      <c r="W3" s="2456"/>
      <c r="X3" s="2456"/>
      <c r="Y3" s="2456"/>
    </row>
    <row r="4" spans="1:25" s="1236" customFormat="1" ht="18" customHeight="1">
      <c r="A4" s="1311"/>
      <c r="B4" s="1311"/>
      <c r="C4" s="1311"/>
      <c r="D4" s="1311"/>
      <c r="E4" s="1311"/>
      <c r="F4" s="1311"/>
      <c r="G4" s="1311"/>
      <c r="H4" s="1311"/>
      <c r="I4" s="1311"/>
      <c r="J4" s="1311"/>
      <c r="K4" s="1311"/>
      <c r="L4" s="1311"/>
      <c r="M4" s="1311"/>
      <c r="N4" s="1311"/>
      <c r="O4" s="1311"/>
      <c r="P4" s="1311"/>
      <c r="Q4" s="1311"/>
      <c r="R4" s="1311"/>
      <c r="S4" s="1311"/>
      <c r="T4" s="1311"/>
      <c r="U4" s="1311"/>
      <c r="V4" s="1311"/>
      <c r="W4" s="1311"/>
      <c r="X4" s="1311"/>
      <c r="Y4" s="1311"/>
    </row>
    <row r="5" spans="1:25" s="1236" customFormat="1" ht="21">
      <c r="A5" s="5684" t="s">
        <v>4458</v>
      </c>
      <c r="B5" s="5684"/>
      <c r="C5" s="5684"/>
      <c r="D5" s="5684"/>
      <c r="E5" s="5684"/>
      <c r="F5" s="5684"/>
      <c r="G5" s="5684"/>
      <c r="H5" s="5684"/>
      <c r="I5" s="5684"/>
      <c r="J5" s="5684"/>
      <c r="K5" s="5684"/>
      <c r="L5" s="5684"/>
      <c r="M5" s="5684"/>
      <c r="N5" s="5684"/>
      <c r="O5" s="5684"/>
      <c r="P5" s="5684"/>
      <c r="Q5" s="5684"/>
      <c r="R5" s="5684"/>
      <c r="S5" s="5684"/>
      <c r="T5" s="5684"/>
      <c r="U5" s="5684"/>
      <c r="V5" s="5684"/>
      <c r="W5" s="5684"/>
      <c r="X5" s="5684"/>
      <c r="Y5" s="5684"/>
    </row>
    <row r="6" spans="1:25" s="1236" customFormat="1" ht="18" customHeight="1"/>
    <row r="7" spans="1:25" s="1236" customFormat="1" ht="18" customHeight="1">
      <c r="R7" s="5683" t="s">
        <v>4402</v>
      </c>
      <c r="S7" s="5683"/>
      <c r="T7" s="1311" t="s">
        <v>477</v>
      </c>
      <c r="U7" s="1312"/>
      <c r="V7" s="1311" t="s">
        <v>5</v>
      </c>
      <c r="W7" s="1312"/>
      <c r="X7" s="1311" t="s">
        <v>478</v>
      </c>
    </row>
    <row r="8" spans="1:25" s="1236" customFormat="1" ht="18" customHeight="1"/>
    <row r="9" spans="1:25" s="1236" customFormat="1" ht="18" customHeight="1">
      <c r="A9" s="1236" t="s">
        <v>3599</v>
      </c>
    </row>
    <row r="10" spans="1:25" s="1236" customFormat="1" ht="18" customHeight="1"/>
    <row r="11" spans="1:25" s="1236" customFormat="1" ht="18" customHeight="1">
      <c r="J11" s="1236" t="s">
        <v>3640</v>
      </c>
      <c r="P11" s="5661" t="str">
        <f>cst_wskakunin_owner1__address</f>
        <v>埼玉県埼玉県さいたま市浦和区岸町７－１２－３</v>
      </c>
      <c r="Q11" s="5661"/>
      <c r="R11" s="5661"/>
      <c r="S11" s="5661"/>
      <c r="T11" s="5661"/>
      <c r="U11" s="5661"/>
      <c r="V11" s="5661"/>
      <c r="W11" s="5661"/>
      <c r="X11" s="5661"/>
    </row>
    <row r="12" spans="1:25" s="1236" customFormat="1" ht="18" customHeight="1">
      <c r="J12" s="1236" t="s">
        <v>3601</v>
      </c>
      <c r="P12" s="5661"/>
      <c r="Q12" s="5661"/>
      <c r="R12" s="5661"/>
      <c r="S12" s="5661"/>
      <c r="T12" s="5661"/>
      <c r="U12" s="5661"/>
      <c r="V12" s="5661"/>
      <c r="W12" s="5661"/>
      <c r="X12" s="5661"/>
    </row>
    <row r="13" spans="1:25" s="1236" customFormat="1" ht="18" customHeight="1">
      <c r="J13" s="1236" t="s">
        <v>3110</v>
      </c>
      <c r="P13" s="5661" t="str">
        <f>cst_wskakunin_owner1__space3</f>
        <v>テスト建て主
代表取締役社長　テストさん</v>
      </c>
      <c r="Q13" s="5661"/>
      <c r="R13" s="5661"/>
      <c r="S13" s="5661"/>
      <c r="T13" s="5661"/>
      <c r="U13" s="5661"/>
      <c r="V13" s="5661"/>
      <c r="W13" s="5661"/>
      <c r="X13" s="5661"/>
    </row>
    <row r="14" spans="1:25" s="1236" customFormat="1" ht="18" customHeight="1">
      <c r="J14" s="1236" t="s">
        <v>3111</v>
      </c>
      <c r="N14" s="1316"/>
      <c r="O14" s="1316"/>
      <c r="P14" s="5661"/>
      <c r="Q14" s="5661"/>
      <c r="R14" s="5661"/>
      <c r="S14" s="5661"/>
      <c r="T14" s="5661"/>
      <c r="U14" s="5661"/>
      <c r="V14" s="5661"/>
      <c r="W14" s="5661"/>
      <c r="X14" s="5661"/>
    </row>
    <row r="15" spans="1:25" s="1236" customFormat="1" ht="18" customHeight="1">
      <c r="N15" s="1316"/>
      <c r="O15" s="1316"/>
      <c r="P15" s="1313"/>
      <c r="Q15" s="1316"/>
      <c r="R15" s="1316"/>
      <c r="S15" s="1316"/>
      <c r="T15" s="1316"/>
      <c r="U15" s="1316"/>
      <c r="V15" s="1316"/>
      <c r="W15" s="1316"/>
      <c r="X15" s="1316"/>
    </row>
    <row r="16" spans="1:25" s="1236" customFormat="1" ht="18" customHeight="1">
      <c r="J16" s="1314" t="s">
        <v>4134</v>
      </c>
      <c r="N16" s="1316"/>
      <c r="O16" s="1316"/>
      <c r="P16" s="5685" t="str">
        <f>cst_wskakunin_sekkei1_JIMU_NAME&amp;IF(cst_wskakunin_sekkei1_NAME="",""," "&amp;CHAR(10)&amp;cst_wskakunin_sekkei1_NAME)</f>
        <v/>
      </c>
      <c r="Q16" s="5685"/>
      <c r="R16" s="5685"/>
      <c r="S16" s="5685"/>
      <c r="T16" s="5685"/>
      <c r="U16" s="5685"/>
      <c r="V16" s="5685"/>
      <c r="W16" s="5685"/>
      <c r="X16" s="5685"/>
    </row>
    <row r="17" spans="1:25" s="1236" customFormat="1" ht="18" customHeight="1">
      <c r="N17" s="1316"/>
      <c r="O17" s="1316"/>
      <c r="P17" s="5685"/>
      <c r="Q17" s="5685"/>
      <c r="R17" s="5685"/>
      <c r="S17" s="5685"/>
      <c r="T17" s="5685"/>
      <c r="U17" s="5685"/>
      <c r="V17" s="5685"/>
      <c r="W17" s="5685"/>
      <c r="X17" s="5685"/>
    </row>
    <row r="18" spans="1:25" s="1236" customFormat="1" ht="18" customHeight="1">
      <c r="N18" s="1316"/>
      <c r="O18" s="1316"/>
      <c r="P18" s="1316"/>
      <c r="Q18" s="1316"/>
      <c r="R18" s="1316"/>
      <c r="S18" s="1316"/>
      <c r="T18" s="1316"/>
      <c r="U18" s="1316"/>
      <c r="V18" s="1316"/>
      <c r="W18" s="1316"/>
      <c r="X18" s="1316"/>
    </row>
    <row r="19" spans="1:25" s="1236" customFormat="1" ht="18" customHeight="1">
      <c r="A19" s="5686" t="s">
        <v>4459</v>
      </c>
      <c r="B19" s="5686"/>
      <c r="C19" s="5686"/>
      <c r="D19" s="5686"/>
      <c r="E19" s="5686"/>
      <c r="F19" s="5686"/>
      <c r="G19" s="5686"/>
      <c r="H19" s="5686"/>
      <c r="I19" s="5686"/>
      <c r="J19" s="5686"/>
      <c r="K19" s="5686"/>
      <c r="L19" s="5686"/>
      <c r="M19" s="5686"/>
      <c r="N19" s="5686"/>
      <c r="O19" s="5686"/>
      <c r="P19" s="5686"/>
      <c r="Q19" s="5686"/>
      <c r="R19" s="5686"/>
      <c r="S19" s="5686"/>
      <c r="T19" s="5686"/>
      <c r="U19" s="5686"/>
      <c r="V19" s="5686"/>
      <c r="W19" s="5686"/>
      <c r="X19" s="5686"/>
      <c r="Y19" s="5686"/>
    </row>
    <row r="20" spans="1:25" s="1236" customFormat="1" ht="18" customHeight="1">
      <c r="A20" s="5686" t="s">
        <v>4460</v>
      </c>
      <c r="B20" s="5686"/>
      <c r="C20" s="5686"/>
      <c r="D20" s="5686"/>
      <c r="E20" s="5686"/>
      <c r="F20" s="5686"/>
      <c r="G20" s="5686"/>
      <c r="H20" s="5686"/>
      <c r="I20" s="5686"/>
      <c r="J20" s="5686"/>
      <c r="K20" s="5686"/>
      <c r="L20" s="5686"/>
      <c r="M20" s="5686"/>
      <c r="N20" s="5686"/>
      <c r="O20" s="5686"/>
      <c r="P20" s="5686"/>
      <c r="Q20" s="5686"/>
      <c r="R20" s="5686"/>
      <c r="S20" s="5686"/>
      <c r="T20" s="5686"/>
      <c r="U20" s="5686"/>
      <c r="V20" s="5686"/>
      <c r="W20" s="5686"/>
      <c r="X20" s="5686"/>
      <c r="Y20" s="5686"/>
    </row>
    <row r="21" spans="1:25" s="1236" customFormat="1" ht="18" customHeight="1">
      <c r="A21" s="5686" t="s">
        <v>4461</v>
      </c>
      <c r="B21" s="5686"/>
      <c r="C21" s="5686"/>
      <c r="D21" s="5686"/>
      <c r="E21" s="5686"/>
      <c r="F21" s="5686"/>
      <c r="G21" s="5686"/>
      <c r="H21" s="5686"/>
      <c r="I21" s="5686"/>
      <c r="J21" s="5686"/>
      <c r="K21" s="5686"/>
      <c r="L21" s="5686"/>
      <c r="M21" s="5686"/>
      <c r="N21" s="5686"/>
      <c r="O21" s="5686"/>
      <c r="P21" s="5686"/>
      <c r="Q21" s="5686"/>
      <c r="R21" s="5686"/>
      <c r="S21" s="5686"/>
      <c r="T21" s="5686"/>
      <c r="U21" s="5686"/>
      <c r="V21" s="5686"/>
      <c r="W21" s="5686"/>
      <c r="X21" s="5686"/>
      <c r="Y21" s="5686"/>
    </row>
    <row r="22" spans="1:25" s="1236" customFormat="1" ht="18" customHeight="1">
      <c r="A22" s="1236" t="s">
        <v>4462</v>
      </c>
    </row>
    <row r="23" spans="1:25" s="1236" customFormat="1" ht="18" customHeight="1"/>
    <row r="24" spans="1:25" s="1236" customFormat="1" ht="18" customHeight="1">
      <c r="A24" s="1236" t="s">
        <v>4463</v>
      </c>
    </row>
    <row r="25" spans="1:25" s="1236" customFormat="1" ht="18" customHeight="1">
      <c r="A25" s="1236" t="s">
        <v>4464</v>
      </c>
      <c r="N25" s="1311"/>
      <c r="O25" s="1311" t="s">
        <v>6</v>
      </c>
      <c r="P25" s="5487"/>
      <c r="Q25" s="5487"/>
      <c r="R25" s="5487"/>
      <c r="S25" s="5487"/>
      <c r="T25" s="5487"/>
      <c r="U25" s="5487"/>
      <c r="V25" s="1311" t="s">
        <v>7</v>
      </c>
    </row>
    <row r="26" spans="1:25" s="1236" customFormat="1" ht="18" customHeight="1">
      <c r="A26" s="1236" t="s">
        <v>4465</v>
      </c>
      <c r="I26" s="1237"/>
      <c r="K26" s="1311"/>
      <c r="L26" s="1311"/>
      <c r="M26" s="1311"/>
      <c r="N26" s="1311"/>
      <c r="O26" s="5683" t="s">
        <v>4402</v>
      </c>
      <c r="P26" s="5683"/>
      <c r="Q26" s="1311" t="s">
        <v>477</v>
      </c>
      <c r="R26" s="1333"/>
      <c r="S26" s="1311" t="s">
        <v>5</v>
      </c>
      <c r="T26" s="1334"/>
      <c r="U26" s="1311" t="s">
        <v>478</v>
      </c>
    </row>
    <row r="27" spans="1:25" s="1236" customFormat="1" ht="18" customHeight="1">
      <c r="A27" s="1236" t="s">
        <v>4466</v>
      </c>
    </row>
    <row r="28" spans="1:25" s="1236" customFormat="1" ht="18" customHeight="1"/>
    <row r="29" spans="1:25" s="1236" customFormat="1" ht="18" customHeight="1">
      <c r="A29" s="1236" t="s">
        <v>3988</v>
      </c>
    </row>
    <row r="30" spans="1:25" s="1236" customFormat="1" ht="18" customHeight="1">
      <c r="A30" s="1325"/>
      <c r="B30" s="1326"/>
      <c r="C30" s="1326"/>
      <c r="D30" s="1326"/>
      <c r="E30" s="1326"/>
      <c r="F30" s="1326"/>
      <c r="G30" s="1326"/>
      <c r="H30" s="1326"/>
      <c r="I30" s="1326"/>
      <c r="J30" s="1326"/>
      <c r="K30" s="1326"/>
      <c r="L30" s="1326"/>
      <c r="M30" s="1326"/>
      <c r="N30" s="1326"/>
      <c r="O30" s="1326"/>
      <c r="P30" s="1326"/>
      <c r="Q30" s="1326"/>
      <c r="R30" s="1326"/>
      <c r="S30" s="1326"/>
      <c r="T30" s="1326"/>
      <c r="U30" s="1326"/>
      <c r="V30" s="1326"/>
      <c r="W30" s="1326"/>
      <c r="X30" s="1326"/>
      <c r="Y30" s="1327"/>
    </row>
    <row r="31" spans="1:25" s="1236" customFormat="1" ht="18" customHeight="1">
      <c r="A31" s="1320"/>
      <c r="Y31" s="1321"/>
    </row>
    <row r="32" spans="1:25" s="1236" customFormat="1" ht="18" customHeight="1">
      <c r="A32" s="1320"/>
      <c r="Y32" s="1321"/>
    </row>
    <row r="33" spans="1:25" s="1236" customFormat="1" ht="18" customHeight="1">
      <c r="A33" s="1320"/>
      <c r="Y33" s="1321"/>
    </row>
    <row r="34" spans="1:25" s="1236" customFormat="1" ht="18" customHeight="1">
      <c r="A34" s="1320"/>
      <c r="Y34" s="1321"/>
    </row>
    <row r="35" spans="1:25" s="1236" customFormat="1" ht="18" customHeight="1">
      <c r="A35" s="5675" t="s">
        <v>3114</v>
      </c>
      <c r="B35" s="5676"/>
      <c r="C35" s="5676"/>
      <c r="D35" s="5676"/>
      <c r="E35" s="5676"/>
      <c r="F35" s="5676"/>
      <c r="G35" s="5676"/>
      <c r="H35" s="5677"/>
      <c r="I35" s="5675" t="s">
        <v>4467</v>
      </c>
      <c r="J35" s="5676"/>
      <c r="K35" s="5676"/>
      <c r="L35" s="5676"/>
      <c r="M35" s="5676"/>
      <c r="N35" s="5676"/>
      <c r="O35" s="5676"/>
      <c r="P35" s="5677"/>
      <c r="Q35" s="5675" t="s">
        <v>4468</v>
      </c>
      <c r="R35" s="5676"/>
      <c r="S35" s="5676"/>
      <c r="T35" s="5676"/>
      <c r="U35" s="5676"/>
      <c r="V35" s="5676"/>
      <c r="W35" s="5676"/>
      <c r="X35" s="5676"/>
      <c r="Y35" s="5677"/>
    </row>
    <row r="36" spans="1:25" s="1236" customFormat="1" ht="18" customHeight="1">
      <c r="A36" s="5678"/>
      <c r="B36" s="5679"/>
      <c r="C36" s="5679"/>
      <c r="D36" s="5679"/>
      <c r="E36" s="5679"/>
      <c r="F36" s="5679"/>
      <c r="G36" s="5679"/>
      <c r="H36" s="5680"/>
      <c r="I36" s="5678"/>
      <c r="J36" s="5679"/>
      <c r="K36" s="5679"/>
      <c r="L36" s="5679"/>
      <c r="M36" s="5679"/>
      <c r="N36" s="5679"/>
      <c r="O36" s="5679"/>
      <c r="P36" s="5680"/>
      <c r="Q36" s="5678"/>
      <c r="R36" s="5679"/>
      <c r="S36" s="5679"/>
      <c r="T36" s="5679"/>
      <c r="U36" s="5679"/>
      <c r="V36" s="5679"/>
      <c r="W36" s="5679"/>
      <c r="X36" s="5679"/>
      <c r="Y36" s="5680"/>
    </row>
    <row r="37" spans="1:25" s="1236" customFormat="1" ht="18" customHeight="1">
      <c r="A37" s="1320"/>
      <c r="H37" s="1321"/>
      <c r="P37" s="1321"/>
      <c r="Q37" s="1335" t="s">
        <v>4402</v>
      </c>
      <c r="R37" s="5681"/>
      <c r="S37" s="5681"/>
      <c r="T37" s="5665" t="s">
        <v>477</v>
      </c>
      <c r="U37" s="5665"/>
      <c r="V37" s="5665" t="s">
        <v>5</v>
      </c>
      <c r="W37" s="5665"/>
      <c r="X37" s="5665" t="s">
        <v>478</v>
      </c>
      <c r="Y37" s="5667"/>
    </row>
    <row r="38" spans="1:25" s="1236" customFormat="1" ht="18" customHeight="1">
      <c r="A38" s="1320"/>
      <c r="H38" s="1321"/>
      <c r="P38" s="1321"/>
      <c r="Q38" s="1336"/>
      <c r="R38" s="5682"/>
      <c r="S38" s="5682"/>
      <c r="T38" s="5666"/>
      <c r="U38" s="5666"/>
      <c r="V38" s="5666"/>
      <c r="W38" s="5666"/>
      <c r="X38" s="5666"/>
      <c r="Y38" s="5668"/>
    </row>
    <row r="39" spans="1:25" s="1236" customFormat="1" ht="18" customHeight="1">
      <c r="A39" s="1320"/>
      <c r="H39" s="1321"/>
      <c r="P39" s="1321"/>
      <c r="Q39" s="5663" t="s">
        <v>6</v>
      </c>
      <c r="R39" s="5665"/>
      <c r="S39" s="5665"/>
      <c r="T39" s="5665"/>
      <c r="U39" s="5665"/>
      <c r="V39" s="5665"/>
      <c r="W39" s="5665"/>
      <c r="X39" s="5665"/>
      <c r="Y39" s="5667" t="s">
        <v>7</v>
      </c>
    </row>
    <row r="40" spans="1:25" s="1236" customFormat="1" ht="18" customHeight="1">
      <c r="A40" s="1320"/>
      <c r="H40" s="1321"/>
      <c r="P40" s="1321"/>
      <c r="Q40" s="5664"/>
      <c r="R40" s="5666"/>
      <c r="S40" s="5666"/>
      <c r="T40" s="5666"/>
      <c r="U40" s="5666"/>
      <c r="V40" s="5666"/>
      <c r="W40" s="5666"/>
      <c r="X40" s="5666"/>
      <c r="Y40" s="5668"/>
    </row>
    <row r="41" spans="1:25" s="1236" customFormat="1" ht="18" customHeight="1">
      <c r="A41" s="5669" t="s">
        <v>4469</v>
      </c>
      <c r="B41" s="5670"/>
      <c r="C41" s="5670"/>
      <c r="D41" s="5670"/>
      <c r="E41" s="5670"/>
      <c r="F41" s="5670"/>
      <c r="G41" s="5670"/>
      <c r="H41" s="5671"/>
      <c r="P41" s="1321"/>
      <c r="Q41" s="5669" t="s">
        <v>4469</v>
      </c>
      <c r="R41" s="5670"/>
      <c r="S41" s="5670"/>
      <c r="T41" s="5670"/>
      <c r="U41" s="5670"/>
      <c r="V41" s="5670"/>
      <c r="W41" s="5670"/>
      <c r="X41" s="5670"/>
      <c r="Y41" s="5671"/>
    </row>
    <row r="42" spans="1:25" s="1236" customFormat="1" ht="18" customHeight="1">
      <c r="A42" s="5672"/>
      <c r="B42" s="5673"/>
      <c r="C42" s="5673"/>
      <c r="D42" s="5673"/>
      <c r="E42" s="5673"/>
      <c r="F42" s="5673"/>
      <c r="G42" s="5673"/>
      <c r="H42" s="5674"/>
      <c r="I42" s="1235"/>
      <c r="J42" s="1235"/>
      <c r="K42" s="1235"/>
      <c r="L42" s="1235"/>
      <c r="M42" s="1235"/>
      <c r="N42" s="1235"/>
      <c r="O42" s="1235"/>
      <c r="P42" s="1330"/>
      <c r="Q42" s="5672"/>
      <c r="R42" s="5673"/>
      <c r="S42" s="5673"/>
      <c r="T42" s="5673"/>
      <c r="U42" s="5673"/>
      <c r="V42" s="5673"/>
      <c r="W42" s="5673"/>
      <c r="X42" s="5673"/>
      <c r="Y42" s="5674"/>
    </row>
    <row r="43" spans="1:25" s="1236" customFormat="1" ht="16.5" customHeight="1">
      <c r="A43" s="5662" t="s">
        <v>4470</v>
      </c>
      <c r="B43" s="5662"/>
      <c r="C43" s="5662"/>
      <c r="D43" s="5662"/>
      <c r="E43" s="5662"/>
      <c r="F43" s="5662"/>
      <c r="G43" s="5662"/>
      <c r="H43" s="5662"/>
      <c r="I43" s="5662"/>
      <c r="J43" s="5662"/>
      <c r="K43" s="5662"/>
      <c r="L43" s="5662"/>
      <c r="M43" s="5662"/>
      <c r="N43" s="5662"/>
      <c r="O43" s="5662"/>
      <c r="P43" s="5662"/>
      <c r="Q43" s="5662"/>
      <c r="R43" s="5662"/>
      <c r="S43" s="5662"/>
      <c r="T43" s="5662"/>
      <c r="U43" s="5662"/>
      <c r="V43" s="5662"/>
      <c r="W43" s="5662"/>
      <c r="X43" s="5662"/>
      <c r="Y43" s="5662"/>
    </row>
    <row r="44" spans="1:25" ht="16.5" customHeight="1">
      <c r="A44" s="5662" t="s">
        <v>4471</v>
      </c>
      <c r="B44" s="5662"/>
      <c r="C44" s="5662"/>
      <c r="D44" s="5662"/>
      <c r="E44" s="5662"/>
      <c r="F44" s="5662"/>
      <c r="G44" s="5662"/>
      <c r="H44" s="5662"/>
      <c r="I44" s="5662"/>
      <c r="J44" s="5662"/>
      <c r="K44" s="5662"/>
      <c r="L44" s="5662"/>
      <c r="M44" s="5662"/>
      <c r="N44" s="5662"/>
      <c r="O44" s="5662"/>
      <c r="P44" s="5662"/>
      <c r="Q44" s="5662"/>
      <c r="R44" s="5662"/>
      <c r="S44" s="5662"/>
      <c r="T44" s="5662"/>
      <c r="U44" s="5662"/>
      <c r="V44" s="5662"/>
      <c r="W44" s="5662"/>
      <c r="X44" s="5662"/>
      <c r="Y44" s="5662"/>
    </row>
    <row r="45" spans="1:25" ht="16.5" customHeight="1">
      <c r="A45" s="5662" t="s">
        <v>4472</v>
      </c>
      <c r="B45" s="5662"/>
      <c r="C45" s="5662"/>
      <c r="D45" s="5662"/>
      <c r="E45" s="5662"/>
      <c r="F45" s="5662"/>
      <c r="G45" s="5662"/>
      <c r="H45" s="5662"/>
      <c r="I45" s="5662"/>
      <c r="J45" s="5662"/>
      <c r="K45" s="5662"/>
      <c r="L45" s="5662"/>
      <c r="M45" s="5662"/>
      <c r="N45" s="5662"/>
      <c r="O45" s="5662"/>
      <c r="P45" s="5662"/>
      <c r="Q45" s="5662"/>
      <c r="R45" s="5662"/>
      <c r="S45" s="5662"/>
      <c r="T45" s="5662"/>
      <c r="U45" s="5662"/>
      <c r="V45" s="5662"/>
      <c r="W45" s="5662"/>
      <c r="X45" s="5662"/>
      <c r="Y45" s="5662"/>
    </row>
    <row r="46" spans="1:25" ht="18.75" customHeight="1">
      <c r="A46" s="1332"/>
      <c r="B46" s="1332"/>
      <c r="C46" s="1332"/>
    </row>
  </sheetData>
  <mergeCells count="30">
    <mergeCell ref="O26:P26"/>
    <mergeCell ref="A1:Y1"/>
    <mergeCell ref="A3:Y3"/>
    <mergeCell ref="A5:Y5"/>
    <mergeCell ref="R7:S7"/>
    <mergeCell ref="P11:X12"/>
    <mergeCell ref="P13:X14"/>
    <mergeCell ref="P16:X17"/>
    <mergeCell ref="A19:Y19"/>
    <mergeCell ref="A20:Y20"/>
    <mergeCell ref="A21:Y21"/>
    <mergeCell ref="P25:U25"/>
    <mergeCell ref="A35:H36"/>
    <mergeCell ref="I35:P36"/>
    <mergeCell ref="Q35:Y36"/>
    <mergeCell ref="R37:S38"/>
    <mergeCell ref="T37:T38"/>
    <mergeCell ref="U37:U38"/>
    <mergeCell ref="V37:V38"/>
    <mergeCell ref="W37:W38"/>
    <mergeCell ref="X37:X38"/>
    <mergeCell ref="Y37:Y38"/>
    <mergeCell ref="A44:Y44"/>
    <mergeCell ref="A45:Y45"/>
    <mergeCell ref="Q39:Q40"/>
    <mergeCell ref="R39:X40"/>
    <mergeCell ref="Y39:Y40"/>
    <mergeCell ref="A41:H42"/>
    <mergeCell ref="Q41:Y42"/>
    <mergeCell ref="A43:Y43"/>
  </mergeCells>
  <phoneticPr fontId="136"/>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687" t="s">
        <v>3028</v>
      </c>
      <c r="B1" s="5687"/>
      <c r="C1" s="5687"/>
      <c r="D1" s="5687"/>
      <c r="E1" s="5687"/>
      <c r="F1" s="5687"/>
      <c r="G1" s="5687"/>
      <c r="H1" s="5687"/>
      <c r="I1" s="5687"/>
      <c r="J1" s="5687"/>
    </row>
    <row r="2" spans="1:10" ht="17.25" customHeight="1">
      <c r="A2" s="1290" t="s">
        <v>4271</v>
      </c>
      <c r="B2" s="1290"/>
      <c r="C2" s="1290"/>
      <c r="D2" s="1290"/>
      <c r="E2" s="1290"/>
      <c r="F2" s="1290"/>
      <c r="G2" s="1290"/>
      <c r="H2" s="1290"/>
      <c r="I2" s="1290"/>
    </row>
    <row r="3" spans="1:10" ht="17.25" customHeight="1">
      <c r="A3" s="1116" t="s">
        <v>4272</v>
      </c>
    </row>
    <row r="4" spans="1:10" ht="17.25" customHeight="1">
      <c r="A4" s="1116" t="s">
        <v>4273</v>
      </c>
    </row>
    <row r="5" spans="1:10" ht="17.25" customHeight="1">
      <c r="A5" s="1116" t="s">
        <v>4274</v>
      </c>
    </row>
    <row r="6" spans="1:10" ht="17.25" customHeight="1">
      <c r="A6" s="1291" t="s">
        <v>4275</v>
      </c>
    </row>
    <row r="7" spans="1:10" ht="17.25" customHeight="1">
      <c r="A7" s="1116" t="s">
        <v>4276</v>
      </c>
    </row>
    <row r="8" spans="1:10" ht="17.25" customHeight="1">
      <c r="A8" s="1291" t="s">
        <v>4277</v>
      </c>
    </row>
    <row r="9" spans="1:10" ht="17.25" customHeight="1">
      <c r="A9" s="1116" t="s">
        <v>4278</v>
      </c>
    </row>
    <row r="10" spans="1:10" ht="17.25" customHeight="1">
      <c r="A10" s="1116" t="s">
        <v>4279</v>
      </c>
    </row>
    <row r="11" spans="1:10" ht="17.25" customHeight="1">
      <c r="A11" s="1116" t="s">
        <v>4280</v>
      </c>
    </row>
    <row r="12" spans="1:10" ht="17.25" customHeight="1">
      <c r="A12" s="1116" t="s">
        <v>4281</v>
      </c>
    </row>
    <row r="13" spans="1:10" ht="17.25" customHeight="1">
      <c r="A13" s="1116" t="s">
        <v>4282</v>
      </c>
    </row>
    <row r="14" spans="1:10" ht="17.25" customHeight="1">
      <c r="A14" s="1116" t="s">
        <v>4283</v>
      </c>
    </row>
    <row r="15" spans="1:10" ht="17.25" customHeight="1">
      <c r="A15" s="1116" t="s">
        <v>4284</v>
      </c>
    </row>
    <row r="16" spans="1:10" ht="17.25" customHeight="1">
      <c r="A16" s="1116" t="s">
        <v>4285</v>
      </c>
    </row>
    <row r="17" spans="1:1" ht="17.25" customHeight="1">
      <c r="A17" s="1116" t="s">
        <v>4286</v>
      </c>
    </row>
    <row r="18" spans="1:1" ht="17.25" customHeight="1">
      <c r="A18" s="1116" t="s">
        <v>4287</v>
      </c>
    </row>
    <row r="19" spans="1:1" ht="17.25" customHeight="1">
      <c r="A19" s="1116" t="s">
        <v>4288</v>
      </c>
    </row>
    <row r="20" spans="1:1" ht="17.25" customHeight="1">
      <c r="A20" s="1116" t="s">
        <v>4289</v>
      </c>
    </row>
    <row r="21" spans="1:1" ht="17.25" customHeight="1">
      <c r="A21" s="1116" t="s">
        <v>4290</v>
      </c>
    </row>
    <row r="22" spans="1:1" ht="17.25" customHeight="1">
      <c r="A22" s="1116" t="s">
        <v>4291</v>
      </c>
    </row>
    <row r="23" spans="1:1" ht="17.25" customHeight="1">
      <c r="A23" s="1116" t="s">
        <v>4292</v>
      </c>
    </row>
    <row r="24" spans="1:1" ht="17.25" customHeight="1">
      <c r="A24" s="1116" t="s">
        <v>4293</v>
      </c>
    </row>
    <row r="25" spans="1:1" ht="17.25" customHeight="1">
      <c r="A25" s="1116" t="s">
        <v>4294</v>
      </c>
    </row>
    <row r="26" spans="1:1" ht="17.25" customHeight="1">
      <c r="A26" s="1116" t="s">
        <v>4295</v>
      </c>
    </row>
    <row r="27" spans="1:1" ht="17.25" customHeight="1">
      <c r="A27" s="1116" t="s">
        <v>4296</v>
      </c>
    </row>
    <row r="28" spans="1:1" ht="17.25" customHeight="1">
      <c r="A28" s="1116" t="s">
        <v>4297</v>
      </c>
    </row>
    <row r="29" spans="1:1" ht="17.25" customHeight="1">
      <c r="A29" s="1291" t="s">
        <v>4298</v>
      </c>
    </row>
    <row r="30" spans="1:1" ht="17.25" customHeight="1">
      <c r="A30" s="1116" t="s">
        <v>4299</v>
      </c>
    </row>
    <row r="31" spans="1:1" ht="17.25" customHeight="1">
      <c r="A31" s="1116" t="s">
        <v>4300</v>
      </c>
    </row>
    <row r="32" spans="1:1" ht="17.25" customHeight="1">
      <c r="A32" s="1116" t="s">
        <v>4301</v>
      </c>
    </row>
    <row r="33" spans="1:1" ht="17.25" customHeight="1">
      <c r="A33" s="1116" t="s">
        <v>4302</v>
      </c>
    </row>
    <row r="34" spans="1:1" ht="17.25" customHeight="1">
      <c r="A34" s="1291" t="s">
        <v>4303</v>
      </c>
    </row>
    <row r="35" spans="1:1" ht="17.25" customHeight="1">
      <c r="A35" s="1116" t="s">
        <v>4304</v>
      </c>
    </row>
    <row r="36" spans="1:1" ht="17.25" customHeight="1">
      <c r="A36" s="1116" t="s">
        <v>4305</v>
      </c>
    </row>
    <row r="37" spans="1:1" ht="17.25" customHeight="1">
      <c r="A37" s="1116" t="s">
        <v>4306</v>
      </c>
    </row>
    <row r="38" spans="1:1" ht="17.25" customHeight="1">
      <c r="A38" s="1291" t="s">
        <v>4307</v>
      </c>
    </row>
    <row r="39" spans="1:1" ht="17.25" customHeight="1">
      <c r="A39" s="1116" t="s">
        <v>4308</v>
      </c>
    </row>
    <row r="40" spans="1:1" ht="17.25" customHeight="1">
      <c r="A40" s="1116" t="s">
        <v>4309</v>
      </c>
    </row>
    <row r="41" spans="1:1" ht="17.25" customHeight="1">
      <c r="A41" s="1116" t="s">
        <v>4310</v>
      </c>
    </row>
    <row r="42" spans="1:1" ht="17.25" customHeight="1">
      <c r="A42" s="1116" t="s">
        <v>4311</v>
      </c>
    </row>
    <row r="43" spans="1:1" ht="17.25" customHeight="1">
      <c r="A43" s="1116" t="s">
        <v>4312</v>
      </c>
    </row>
    <row r="44" spans="1:1" ht="17.25" customHeight="1">
      <c r="A44" s="1116" t="s">
        <v>4313</v>
      </c>
    </row>
    <row r="45" spans="1:1" ht="17.25" customHeight="1">
      <c r="A45" s="1116" t="s">
        <v>4314</v>
      </c>
    </row>
    <row r="46" spans="1:1" ht="17.25" customHeight="1">
      <c r="A46" s="1116" t="s">
        <v>4315</v>
      </c>
    </row>
    <row r="47" spans="1:1" ht="17.25" customHeight="1">
      <c r="A47" s="1116" t="s">
        <v>4316</v>
      </c>
    </row>
    <row r="48" spans="1:1" ht="17.25" customHeight="1">
      <c r="A48" s="1116" t="s">
        <v>4317</v>
      </c>
    </row>
    <row r="49" spans="1:1" ht="17.25" customHeight="1">
      <c r="A49" s="1116" t="s">
        <v>4318</v>
      </c>
    </row>
    <row r="50" spans="1:1" ht="17.25" customHeight="1">
      <c r="A50" s="1116" t="s">
        <v>4319</v>
      </c>
    </row>
    <row r="51" spans="1:1" ht="17.25" customHeight="1">
      <c r="A51" s="1116" t="s">
        <v>4320</v>
      </c>
    </row>
    <row r="52" spans="1:1" ht="17.25" customHeight="1">
      <c r="A52" s="1116" t="s">
        <v>4321</v>
      </c>
    </row>
    <row r="53" spans="1:1" ht="17.25" customHeight="1">
      <c r="A53" s="1291" t="s">
        <v>4322</v>
      </c>
    </row>
    <row r="54" spans="1:1" ht="17.25" customHeight="1">
      <c r="A54" s="1116" t="s">
        <v>4323</v>
      </c>
    </row>
    <row r="55" spans="1:1" ht="17.25" customHeight="1">
      <c r="A55" s="1116" t="s">
        <v>4324</v>
      </c>
    </row>
    <row r="56" spans="1:1" ht="17.25" customHeight="1">
      <c r="A56" s="1116" t="s">
        <v>4325</v>
      </c>
    </row>
    <row r="57" spans="1:1" ht="17.25" customHeight="1">
      <c r="A57" s="1116" t="s">
        <v>4326</v>
      </c>
    </row>
    <row r="58" spans="1:1" ht="17.25" customHeight="1">
      <c r="A58" s="1116" t="s">
        <v>4327</v>
      </c>
    </row>
    <row r="59" spans="1:1" ht="17.25" customHeight="1">
      <c r="A59" s="1116" t="s">
        <v>4328</v>
      </c>
    </row>
    <row r="60" spans="1:1" ht="17.25" customHeight="1">
      <c r="A60" s="1116" t="s">
        <v>4329</v>
      </c>
    </row>
    <row r="61" spans="1:1" ht="17.25" customHeight="1">
      <c r="A61" s="1116" t="s">
        <v>4330</v>
      </c>
    </row>
    <row r="62" spans="1:1" ht="17.25" customHeight="1">
      <c r="A62" s="1116" t="s">
        <v>4331</v>
      </c>
    </row>
    <row r="63" spans="1:1" ht="17.25" customHeight="1">
      <c r="A63" s="1116" t="s">
        <v>4332</v>
      </c>
    </row>
    <row r="64" spans="1:1" ht="17.25" customHeight="1">
      <c r="A64" s="1116" t="s">
        <v>4333</v>
      </c>
    </row>
    <row r="65" spans="1:1" ht="17.25" customHeight="1">
      <c r="A65" s="1116" t="s">
        <v>4334</v>
      </c>
    </row>
    <row r="66" spans="1:1" ht="17.25" customHeight="1">
      <c r="A66" s="1116" t="s">
        <v>4335</v>
      </c>
    </row>
    <row r="67" spans="1:1" ht="17.25" customHeight="1">
      <c r="A67" s="1116" t="s">
        <v>4336</v>
      </c>
    </row>
    <row r="68" spans="1:1" ht="17.25" customHeight="1">
      <c r="A68" s="1116" t="s">
        <v>4337</v>
      </c>
    </row>
    <row r="69" spans="1:1" s="1094" customFormat="1" ht="18" customHeight="1">
      <c r="A69" s="1094" t="s">
        <v>4338</v>
      </c>
    </row>
    <row r="70" spans="1:1" s="1094" customFormat="1" ht="18" customHeight="1">
      <c r="A70" s="1094" t="s">
        <v>4339</v>
      </c>
    </row>
    <row r="71" spans="1:1" s="1094" customFormat="1" ht="18" customHeight="1">
      <c r="A71" s="1094" t="s">
        <v>4340</v>
      </c>
    </row>
    <row r="72" spans="1:1" s="1094" customFormat="1" ht="18" customHeight="1">
      <c r="A72" s="1094" t="s">
        <v>4341</v>
      </c>
    </row>
    <row r="73" spans="1:1" s="1094" customFormat="1" ht="18" customHeight="1">
      <c r="A73" s="1094" t="s">
        <v>4342</v>
      </c>
    </row>
    <row r="74" spans="1:1" s="1094" customFormat="1" ht="18" customHeight="1">
      <c r="A74" s="1094" t="s">
        <v>4343</v>
      </c>
    </row>
    <row r="75" spans="1:1" s="1094" customFormat="1" ht="18" customHeight="1">
      <c r="A75" s="1094" t="s">
        <v>4344</v>
      </c>
    </row>
    <row r="76" spans="1:1" s="1094" customFormat="1" ht="18" customHeight="1">
      <c r="A76" s="1094" t="s">
        <v>4345</v>
      </c>
    </row>
    <row r="77" spans="1:1" s="1094" customFormat="1" ht="18" customHeight="1">
      <c r="A77" s="1094" t="s">
        <v>4346</v>
      </c>
    </row>
    <row r="78" spans="1:1" s="1094" customFormat="1" ht="18" customHeight="1">
      <c r="A78" s="1094" t="s">
        <v>4347</v>
      </c>
    </row>
    <row r="79" spans="1:1" s="1094" customFormat="1" ht="18" customHeight="1">
      <c r="A79" s="1094" t="s">
        <v>4348</v>
      </c>
    </row>
    <row r="80" spans="1:1" s="1094" customFormat="1" ht="18" customHeight="1">
      <c r="A80" s="1094" t="s">
        <v>4349</v>
      </c>
    </row>
    <row r="81" spans="1:1" s="1094" customFormat="1" ht="18" customHeight="1">
      <c r="A81" s="1094" t="s">
        <v>4350</v>
      </c>
    </row>
    <row r="82" spans="1:1" s="1094" customFormat="1" ht="18" customHeight="1">
      <c r="A82" s="1094" t="s">
        <v>4351</v>
      </c>
    </row>
    <row r="83" spans="1:1" s="1094" customFormat="1" ht="18" customHeight="1">
      <c r="A83" s="1094" t="s">
        <v>4352</v>
      </c>
    </row>
    <row r="84" spans="1:1" s="1094" customFormat="1" ht="18" customHeight="1">
      <c r="A84" s="1094" t="s">
        <v>4353</v>
      </c>
    </row>
    <row r="85" spans="1:1" s="1094" customFormat="1" ht="18" customHeight="1">
      <c r="A85" s="1094" t="s">
        <v>4354</v>
      </c>
    </row>
    <row r="86" spans="1:1" ht="18" customHeight="1">
      <c r="A86" s="1094" t="s">
        <v>4355</v>
      </c>
    </row>
    <row r="87" spans="1:1" s="1094" customFormat="1" ht="18" customHeight="1">
      <c r="A87" s="1116" t="s">
        <v>4335</v>
      </c>
    </row>
    <row r="88" spans="1:1" s="1094" customFormat="1" ht="18" customHeight="1">
      <c r="A88" s="1116" t="s">
        <v>4336</v>
      </c>
    </row>
    <row r="89" spans="1:1" s="1094" customFormat="1" ht="18" customHeight="1">
      <c r="A89" s="1116" t="s">
        <v>4337</v>
      </c>
    </row>
    <row r="90" spans="1:1" s="1094" customFormat="1" ht="18" customHeight="1">
      <c r="A90" s="1094" t="s">
        <v>4356</v>
      </c>
    </row>
    <row r="91" spans="1:1" s="1094" customFormat="1" ht="18" customHeight="1">
      <c r="A91" s="1094" t="s">
        <v>4357</v>
      </c>
    </row>
    <row r="92" spans="1:1" s="1094" customFormat="1" ht="18" customHeight="1">
      <c r="A92" s="1094" t="s">
        <v>4358</v>
      </c>
    </row>
    <row r="93" spans="1:1" s="1094" customFormat="1" ht="18" customHeight="1">
      <c r="A93" s="1094" t="s">
        <v>4344</v>
      </c>
    </row>
    <row r="94" spans="1:1" s="1094" customFormat="1" ht="18" customHeight="1">
      <c r="A94" s="1094" t="s">
        <v>4359</v>
      </c>
    </row>
    <row r="95" spans="1:1" s="1094" customFormat="1" ht="18" customHeight="1">
      <c r="A95" s="1094" t="s">
        <v>4360</v>
      </c>
    </row>
    <row r="96" spans="1:1" s="1094" customFormat="1" ht="18" customHeight="1">
      <c r="A96" s="1094" t="s">
        <v>4361</v>
      </c>
    </row>
    <row r="97" spans="1:1" s="1094" customFormat="1" ht="18" customHeight="1">
      <c r="A97" s="1094" t="s">
        <v>4362</v>
      </c>
    </row>
    <row r="98" spans="1:1" s="1094" customFormat="1" ht="18" customHeight="1">
      <c r="A98" s="1094" t="s">
        <v>4363</v>
      </c>
    </row>
    <row r="99" spans="1:1" s="1094" customFormat="1" ht="18" customHeight="1">
      <c r="A99" s="1094" t="s">
        <v>4364</v>
      </c>
    </row>
    <row r="100" spans="1:1" s="1094" customFormat="1" ht="18" customHeight="1">
      <c r="A100" s="1094" t="s">
        <v>4365</v>
      </c>
    </row>
    <row r="101" spans="1:1" s="1094" customFormat="1" ht="18" customHeight="1">
      <c r="A101" s="1094" t="s">
        <v>4366</v>
      </c>
    </row>
    <row r="102" spans="1:1" s="1094" customFormat="1" ht="18" customHeight="1">
      <c r="A102" s="1094" t="s">
        <v>4367</v>
      </c>
    </row>
    <row r="103" spans="1:1" s="1094" customFormat="1" ht="18" customHeight="1">
      <c r="A103" s="1094" t="s">
        <v>4368</v>
      </c>
    </row>
    <row r="104" spans="1:1" s="1094" customFormat="1" ht="18" customHeight="1">
      <c r="A104" s="1094" t="s">
        <v>4369</v>
      </c>
    </row>
    <row r="105" spans="1:1" s="1094" customFormat="1" ht="18" customHeight="1">
      <c r="A105" s="1094" t="s">
        <v>4370</v>
      </c>
    </row>
    <row r="106" spans="1:1" s="1094" customFormat="1" ht="18" customHeight="1">
      <c r="A106" s="1094" t="s">
        <v>4371</v>
      </c>
    </row>
    <row r="107" spans="1:1" s="1094" customFormat="1" ht="18" customHeight="1">
      <c r="A107" s="1094" t="s">
        <v>4372</v>
      </c>
    </row>
    <row r="108" spans="1:1" s="1094" customFormat="1" ht="18" customHeight="1">
      <c r="A108" s="1094" t="s">
        <v>4373</v>
      </c>
    </row>
    <row r="109" spans="1:1" s="1094" customFormat="1" ht="18" customHeight="1">
      <c r="A109" s="1094" t="s">
        <v>4374</v>
      </c>
    </row>
    <row r="110" spans="1:1" s="1094" customFormat="1" ht="18" customHeight="1">
      <c r="A110" s="1094" t="s">
        <v>4375</v>
      </c>
    </row>
    <row r="111" spans="1:1" s="1094" customFormat="1" ht="18" customHeight="1">
      <c r="A111" s="1094" t="s">
        <v>4376</v>
      </c>
    </row>
    <row r="112" spans="1:1" s="1094" customFormat="1" ht="18" customHeight="1">
      <c r="A112" s="1094" t="s">
        <v>4377</v>
      </c>
    </row>
    <row r="113" spans="1:1" s="1094" customFormat="1" ht="18" customHeight="1">
      <c r="A113" s="1094" t="s">
        <v>4378</v>
      </c>
    </row>
    <row r="114" spans="1:1" s="1094" customFormat="1" ht="18" customHeight="1">
      <c r="A114" s="1094" t="s">
        <v>4379</v>
      </c>
    </row>
    <row r="115" spans="1:1" s="1094" customFormat="1" ht="18" customHeight="1">
      <c r="A115" s="1094" t="s">
        <v>4380</v>
      </c>
    </row>
    <row r="116" spans="1:1" s="1094" customFormat="1" ht="18" customHeight="1">
      <c r="A116" s="1094" t="s">
        <v>4381</v>
      </c>
    </row>
    <row r="117" spans="1:1" s="1094" customFormat="1" ht="18" customHeight="1">
      <c r="A117" s="1094" t="s">
        <v>4382</v>
      </c>
    </row>
    <row r="118" spans="1:1" s="1094" customFormat="1" ht="18" customHeight="1">
      <c r="A118" s="1094" t="s">
        <v>4383</v>
      </c>
    </row>
    <row r="119" spans="1:1" s="1094" customFormat="1" ht="18" customHeight="1">
      <c r="A119" s="1094" t="s">
        <v>4384</v>
      </c>
    </row>
    <row r="120" spans="1:1" s="1094" customFormat="1" ht="18" customHeight="1">
      <c r="A120" s="1094" t="s">
        <v>4385</v>
      </c>
    </row>
    <row r="121" spans="1:1" s="1094" customFormat="1" ht="18" customHeight="1">
      <c r="A121" s="1094" t="s">
        <v>4386</v>
      </c>
    </row>
    <row r="122" spans="1:1" s="1094" customFormat="1" ht="18" customHeight="1">
      <c r="A122" s="1094" t="s">
        <v>4387</v>
      </c>
    </row>
    <row r="123" spans="1:1" s="1094" customFormat="1" ht="18" customHeight="1">
      <c r="A123" s="1094" t="s">
        <v>4388</v>
      </c>
    </row>
    <row r="124" spans="1:1" s="1094" customFormat="1" ht="18" customHeight="1">
      <c r="A124" s="1094" t="s">
        <v>4389</v>
      </c>
    </row>
    <row r="125" spans="1:1" s="1094" customFormat="1" ht="18" customHeight="1">
      <c r="A125" s="1094" t="s">
        <v>4390</v>
      </c>
    </row>
    <row r="126" spans="1:1" s="1094" customFormat="1" ht="18" customHeight="1">
      <c r="A126" s="1094" t="s">
        <v>4391</v>
      </c>
    </row>
    <row r="127" spans="1:1" s="1094" customFormat="1" ht="18" customHeight="1">
      <c r="A127" s="1094" t="s">
        <v>4392</v>
      </c>
    </row>
    <row r="128" spans="1:1" s="1094" customFormat="1" ht="18" customHeight="1">
      <c r="A128" s="1094" t="s">
        <v>4393</v>
      </c>
    </row>
    <row r="129" spans="1:1" s="1094" customFormat="1" ht="18" customHeight="1">
      <c r="A129" s="1094" t="s">
        <v>4394</v>
      </c>
    </row>
    <row r="130" spans="1:1" s="1094" customFormat="1" ht="18" customHeight="1">
      <c r="A130" s="1094" t="s">
        <v>4395</v>
      </c>
    </row>
    <row r="131" spans="1:1" s="1094" customFormat="1" ht="18" customHeight="1">
      <c r="A131" s="1094" t="s">
        <v>4396</v>
      </c>
    </row>
    <row r="132" spans="1:1" s="1094" customFormat="1" ht="18" customHeight="1">
      <c r="A132" s="1094" t="s">
        <v>4397</v>
      </c>
    </row>
    <row r="133" spans="1:1" s="1094" customFormat="1" ht="18" customHeight="1">
      <c r="A133" s="1094" t="s">
        <v>4398</v>
      </c>
    </row>
    <row r="134" spans="1:1" s="1094" customFormat="1" ht="18" customHeight="1">
      <c r="A134" s="1094" t="s">
        <v>4399</v>
      </c>
    </row>
    <row r="135" spans="1:1" s="1094" customFormat="1" ht="18" customHeight="1">
      <c r="A135" s="1094" t="s">
        <v>4400</v>
      </c>
    </row>
    <row r="136" spans="1:1" s="1094" customFormat="1" ht="18" customHeight="1">
      <c r="A136" s="1094" t="s">
        <v>4387</v>
      </c>
    </row>
    <row r="137" spans="1:1" s="1094" customFormat="1" ht="18" customHeight="1"/>
    <row r="138" spans="1:1" s="1094" customFormat="1" ht="18" customHeight="1"/>
    <row r="139" spans="1:1" s="1094" customFormat="1" ht="18" customHeight="1"/>
    <row r="140" spans="1:1" s="1094" customFormat="1" ht="18" customHeight="1"/>
    <row r="141" spans="1:1" s="1094" customFormat="1" ht="18" customHeight="1"/>
    <row r="142" spans="1:1" s="1094" customFormat="1" ht="18" customHeight="1"/>
    <row r="143" spans="1:1" s="1094" customFormat="1" ht="18" customHeight="1"/>
    <row r="144" spans="1:1" s="1094" customFormat="1" ht="18" customHeight="1"/>
  </sheetData>
  <mergeCells count="1">
    <mergeCell ref="A1:J1"/>
  </mergeCells>
  <phoneticPr fontId="136"/>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67" customWidth="1"/>
    <col min="2" max="24" width="3.625" style="367" customWidth="1"/>
    <col min="25" max="25" width="2.625" style="367" customWidth="1"/>
    <col min="26" max="26" width="4.5" style="367" customWidth="1"/>
    <col min="27" max="16384" width="4.5" style="367"/>
  </cols>
  <sheetData>
    <row r="1" spans="1:25" ht="18" customHeight="1">
      <c r="A1" s="470" t="s">
        <v>4401</v>
      </c>
      <c r="D1" s="470"/>
      <c r="E1" s="470"/>
    </row>
    <row r="2" spans="1:25" ht="18" customHeight="1"/>
    <row r="3" spans="1:25" ht="18" customHeight="1"/>
    <row r="4" spans="1:25" ht="21" customHeight="1">
      <c r="A4" s="5563" t="s">
        <v>3081</v>
      </c>
      <c r="B4" s="5563"/>
      <c r="C4" s="5563"/>
      <c r="D4" s="5563"/>
      <c r="E4" s="5563"/>
      <c r="F4" s="5563"/>
      <c r="G4" s="5563"/>
      <c r="H4" s="5563"/>
      <c r="I4" s="5563"/>
      <c r="J4" s="5563"/>
      <c r="K4" s="5563"/>
      <c r="L4" s="5563"/>
      <c r="M4" s="5563"/>
      <c r="N4" s="5563"/>
      <c r="O4" s="5563"/>
      <c r="P4" s="5563"/>
      <c r="Q4" s="5563"/>
      <c r="R4" s="5563"/>
      <c r="S4" s="5563"/>
      <c r="T4" s="5563"/>
      <c r="U4" s="5563"/>
      <c r="V4" s="5563"/>
      <c r="W4" s="5563"/>
      <c r="X4" s="5563"/>
      <c r="Y4" s="5563"/>
    </row>
    <row r="5" spans="1:25" ht="18" customHeight="1"/>
    <row r="6" spans="1:25" ht="18" customHeight="1">
      <c r="R6" s="5693" t="s">
        <v>4402</v>
      </c>
      <c r="S6" s="5693"/>
      <c r="T6" s="1292" t="s">
        <v>477</v>
      </c>
      <c r="U6" s="1293"/>
      <c r="V6" s="1292" t="s">
        <v>5</v>
      </c>
      <c r="W6" s="1293"/>
      <c r="X6" s="365" t="s">
        <v>478</v>
      </c>
    </row>
    <row r="7" spans="1:25" ht="18" customHeight="1">
      <c r="R7" s="1294"/>
      <c r="S7" s="1295"/>
      <c r="T7" s="1292"/>
      <c r="U7" s="1292"/>
      <c r="V7" s="1292"/>
      <c r="W7" s="1292"/>
      <c r="X7" s="365"/>
    </row>
    <row r="8" spans="1:25" ht="18" customHeight="1"/>
    <row r="9" spans="1:25" ht="18" customHeight="1">
      <c r="B9" s="367" t="s">
        <v>3082</v>
      </c>
      <c r="C9" s="1296"/>
      <c r="D9" s="1296"/>
      <c r="E9" s="1296"/>
      <c r="F9" s="1296"/>
      <c r="G9" s="1296"/>
      <c r="H9" s="1296"/>
      <c r="I9" s="1296"/>
      <c r="J9" s="1296"/>
      <c r="K9" s="1296"/>
      <c r="L9" s="1296"/>
      <c r="M9" s="1296"/>
    </row>
    <row r="10" spans="1:25" ht="18" customHeight="1">
      <c r="B10" s="5694" t="s">
        <v>4403</v>
      </c>
      <c r="C10" s="5694"/>
      <c r="D10" s="5694"/>
      <c r="E10" s="5694"/>
      <c r="F10" s="5694"/>
      <c r="H10" s="1296"/>
      <c r="I10" s="1296"/>
      <c r="J10" s="1296"/>
      <c r="K10" s="1296"/>
      <c r="L10" s="1296" t="s">
        <v>3084</v>
      </c>
    </row>
    <row r="11" spans="1:25" ht="18" customHeight="1"/>
    <row r="12" spans="1:25" ht="18" customHeight="1"/>
    <row r="13" spans="1:25" ht="18" customHeight="1">
      <c r="K13" s="2463" t="s">
        <v>17</v>
      </c>
      <c r="L13" s="2463"/>
      <c r="M13" s="5695" t="s">
        <v>19</v>
      </c>
      <c r="N13" s="5695"/>
      <c r="O13" s="5692" t="str">
        <f>cst_wskakunin_owner1__address</f>
        <v>埼玉県埼玉県さいたま市浦和区岸町７－１２－３</v>
      </c>
      <c r="P13" s="5692"/>
      <c r="Q13" s="5692"/>
      <c r="R13" s="5692"/>
      <c r="S13" s="5692"/>
      <c r="T13" s="5692"/>
      <c r="U13" s="5692"/>
      <c r="V13" s="5692"/>
      <c r="W13" s="5692"/>
      <c r="X13" s="5692"/>
      <c r="Y13" s="5692"/>
    </row>
    <row r="14" spans="1:25" ht="18" customHeight="1">
      <c r="K14" s="2463"/>
      <c r="L14" s="2463"/>
      <c r="M14" s="5695"/>
      <c r="N14" s="5695"/>
      <c r="O14" s="5692"/>
      <c r="P14" s="5692"/>
      <c r="Q14" s="5692"/>
      <c r="R14" s="5692"/>
      <c r="S14" s="5692"/>
      <c r="T14" s="5692"/>
      <c r="U14" s="5692"/>
      <c r="V14" s="5692"/>
      <c r="W14" s="5692"/>
      <c r="X14" s="5692"/>
      <c r="Y14" s="5692"/>
    </row>
    <row r="15" spans="1:25" ht="18" customHeight="1">
      <c r="N15" s="466" t="s">
        <v>4</v>
      </c>
      <c r="O15" s="5692" t="str">
        <f>cst_wskakunin_owner1__space3</f>
        <v>テスト建て主
代表取締役社長　テストさん</v>
      </c>
      <c r="P15" s="5692"/>
      <c r="Q15" s="5692"/>
      <c r="R15" s="5692"/>
      <c r="S15" s="5692"/>
      <c r="T15" s="5692"/>
      <c r="U15" s="5692"/>
      <c r="V15" s="5692"/>
      <c r="W15" s="5692"/>
      <c r="X15" s="5692"/>
      <c r="Y15" s="5692"/>
    </row>
    <row r="16" spans="1:25" ht="18" customHeight="1">
      <c r="N16" s="466"/>
      <c r="O16" s="5692"/>
      <c r="P16" s="5692"/>
      <c r="Q16" s="5692"/>
      <c r="R16" s="5692"/>
      <c r="S16" s="5692"/>
      <c r="T16" s="5692"/>
      <c r="U16" s="5692"/>
      <c r="V16" s="5692"/>
      <c r="W16" s="5692"/>
      <c r="X16" s="5692"/>
      <c r="Y16" s="5692"/>
    </row>
    <row r="17" spans="1:25" ht="18" customHeight="1"/>
    <row r="18" spans="1:25" ht="18" customHeight="1">
      <c r="A18" s="367" t="s">
        <v>4404</v>
      </c>
    </row>
    <row r="19" spans="1:25" ht="18" customHeight="1"/>
    <row r="20" spans="1:25" ht="18" customHeight="1">
      <c r="A20" s="2463" t="s">
        <v>0</v>
      </c>
      <c r="B20" s="2463"/>
      <c r="C20" s="2463"/>
      <c r="D20" s="2463"/>
      <c r="E20" s="2463"/>
      <c r="F20" s="2463"/>
      <c r="G20" s="2463"/>
      <c r="H20" s="2463"/>
      <c r="I20" s="2463"/>
      <c r="J20" s="2463"/>
      <c r="K20" s="2463"/>
      <c r="L20" s="2463"/>
      <c r="M20" s="2463"/>
      <c r="N20" s="2463"/>
      <c r="O20" s="2463"/>
      <c r="P20" s="2463"/>
      <c r="Q20" s="2463"/>
      <c r="R20" s="2463"/>
      <c r="S20" s="2463"/>
      <c r="T20" s="2463"/>
      <c r="U20" s="2463"/>
      <c r="V20" s="2463"/>
      <c r="W20" s="2463"/>
      <c r="X20" s="2463"/>
      <c r="Y20" s="2463"/>
    </row>
    <row r="21" spans="1:25" ht="18" customHeight="1">
      <c r="A21" s="365"/>
      <c r="B21" s="365"/>
      <c r="C21" s="365"/>
      <c r="D21" s="365"/>
      <c r="E21" s="365"/>
      <c r="F21" s="365"/>
      <c r="G21" s="365"/>
      <c r="H21" s="365"/>
      <c r="I21" s="365"/>
      <c r="J21" s="365"/>
      <c r="K21" s="365"/>
      <c r="L21" s="365"/>
      <c r="M21" s="365"/>
      <c r="N21" s="365"/>
      <c r="O21" s="365"/>
      <c r="P21" s="365"/>
      <c r="Q21" s="365"/>
      <c r="R21" s="365"/>
      <c r="S21" s="365"/>
      <c r="T21" s="365"/>
      <c r="U21" s="365"/>
      <c r="V21" s="365"/>
      <c r="W21" s="365"/>
      <c r="X21" s="365"/>
      <c r="Y21" s="365"/>
    </row>
    <row r="22" spans="1:25" ht="18" customHeight="1">
      <c r="A22" s="470" t="s">
        <v>4405</v>
      </c>
      <c r="B22" s="365"/>
      <c r="C22" s="365"/>
      <c r="D22" s="365"/>
      <c r="E22" s="365"/>
      <c r="F22" s="365"/>
      <c r="G22" s="365"/>
      <c r="H22" s="365"/>
      <c r="I22" s="365"/>
      <c r="J22" s="365"/>
      <c r="K22" s="1297" t="s">
        <v>4402</v>
      </c>
      <c r="L22" s="5689" t="str">
        <f>IF(第一面_省エネ!R7="","",第一面_省エネ!R7)</f>
        <v/>
      </c>
      <c r="M22" s="5689"/>
      <c r="N22" s="365" t="s">
        <v>477</v>
      </c>
      <c r="O22" s="1298" t="str">
        <f>IF(第一面_省エネ!U7="","",第一面_省エネ!U7)</f>
        <v/>
      </c>
      <c r="P22" s="365" t="s">
        <v>5</v>
      </c>
      <c r="Q22" s="1298" t="str">
        <f>IF(第一面_省エネ!W7="","",第一面_省エネ!W7)</f>
        <v/>
      </c>
      <c r="R22" s="365" t="s">
        <v>478</v>
      </c>
      <c r="S22" s="365"/>
      <c r="T22" s="365"/>
      <c r="U22" s="365"/>
      <c r="V22" s="365"/>
      <c r="W22" s="365"/>
      <c r="X22" s="365"/>
      <c r="Y22" s="365"/>
    </row>
    <row r="23" spans="1:25" ht="18" customHeight="1">
      <c r="B23" s="365"/>
    </row>
    <row r="24" spans="1:25" ht="18" customHeight="1">
      <c r="A24" s="470" t="s">
        <v>4406</v>
      </c>
      <c r="L24" s="365" t="s">
        <v>6</v>
      </c>
      <c r="M24" s="2748"/>
      <c r="N24" s="2748"/>
      <c r="O24" s="2748"/>
      <c r="P24" s="2748"/>
      <c r="Q24" s="2748"/>
      <c r="R24" s="365" t="s">
        <v>7</v>
      </c>
    </row>
    <row r="25" spans="1:25" ht="18" customHeight="1">
      <c r="A25" s="470"/>
    </row>
    <row r="26" spans="1:25" ht="18" customHeight="1">
      <c r="A26" s="1310" t="s">
        <v>4407</v>
      </c>
      <c r="L26" s="5690" t="str">
        <f>cst_wskakunin_BUILD__address</f>
        <v>埼玉県さいたま市緑区</v>
      </c>
      <c r="M26" s="5690"/>
      <c r="N26" s="5690"/>
      <c r="O26" s="5690"/>
      <c r="P26" s="5690"/>
      <c r="Q26" s="5690"/>
      <c r="R26" s="5690"/>
      <c r="S26" s="5690"/>
      <c r="T26" s="5690"/>
      <c r="U26" s="5690"/>
      <c r="V26" s="5690"/>
      <c r="W26" s="5690"/>
      <c r="X26" s="5690"/>
      <c r="Y26" s="5690"/>
    </row>
    <row r="27" spans="1:25" ht="18" customHeight="1">
      <c r="A27" s="470"/>
      <c r="L27" s="5690"/>
      <c r="M27" s="5690"/>
      <c r="N27" s="5690"/>
      <c r="O27" s="5690"/>
      <c r="P27" s="5690"/>
      <c r="Q27" s="5690"/>
      <c r="R27" s="5690"/>
      <c r="S27" s="5690"/>
      <c r="T27" s="5690"/>
      <c r="U27" s="5690"/>
      <c r="V27" s="5690"/>
      <c r="W27" s="5690"/>
      <c r="X27" s="5690"/>
      <c r="Y27" s="5690"/>
    </row>
    <row r="28" spans="1:25" ht="18" customHeight="1">
      <c r="A28" s="470" t="s">
        <v>4408</v>
      </c>
      <c r="L28" s="5691" t="str">
        <f>cst_wskakunin_BUILD_NAME</f>
        <v>テスト０７１１－１</v>
      </c>
      <c r="M28" s="5691"/>
      <c r="N28" s="5691"/>
      <c r="O28" s="5691"/>
      <c r="P28" s="5691"/>
      <c r="Q28" s="5691"/>
      <c r="R28" s="5691"/>
      <c r="S28" s="5691"/>
      <c r="T28" s="5691"/>
      <c r="U28" s="5691"/>
      <c r="V28" s="5691"/>
      <c r="W28" s="5691"/>
      <c r="X28" s="5691"/>
      <c r="Y28" s="5691"/>
    </row>
    <row r="29" spans="1:25" ht="18" customHeight="1">
      <c r="A29" s="470"/>
    </row>
    <row r="30" spans="1:25" ht="18" customHeight="1">
      <c r="A30" s="470" t="s">
        <v>4409</v>
      </c>
      <c r="F30" s="5688"/>
      <c r="G30" s="5688"/>
      <c r="H30" s="5688"/>
      <c r="I30" s="5688"/>
      <c r="J30" s="5688"/>
      <c r="K30" s="5688"/>
      <c r="L30" s="5688"/>
      <c r="M30" s="5688"/>
      <c r="N30" s="5688"/>
      <c r="O30" s="5688"/>
      <c r="P30" s="5688"/>
      <c r="Q30" s="5688"/>
      <c r="R30" s="5688"/>
      <c r="S30" s="5688"/>
      <c r="T30" s="5688"/>
      <c r="U30" s="5688"/>
      <c r="V30" s="5688"/>
      <c r="W30" s="5688"/>
      <c r="X30" s="5688"/>
      <c r="Y30" s="5688"/>
    </row>
    <row r="31" spans="1:25" ht="18" customHeight="1">
      <c r="F31" s="5688"/>
      <c r="G31" s="5688"/>
      <c r="H31" s="5688"/>
      <c r="I31" s="5688"/>
      <c r="J31" s="5688"/>
      <c r="K31" s="5688"/>
      <c r="L31" s="5688"/>
      <c r="M31" s="5688"/>
      <c r="N31" s="5688"/>
      <c r="O31" s="5688"/>
      <c r="P31" s="5688"/>
      <c r="Q31" s="5688"/>
      <c r="R31" s="5688"/>
      <c r="S31" s="5688"/>
      <c r="T31" s="5688"/>
      <c r="U31" s="5688"/>
      <c r="V31" s="5688"/>
      <c r="W31" s="5688"/>
      <c r="X31" s="5688"/>
      <c r="Y31" s="5688"/>
    </row>
    <row r="32" spans="1:25" ht="18" customHeight="1">
      <c r="F32" s="5688"/>
      <c r="G32" s="5688"/>
      <c r="H32" s="5688"/>
      <c r="I32" s="5688"/>
      <c r="J32" s="5688"/>
      <c r="K32" s="5688"/>
      <c r="L32" s="5688"/>
      <c r="M32" s="5688"/>
      <c r="N32" s="5688"/>
      <c r="O32" s="5688"/>
      <c r="P32" s="5688"/>
      <c r="Q32" s="5688"/>
      <c r="R32" s="5688"/>
      <c r="S32" s="5688"/>
      <c r="T32" s="5688"/>
      <c r="U32" s="5688"/>
      <c r="V32" s="5688"/>
      <c r="W32" s="5688"/>
      <c r="X32" s="5688"/>
      <c r="Y32" s="5688"/>
    </row>
    <row r="33" spans="1:1" ht="18" customHeight="1"/>
    <row r="34" spans="1:1" ht="18" customHeight="1">
      <c r="A34" s="470"/>
    </row>
    <row r="35" spans="1:1" ht="18" customHeight="1"/>
  </sheetData>
  <mergeCells count="13">
    <mergeCell ref="O15:Y16"/>
    <mergeCell ref="A4:Y4"/>
    <mergeCell ref="R6:S6"/>
    <mergeCell ref="B10:F10"/>
    <mergeCell ref="K13:L14"/>
    <mergeCell ref="M13:N14"/>
    <mergeCell ref="O13:Y14"/>
    <mergeCell ref="F30:Y32"/>
    <mergeCell ref="A20:Y20"/>
    <mergeCell ref="L22:M22"/>
    <mergeCell ref="M24:Q24"/>
    <mergeCell ref="L26:Y27"/>
    <mergeCell ref="L28:Y28"/>
  </mergeCells>
  <phoneticPr fontId="136"/>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80" customWidth="1"/>
    <col min="28" max="28" width="1.75" style="1180" customWidth="1"/>
    <col min="29" max="29" width="9" style="1180" customWidth="1"/>
    <col min="30" max="16384" width="9" style="1180"/>
  </cols>
  <sheetData>
    <row r="1" spans="1:28" ht="18" customHeight="1">
      <c r="A1" s="1218"/>
      <c r="B1" s="1218"/>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Z1" s="1218"/>
      <c r="AA1" s="1218"/>
      <c r="AB1" s="1218"/>
    </row>
    <row r="2" spans="1:28" ht="18" customHeight="1">
      <c r="A2" s="2456" t="s">
        <v>15</v>
      </c>
      <c r="B2" s="2456"/>
      <c r="C2" s="2456"/>
      <c r="D2" s="2456"/>
      <c r="E2" s="2456"/>
      <c r="F2" s="2456"/>
      <c r="G2" s="2456"/>
      <c r="H2" s="2456"/>
      <c r="I2" s="2456"/>
      <c r="J2" s="2456"/>
      <c r="K2" s="2456"/>
      <c r="L2" s="2456"/>
      <c r="M2" s="2456"/>
      <c r="N2" s="2456"/>
      <c r="O2" s="2456"/>
      <c r="P2" s="2456"/>
      <c r="Q2" s="2456"/>
      <c r="R2" s="2456"/>
      <c r="S2" s="2457"/>
      <c r="T2" s="2457"/>
      <c r="U2" s="2457"/>
      <c r="V2" s="2457"/>
      <c r="W2" s="2457"/>
      <c r="X2" s="2457"/>
      <c r="Y2" s="2457"/>
      <c r="Z2" s="2457"/>
      <c r="AA2" s="2457"/>
      <c r="AB2" s="1218"/>
    </row>
    <row r="3" spans="1:28" ht="18" customHeight="1">
      <c r="A3" s="2458" t="s">
        <v>4118</v>
      </c>
      <c r="B3" s="2458"/>
      <c r="C3" s="2458"/>
      <c r="D3" s="2458"/>
      <c r="E3" s="2458"/>
      <c r="F3" s="2458"/>
      <c r="G3" s="2458"/>
      <c r="H3" s="2458"/>
      <c r="I3" s="2458"/>
      <c r="J3" s="2458"/>
      <c r="K3" s="2458"/>
      <c r="L3" s="2458"/>
      <c r="M3" s="2458"/>
      <c r="N3" s="2458"/>
      <c r="O3" s="2458"/>
      <c r="P3" s="2458"/>
      <c r="Q3" s="2458"/>
      <c r="R3" s="2458"/>
      <c r="S3" s="2458"/>
      <c r="T3" s="2458"/>
      <c r="U3" s="2458"/>
      <c r="V3" s="2458"/>
      <c r="W3" s="2458"/>
      <c r="X3" s="2458"/>
      <c r="Y3" s="2458"/>
      <c r="Z3" s="2458"/>
      <c r="AA3" s="2458"/>
      <c r="AB3" s="1218"/>
    </row>
    <row r="4" spans="1:28" ht="18" customHeight="1">
      <c r="A4" s="1218"/>
      <c r="B4" s="1218"/>
      <c r="C4" s="1218"/>
      <c r="D4" s="1218"/>
      <c r="E4" s="1218"/>
      <c r="F4" s="1218"/>
      <c r="G4" s="1218"/>
      <c r="H4" s="1218"/>
      <c r="I4" s="1218"/>
      <c r="J4" s="1218"/>
      <c r="K4" s="1218"/>
      <c r="L4" s="1218"/>
      <c r="M4" s="1218"/>
      <c r="N4" s="1218"/>
      <c r="O4" s="1218"/>
      <c r="P4" s="1218"/>
      <c r="Q4" s="1218"/>
      <c r="R4" s="1218"/>
      <c r="S4" s="1218"/>
      <c r="T4" s="1218"/>
      <c r="U4" s="1218"/>
      <c r="V4" s="1218"/>
      <c r="W4" s="1218"/>
      <c r="X4" s="1218"/>
      <c r="Y4" s="1218"/>
      <c r="Z4" s="1218"/>
      <c r="AA4" s="1218"/>
      <c r="AB4" s="1218"/>
    </row>
    <row r="5" spans="1:28" ht="18" customHeight="1">
      <c r="A5" s="1229" t="s">
        <v>17</v>
      </c>
      <c r="B5" s="1229"/>
      <c r="C5" s="1229"/>
      <c r="D5" s="1229"/>
      <c r="E5" s="1229"/>
      <c r="F5" s="1229"/>
      <c r="G5" s="1229"/>
      <c r="H5" s="1229"/>
      <c r="I5" s="1229"/>
      <c r="J5" s="1229"/>
      <c r="K5" s="1229"/>
      <c r="L5" s="1229"/>
      <c r="M5" s="1229"/>
      <c r="N5" s="1229"/>
      <c r="O5" s="1229"/>
      <c r="P5" s="1229"/>
      <c r="Q5" s="1229"/>
      <c r="R5" s="1229"/>
      <c r="S5" s="1229"/>
      <c r="T5" s="1229"/>
      <c r="U5" s="1229"/>
      <c r="V5" s="1229"/>
      <c r="W5" s="1229"/>
      <c r="X5" s="1229"/>
      <c r="Y5" s="1229"/>
      <c r="Z5" s="1229"/>
      <c r="AA5" s="1229"/>
      <c r="AB5" s="1218"/>
    </row>
    <row r="6" spans="1:28" ht="18" customHeight="1">
      <c r="A6" s="1218"/>
      <c r="B6" s="2459" t="s">
        <v>4</v>
      </c>
      <c r="C6" s="2459"/>
      <c r="D6" s="2459"/>
      <c r="E6" s="2460" t="str">
        <f>cst_wskakunin_owner2__space3</f>
        <v/>
      </c>
      <c r="F6" s="2460"/>
      <c r="G6" s="2460"/>
      <c r="H6" s="2460"/>
      <c r="I6" s="2460"/>
      <c r="J6" s="2460"/>
      <c r="K6" s="2460"/>
      <c r="L6" s="2460"/>
      <c r="M6" s="2460"/>
      <c r="N6" s="2460"/>
      <c r="O6" s="2460"/>
      <c r="P6" s="2460"/>
      <c r="Q6" s="2460"/>
      <c r="R6" s="2460"/>
      <c r="S6" s="2460"/>
      <c r="T6" s="2460"/>
      <c r="U6" s="2460"/>
      <c r="V6" s="2460"/>
      <c r="W6" s="2460"/>
      <c r="X6" s="2460"/>
      <c r="Y6" s="2460"/>
      <c r="Z6" s="1218"/>
      <c r="AA6" s="1218"/>
      <c r="AB6" s="1218"/>
    </row>
    <row r="7" spans="1:28" ht="18" customHeight="1">
      <c r="A7" s="1218"/>
      <c r="B7" s="2459"/>
      <c r="C7" s="2459"/>
      <c r="D7" s="2459"/>
      <c r="E7" s="2460"/>
      <c r="F7" s="2460"/>
      <c r="G7" s="2460"/>
      <c r="H7" s="2460"/>
      <c r="I7" s="2460"/>
      <c r="J7" s="2460"/>
      <c r="K7" s="2460"/>
      <c r="L7" s="2460"/>
      <c r="M7" s="2460"/>
      <c r="N7" s="2460"/>
      <c r="O7" s="2460"/>
      <c r="P7" s="2460"/>
      <c r="Q7" s="2460"/>
      <c r="R7" s="2460"/>
      <c r="S7" s="2460"/>
      <c r="T7" s="2460"/>
      <c r="U7" s="2460"/>
      <c r="V7" s="2460"/>
      <c r="W7" s="2460"/>
      <c r="X7" s="2460"/>
      <c r="Y7" s="2460"/>
      <c r="Z7" s="1218"/>
      <c r="AA7" s="1218"/>
      <c r="AB7" s="1218"/>
    </row>
    <row r="8" spans="1:28" ht="18" customHeight="1">
      <c r="A8" s="1218"/>
      <c r="B8" s="1218" t="s">
        <v>18</v>
      </c>
      <c r="C8" s="1218"/>
      <c r="D8" s="1218"/>
      <c r="E8" s="2461" t="str">
        <f>cst_wskakunin_owner2_ZIP</f>
        <v/>
      </c>
      <c r="F8" s="2461"/>
      <c r="G8" s="2461"/>
      <c r="H8" s="2461"/>
      <c r="I8" s="2461"/>
      <c r="J8" s="2461"/>
      <c r="K8" s="1218"/>
      <c r="L8" s="1218"/>
      <c r="M8" s="1218"/>
      <c r="N8" s="1218"/>
      <c r="O8" s="1218"/>
      <c r="P8" s="1218"/>
      <c r="Q8" s="1218"/>
      <c r="R8" s="1218"/>
      <c r="S8" s="1218"/>
      <c r="T8" s="1218"/>
      <c r="U8" s="1218"/>
      <c r="V8" s="1218"/>
      <c r="W8" s="1218"/>
      <c r="X8" s="1218"/>
      <c r="Y8" s="1218"/>
      <c r="Z8" s="1218"/>
      <c r="AA8" s="1218"/>
      <c r="AB8" s="1218"/>
    </row>
    <row r="9" spans="1:28" ht="18" customHeight="1">
      <c r="A9" s="1218"/>
      <c r="B9" s="1218" t="s">
        <v>19</v>
      </c>
      <c r="C9" s="1218"/>
      <c r="D9" s="1218"/>
      <c r="E9" s="2461" t="str">
        <f>cst_wskakunin_owner2__address</f>
        <v/>
      </c>
      <c r="F9" s="2461"/>
      <c r="G9" s="2461"/>
      <c r="H9" s="2461"/>
      <c r="I9" s="2461"/>
      <c r="J9" s="2461"/>
      <c r="K9" s="2461"/>
      <c r="L9" s="2461"/>
      <c r="M9" s="2461"/>
      <c r="N9" s="2461"/>
      <c r="O9" s="2461"/>
      <c r="P9" s="2461"/>
      <c r="Q9" s="2461"/>
      <c r="R9" s="2461"/>
      <c r="S9" s="2461"/>
      <c r="T9" s="2461"/>
      <c r="U9" s="2461"/>
      <c r="V9" s="2461"/>
      <c r="W9" s="2461"/>
      <c r="X9" s="2461"/>
      <c r="Y9" s="2461"/>
      <c r="Z9" s="2461"/>
      <c r="AA9" s="2461"/>
      <c r="AB9" s="1218"/>
    </row>
    <row r="10" spans="1:28" ht="18" customHeight="1">
      <c r="A10" s="1224"/>
      <c r="B10" s="1224" t="s">
        <v>20</v>
      </c>
      <c r="C10" s="1224"/>
      <c r="D10" s="1224"/>
      <c r="E10" s="2455" t="str">
        <f>cst_wskakunin_owner2_TEL</f>
        <v/>
      </c>
      <c r="F10" s="2455"/>
      <c r="G10" s="2455"/>
      <c r="H10" s="2455"/>
      <c r="I10" s="2455"/>
      <c r="J10" s="2455"/>
      <c r="K10" s="2455"/>
      <c r="L10" s="2455"/>
      <c r="M10" s="1224"/>
      <c r="N10" s="1224"/>
      <c r="O10" s="1224"/>
      <c r="P10" s="1224"/>
      <c r="Q10" s="1224"/>
      <c r="R10" s="1224"/>
      <c r="S10" s="1224"/>
      <c r="T10" s="1224"/>
      <c r="U10" s="1224"/>
      <c r="V10" s="1224"/>
      <c r="W10" s="1224"/>
      <c r="X10" s="1224"/>
      <c r="Y10" s="1224"/>
      <c r="Z10" s="1224"/>
      <c r="AA10" s="1224"/>
      <c r="AB10" s="1218"/>
    </row>
    <row r="11" spans="1:28" ht="18" customHeight="1">
      <c r="A11" s="1229" t="s">
        <v>17</v>
      </c>
      <c r="B11" s="1229"/>
      <c r="C11" s="1229"/>
      <c r="D11" s="1229"/>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18"/>
    </row>
    <row r="12" spans="1:28" ht="18" customHeight="1">
      <c r="A12" s="1218"/>
      <c r="B12" s="2459" t="s">
        <v>4</v>
      </c>
      <c r="C12" s="2459"/>
      <c r="D12" s="2459"/>
      <c r="E12" s="2462" t="str">
        <f>cst_wskakunin_owner3__space3</f>
        <v/>
      </c>
      <c r="F12" s="2462"/>
      <c r="G12" s="2462"/>
      <c r="H12" s="2462"/>
      <c r="I12" s="2462"/>
      <c r="J12" s="2462"/>
      <c r="K12" s="2462"/>
      <c r="L12" s="2462"/>
      <c r="M12" s="2462"/>
      <c r="N12" s="2462"/>
      <c r="O12" s="2462"/>
      <c r="P12" s="2462"/>
      <c r="Q12" s="2462"/>
      <c r="R12" s="2462"/>
      <c r="S12" s="2462"/>
      <c r="T12" s="2462"/>
      <c r="U12" s="2462"/>
      <c r="V12" s="2462"/>
      <c r="W12" s="2462"/>
      <c r="X12" s="2462"/>
      <c r="Y12" s="2462"/>
      <c r="Z12" s="1218"/>
      <c r="AA12" s="1218"/>
      <c r="AB12" s="1218"/>
    </row>
    <row r="13" spans="1:28" ht="18" customHeight="1">
      <c r="A13" s="1218"/>
      <c r="B13" s="2459"/>
      <c r="C13" s="2459"/>
      <c r="D13" s="2459"/>
      <c r="E13" s="2462"/>
      <c r="F13" s="2462"/>
      <c r="G13" s="2462"/>
      <c r="H13" s="2462"/>
      <c r="I13" s="2462"/>
      <c r="J13" s="2462"/>
      <c r="K13" s="2462"/>
      <c r="L13" s="2462"/>
      <c r="M13" s="2462"/>
      <c r="N13" s="2462"/>
      <c r="O13" s="2462"/>
      <c r="P13" s="2462"/>
      <c r="Q13" s="2462"/>
      <c r="R13" s="2462"/>
      <c r="S13" s="2462"/>
      <c r="T13" s="2462"/>
      <c r="U13" s="2462"/>
      <c r="V13" s="2462"/>
      <c r="W13" s="2462"/>
      <c r="X13" s="2462"/>
      <c r="Y13" s="2462"/>
      <c r="Z13" s="1218"/>
      <c r="AA13" s="1218"/>
      <c r="AB13" s="1218"/>
    </row>
    <row r="14" spans="1:28" ht="18" customHeight="1">
      <c r="A14" s="1218"/>
      <c r="B14" s="1218" t="s">
        <v>18</v>
      </c>
      <c r="C14" s="1218"/>
      <c r="D14" s="1218"/>
      <c r="E14" s="2461" t="str">
        <f>cst_wskakunin_owner3_ZIP</f>
        <v/>
      </c>
      <c r="F14" s="2461"/>
      <c r="G14" s="2461"/>
      <c r="H14" s="2461"/>
      <c r="I14" s="2461"/>
      <c r="J14" s="2461"/>
      <c r="K14" s="1218"/>
      <c r="L14" s="1218"/>
      <c r="M14" s="1218"/>
      <c r="N14" s="1218"/>
      <c r="O14" s="1218"/>
      <c r="P14" s="1218"/>
      <c r="Q14" s="1218"/>
      <c r="R14" s="1218"/>
      <c r="S14" s="1218"/>
      <c r="T14" s="1218"/>
      <c r="U14" s="1218"/>
      <c r="V14" s="1218"/>
      <c r="W14" s="1218"/>
      <c r="X14" s="1218"/>
      <c r="Y14" s="1218"/>
      <c r="Z14" s="1218"/>
      <c r="AA14" s="1218"/>
      <c r="AB14" s="1218"/>
    </row>
    <row r="15" spans="1:28" ht="18" customHeight="1">
      <c r="A15" s="1218"/>
      <c r="B15" s="1218" t="s">
        <v>19</v>
      </c>
      <c r="C15" s="1218"/>
      <c r="D15" s="1218"/>
      <c r="E15" s="2461" t="str">
        <f>cst_wskakunin_owner3__address</f>
        <v/>
      </c>
      <c r="F15" s="2461"/>
      <c r="G15" s="2461"/>
      <c r="H15" s="2461"/>
      <c r="I15" s="2461"/>
      <c r="J15" s="2461"/>
      <c r="K15" s="2461"/>
      <c r="L15" s="2461"/>
      <c r="M15" s="2461"/>
      <c r="N15" s="2461"/>
      <c r="O15" s="2461"/>
      <c r="P15" s="2461"/>
      <c r="Q15" s="2461"/>
      <c r="R15" s="2461"/>
      <c r="S15" s="2461"/>
      <c r="T15" s="2461"/>
      <c r="U15" s="2461"/>
      <c r="V15" s="2461"/>
      <c r="W15" s="2461"/>
      <c r="X15" s="2461"/>
      <c r="Y15" s="2461"/>
      <c r="Z15" s="2461"/>
      <c r="AA15" s="2461"/>
      <c r="AB15" s="1218"/>
    </row>
    <row r="16" spans="1:28" ht="18" customHeight="1">
      <c r="A16" s="1224"/>
      <c r="B16" s="1224" t="s">
        <v>20</v>
      </c>
      <c r="C16" s="1224"/>
      <c r="D16" s="1224"/>
      <c r="E16" s="2455" t="str">
        <f>cst_wskakunin_owner3_TEL</f>
        <v/>
      </c>
      <c r="F16" s="2455"/>
      <c r="G16" s="2455"/>
      <c r="H16" s="2455"/>
      <c r="I16" s="2455"/>
      <c r="J16" s="2455"/>
      <c r="K16" s="2455"/>
      <c r="L16" s="2455"/>
      <c r="M16" s="1224"/>
      <c r="N16" s="1224"/>
      <c r="O16" s="1224"/>
      <c r="P16" s="1224"/>
      <c r="Q16" s="1224"/>
      <c r="R16" s="1224"/>
      <c r="S16" s="1224"/>
      <c r="T16" s="1224"/>
      <c r="U16" s="1224"/>
      <c r="V16" s="1224"/>
      <c r="W16" s="1224"/>
      <c r="X16" s="1224"/>
      <c r="Y16" s="1224"/>
      <c r="Z16" s="1224"/>
      <c r="AA16" s="1224"/>
      <c r="AB16" s="1218"/>
    </row>
    <row r="17" spans="1:28" ht="18" customHeight="1">
      <c r="A17" s="1218"/>
      <c r="B17" s="1218"/>
      <c r="C17" s="1218"/>
      <c r="D17" s="1218"/>
      <c r="E17" s="1218"/>
      <c r="F17" s="1218"/>
      <c r="G17" s="1218"/>
      <c r="H17" s="1218"/>
      <c r="I17" s="1218"/>
      <c r="J17" s="1218"/>
      <c r="K17" s="1218"/>
      <c r="L17" s="1218"/>
      <c r="M17" s="1218"/>
      <c r="N17" s="1218"/>
      <c r="O17" s="1218"/>
      <c r="P17" s="1218"/>
      <c r="Q17" s="1218"/>
      <c r="R17" s="1218"/>
      <c r="S17" s="1218"/>
      <c r="T17" s="1218"/>
      <c r="U17" s="1218"/>
      <c r="V17" s="1218"/>
      <c r="W17" s="1218"/>
      <c r="X17" s="1218"/>
      <c r="Y17" s="1218"/>
      <c r="Z17" s="1218"/>
      <c r="AA17" s="1218"/>
      <c r="AB17" s="1218"/>
    </row>
    <row r="18" spans="1:28" ht="18" customHeight="1">
      <c r="A18" s="1218"/>
      <c r="B18" s="1218"/>
      <c r="C18" s="1218"/>
      <c r="D18" s="1218"/>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row>
    <row r="19" spans="1:28" ht="18" customHeight="1">
      <c r="A19" s="1218"/>
      <c r="B19" s="1218"/>
      <c r="C19" s="1218"/>
      <c r="D19" s="1218"/>
      <c r="E19" s="1218"/>
      <c r="F19" s="1218"/>
      <c r="G19" s="1218"/>
      <c r="H19" s="1218"/>
      <c r="I19" s="1218"/>
      <c r="J19" s="1218"/>
      <c r="K19" s="1218"/>
      <c r="L19" s="1218"/>
      <c r="M19" s="1218"/>
      <c r="N19" s="1218"/>
      <c r="O19" s="1218"/>
      <c r="P19" s="1218"/>
      <c r="Q19" s="1218"/>
      <c r="R19" s="1218"/>
      <c r="S19" s="1218"/>
      <c r="T19" s="1218"/>
      <c r="U19" s="1218"/>
      <c r="V19" s="1218"/>
      <c r="W19" s="1218"/>
      <c r="X19" s="1218"/>
      <c r="Y19" s="1218"/>
      <c r="Z19" s="1218"/>
      <c r="AA19" s="1218"/>
      <c r="AB19" s="1218"/>
    </row>
    <row r="20" spans="1:28" ht="18" customHeight="1">
      <c r="A20" s="1218"/>
      <c r="B20" s="1218"/>
      <c r="C20" s="1218"/>
      <c r="D20" s="1218"/>
      <c r="E20" s="1218"/>
      <c r="F20" s="1218"/>
      <c r="G20" s="1218"/>
      <c r="H20" s="1218"/>
      <c r="I20" s="1218"/>
      <c r="J20" s="1218"/>
      <c r="K20" s="1218"/>
      <c r="L20" s="1218"/>
      <c r="M20" s="1218"/>
      <c r="N20" s="1218"/>
      <c r="O20" s="1218"/>
      <c r="P20" s="1218"/>
      <c r="Q20" s="1218"/>
      <c r="R20" s="1218"/>
      <c r="S20" s="1218"/>
      <c r="T20" s="1218"/>
      <c r="U20" s="1218"/>
      <c r="V20" s="1218"/>
      <c r="W20" s="1218"/>
      <c r="X20" s="1218"/>
      <c r="Y20" s="1218"/>
      <c r="Z20" s="1218"/>
      <c r="AA20" s="1218"/>
      <c r="AB20" s="1218"/>
    </row>
    <row r="21" spans="1:28" ht="18" customHeight="1">
      <c r="A21" s="1218"/>
      <c r="B21" s="1218"/>
      <c r="C21" s="1218"/>
      <c r="D21" s="1218"/>
      <c r="E21" s="1218"/>
      <c r="F21" s="1218"/>
      <c r="G21" s="1218"/>
      <c r="H21" s="1218"/>
      <c r="I21" s="1218"/>
      <c r="J21" s="1218"/>
      <c r="K21" s="1218"/>
      <c r="L21" s="1218"/>
      <c r="M21" s="1218"/>
      <c r="N21" s="1218"/>
      <c r="O21" s="1218"/>
      <c r="P21" s="1218"/>
      <c r="Q21" s="1218"/>
      <c r="R21" s="1218"/>
      <c r="S21" s="1218"/>
      <c r="T21" s="1218"/>
      <c r="U21" s="1218"/>
      <c r="V21" s="1218"/>
      <c r="W21" s="1218"/>
      <c r="X21" s="1218"/>
      <c r="Y21" s="1218"/>
      <c r="Z21" s="1218"/>
      <c r="AA21" s="1218"/>
      <c r="AB21" s="1218"/>
    </row>
    <row r="22" spans="1:28" ht="18" customHeight="1">
      <c r="A22" s="1218"/>
      <c r="B22" s="1218"/>
      <c r="C22" s="1218"/>
      <c r="D22" s="1218"/>
      <c r="E22" s="1218"/>
      <c r="F22" s="1218"/>
      <c r="G22" s="1218"/>
      <c r="H22" s="1218"/>
      <c r="I22" s="1218"/>
      <c r="J22" s="1218"/>
      <c r="K22" s="1218"/>
      <c r="L22" s="1218"/>
      <c r="M22" s="1218"/>
      <c r="N22" s="1218"/>
      <c r="O22" s="1218"/>
      <c r="P22" s="1218"/>
      <c r="Q22" s="1218"/>
      <c r="R22" s="1218"/>
      <c r="S22" s="1218"/>
      <c r="T22" s="1218"/>
      <c r="U22" s="1218"/>
      <c r="V22" s="1218"/>
      <c r="W22" s="1218"/>
      <c r="X22" s="1218"/>
      <c r="Y22" s="1218"/>
      <c r="Z22" s="1218"/>
      <c r="AA22" s="1218"/>
      <c r="AB22" s="1218"/>
    </row>
    <row r="23" spans="1:28" ht="18" customHeight="1">
      <c r="A23" s="1218"/>
      <c r="B23" s="1218"/>
      <c r="C23" s="1218"/>
      <c r="D23" s="1218"/>
      <c r="E23" s="1218"/>
      <c r="F23" s="1218"/>
      <c r="G23" s="1218"/>
      <c r="H23" s="1218"/>
      <c r="I23" s="1218"/>
      <c r="J23" s="1218"/>
      <c r="K23" s="1218"/>
      <c r="L23" s="1218"/>
      <c r="M23" s="1218"/>
      <c r="N23" s="1218"/>
      <c r="O23" s="1218"/>
      <c r="P23" s="1218"/>
      <c r="Q23" s="1218"/>
      <c r="R23" s="1218"/>
      <c r="S23" s="1218"/>
      <c r="T23" s="1218"/>
      <c r="U23" s="1218"/>
      <c r="V23" s="1218"/>
      <c r="W23" s="1218"/>
      <c r="X23" s="1218"/>
      <c r="Y23" s="1218"/>
      <c r="Z23" s="1218"/>
      <c r="AA23" s="1218"/>
      <c r="AB23" s="1218"/>
    </row>
    <row r="24" spans="1:28" ht="18" customHeight="1">
      <c r="A24" s="1218"/>
      <c r="B24" s="1218"/>
      <c r="C24" s="1218"/>
      <c r="D24" s="1218"/>
      <c r="E24" s="1218"/>
      <c r="F24" s="1218"/>
      <c r="G24" s="1218"/>
      <c r="H24" s="1218"/>
      <c r="I24" s="1218"/>
      <c r="J24" s="1218"/>
      <c r="K24" s="1218"/>
      <c r="L24" s="1218"/>
      <c r="M24" s="1218"/>
      <c r="N24" s="1218"/>
      <c r="O24" s="1218"/>
      <c r="P24" s="1218"/>
      <c r="Q24" s="1218"/>
      <c r="R24" s="1218"/>
      <c r="S24" s="1218"/>
      <c r="T24" s="1218"/>
      <c r="U24" s="1218"/>
      <c r="V24" s="1218"/>
      <c r="W24" s="1218"/>
      <c r="X24" s="1218"/>
      <c r="Y24" s="1218"/>
      <c r="Z24" s="1218"/>
      <c r="AA24" s="1218"/>
      <c r="AB24" s="1218"/>
    </row>
    <row r="25" spans="1:28" ht="18" customHeight="1">
      <c r="A25" s="1218"/>
      <c r="B25" s="1218"/>
      <c r="C25" s="1218"/>
      <c r="D25" s="1218"/>
      <c r="E25" s="1218"/>
      <c r="F25" s="1218"/>
      <c r="G25" s="1218"/>
      <c r="H25" s="1218"/>
      <c r="I25" s="1218"/>
      <c r="J25" s="1218"/>
      <c r="K25" s="1218"/>
      <c r="L25" s="1218"/>
      <c r="M25" s="1218"/>
      <c r="N25" s="1218"/>
      <c r="O25" s="1218"/>
      <c r="P25" s="1218"/>
      <c r="Q25" s="1218"/>
      <c r="R25" s="1218"/>
      <c r="S25" s="1218"/>
      <c r="T25" s="1218"/>
      <c r="U25" s="1218"/>
      <c r="V25" s="1218"/>
      <c r="W25" s="1218"/>
      <c r="X25" s="1218"/>
      <c r="Y25" s="1218"/>
      <c r="Z25" s="1218"/>
      <c r="AA25" s="1218"/>
      <c r="AB25" s="1218"/>
    </row>
    <row r="26" spans="1:28" ht="18" customHeight="1">
      <c r="A26" s="1218"/>
      <c r="B26" s="1218"/>
      <c r="C26" s="1218"/>
      <c r="D26" s="1218"/>
      <c r="E26" s="1218"/>
      <c r="F26" s="1218"/>
      <c r="G26" s="1218"/>
      <c r="H26" s="1218"/>
      <c r="I26" s="1218"/>
      <c r="J26" s="1218"/>
      <c r="K26" s="1218"/>
      <c r="L26" s="1218"/>
      <c r="M26" s="1218"/>
      <c r="N26" s="1218"/>
      <c r="O26" s="1218"/>
      <c r="P26" s="1218"/>
      <c r="Q26" s="1218"/>
      <c r="R26" s="1218"/>
      <c r="S26" s="1218"/>
      <c r="T26" s="1218"/>
      <c r="U26" s="1218"/>
      <c r="V26" s="1218"/>
      <c r="W26" s="1218"/>
      <c r="X26" s="1218"/>
      <c r="Y26" s="1218"/>
      <c r="Z26" s="1218"/>
      <c r="AA26" s="1218"/>
      <c r="AB26" s="1218"/>
    </row>
    <row r="27" spans="1:28" ht="18" customHeight="1">
      <c r="A27" s="1218"/>
      <c r="B27" s="1218"/>
      <c r="C27" s="1218"/>
      <c r="D27" s="1218"/>
      <c r="E27" s="1218"/>
      <c r="F27" s="1218"/>
      <c r="G27" s="1218"/>
      <c r="H27" s="1218"/>
      <c r="I27" s="1218"/>
      <c r="J27" s="1218"/>
      <c r="K27" s="1218"/>
      <c r="L27" s="1218"/>
      <c r="M27" s="1218"/>
      <c r="N27" s="1218"/>
      <c r="O27" s="1218"/>
      <c r="P27" s="1218"/>
      <c r="Q27" s="1218"/>
      <c r="R27" s="1218"/>
      <c r="S27" s="1218"/>
      <c r="T27" s="1218"/>
      <c r="U27" s="1218"/>
      <c r="V27" s="1218"/>
      <c r="W27" s="1218"/>
      <c r="X27" s="1218"/>
      <c r="Y27" s="1218"/>
      <c r="Z27" s="1218"/>
      <c r="AA27" s="1218"/>
      <c r="AB27" s="1218"/>
    </row>
    <row r="28" spans="1:28" ht="18" customHeight="1">
      <c r="A28" s="1218"/>
      <c r="B28" s="1218"/>
      <c r="C28" s="1218"/>
      <c r="D28" s="1218"/>
      <c r="E28" s="1218"/>
      <c r="F28" s="1218"/>
      <c r="G28" s="1218"/>
      <c r="H28" s="1218"/>
      <c r="I28" s="1218"/>
      <c r="J28" s="1218"/>
      <c r="K28" s="1218"/>
      <c r="L28" s="1218"/>
      <c r="M28" s="1218"/>
      <c r="N28" s="1218"/>
      <c r="O28" s="1218"/>
      <c r="P28" s="1218"/>
      <c r="Q28" s="1218"/>
      <c r="R28" s="1218"/>
      <c r="S28" s="1218"/>
      <c r="T28" s="1218"/>
      <c r="U28" s="1218"/>
      <c r="V28" s="1218"/>
      <c r="W28" s="1218"/>
      <c r="X28" s="1218"/>
      <c r="Y28" s="1218"/>
      <c r="Z28" s="1218"/>
      <c r="AA28" s="1218"/>
      <c r="AB28" s="1218"/>
    </row>
    <row r="29" spans="1:28" ht="18" customHeight="1">
      <c r="A29" s="1218"/>
      <c r="B29" s="1218"/>
      <c r="C29" s="1218"/>
      <c r="D29" s="1218"/>
      <c r="E29" s="1218"/>
      <c r="F29" s="1218"/>
      <c r="G29" s="1218"/>
      <c r="H29" s="1218"/>
      <c r="I29" s="1218"/>
      <c r="J29" s="1218"/>
      <c r="K29" s="1218"/>
      <c r="L29" s="1218"/>
      <c r="M29" s="1218"/>
      <c r="N29" s="1218"/>
      <c r="O29" s="1218"/>
      <c r="P29" s="1218"/>
      <c r="Q29" s="1218"/>
      <c r="R29" s="1218"/>
      <c r="S29" s="1218"/>
      <c r="T29" s="1218"/>
      <c r="U29" s="1218"/>
      <c r="V29" s="1218"/>
      <c r="W29" s="1218"/>
      <c r="X29" s="1218"/>
      <c r="Y29" s="1218"/>
      <c r="Z29" s="1218"/>
      <c r="AA29" s="1218"/>
      <c r="AB29" s="1218"/>
    </row>
    <row r="30" spans="1:28" ht="18" customHeight="1">
      <c r="A30" s="1218"/>
      <c r="B30" s="1218"/>
      <c r="C30" s="1218"/>
      <c r="D30" s="1218"/>
      <c r="E30" s="1218"/>
      <c r="F30" s="1218"/>
      <c r="G30" s="1218"/>
      <c r="H30" s="1218"/>
      <c r="I30" s="1218"/>
      <c r="J30" s="1218"/>
      <c r="K30" s="1218"/>
      <c r="L30" s="1218"/>
      <c r="M30" s="1218"/>
      <c r="N30" s="1218"/>
      <c r="O30" s="1218"/>
      <c r="P30" s="1218"/>
      <c r="Q30" s="1218"/>
      <c r="R30" s="1218"/>
      <c r="S30" s="1218"/>
      <c r="T30" s="1218"/>
      <c r="U30" s="1218"/>
      <c r="V30" s="1218"/>
      <c r="W30" s="1218"/>
      <c r="X30" s="1218"/>
      <c r="Y30" s="1218"/>
      <c r="Z30" s="1218"/>
      <c r="AA30" s="1218"/>
      <c r="AB30" s="1218"/>
    </row>
    <row r="31" spans="1:28" ht="18" customHeight="1">
      <c r="A31" s="1218"/>
      <c r="B31" s="1218"/>
      <c r="C31" s="1218"/>
      <c r="D31" s="1218"/>
      <c r="E31" s="1218"/>
      <c r="F31" s="1218"/>
      <c r="G31" s="1218"/>
      <c r="H31" s="1218"/>
      <c r="I31" s="1218"/>
      <c r="J31" s="1218"/>
      <c r="K31" s="1218"/>
      <c r="L31" s="1218"/>
      <c r="M31" s="1218"/>
      <c r="N31" s="1218"/>
      <c r="O31" s="1218"/>
      <c r="P31" s="1218"/>
      <c r="Q31" s="1218"/>
      <c r="R31" s="1218"/>
      <c r="S31" s="1218"/>
      <c r="T31" s="1218"/>
      <c r="U31" s="1218"/>
      <c r="V31" s="1218"/>
      <c r="W31" s="1218"/>
      <c r="X31" s="1218"/>
      <c r="Y31" s="1218"/>
      <c r="Z31" s="1218"/>
      <c r="AA31" s="1218"/>
      <c r="AB31" s="1218"/>
    </row>
    <row r="32" spans="1:28" ht="18" customHeight="1">
      <c r="A32" s="1218"/>
      <c r="B32" s="1218"/>
      <c r="C32" s="1218"/>
      <c r="D32" s="1218"/>
      <c r="E32" s="1218"/>
      <c r="F32" s="1218"/>
      <c r="G32" s="1218"/>
      <c r="H32" s="1218"/>
      <c r="I32" s="1218"/>
      <c r="J32" s="1218"/>
      <c r="K32" s="1218"/>
      <c r="L32" s="1218"/>
      <c r="M32" s="1218"/>
      <c r="N32" s="1218"/>
      <c r="O32" s="1218"/>
      <c r="P32" s="1218"/>
      <c r="Q32" s="1218"/>
      <c r="R32" s="1218"/>
      <c r="S32" s="1218"/>
      <c r="T32" s="1218"/>
      <c r="U32" s="1218"/>
      <c r="V32" s="1218"/>
      <c r="W32" s="1218"/>
      <c r="X32" s="1218"/>
      <c r="Y32" s="1218"/>
      <c r="Z32" s="1218"/>
      <c r="AA32" s="1218"/>
      <c r="AB32" s="1218"/>
    </row>
    <row r="33" spans="1:28" ht="18" customHeight="1">
      <c r="A33" s="1218"/>
      <c r="B33" s="1218"/>
      <c r="C33" s="1218"/>
      <c r="D33" s="1218"/>
      <c r="E33" s="1218"/>
      <c r="F33" s="1218"/>
      <c r="G33" s="1218"/>
      <c r="H33" s="1218"/>
      <c r="I33" s="1218"/>
      <c r="J33" s="1218"/>
      <c r="K33" s="1218"/>
      <c r="L33" s="1218"/>
      <c r="M33" s="1218"/>
      <c r="N33" s="1218"/>
      <c r="O33" s="1218"/>
      <c r="P33" s="1218"/>
      <c r="Q33" s="1218"/>
      <c r="R33" s="1218"/>
      <c r="S33" s="1218"/>
      <c r="T33" s="1218"/>
      <c r="U33" s="1218"/>
      <c r="V33" s="1218"/>
      <c r="W33" s="1218"/>
      <c r="X33" s="1218"/>
      <c r="Y33" s="1218"/>
      <c r="Z33" s="1218"/>
      <c r="AA33" s="1218"/>
      <c r="AB33" s="1218"/>
    </row>
    <row r="34" spans="1:28" ht="18" customHeight="1">
      <c r="A34" s="1218"/>
      <c r="B34" s="1218"/>
      <c r="C34" s="1218"/>
      <c r="D34" s="1218"/>
      <c r="E34" s="1218"/>
      <c r="F34" s="1218"/>
      <c r="G34" s="1218"/>
      <c r="H34" s="1218"/>
      <c r="I34" s="1218"/>
      <c r="J34" s="1218"/>
      <c r="K34" s="1218"/>
      <c r="L34" s="1218"/>
      <c r="M34" s="1218"/>
      <c r="N34" s="1218"/>
      <c r="O34" s="1218"/>
      <c r="P34" s="1218"/>
      <c r="Q34" s="1218"/>
      <c r="R34" s="1218"/>
      <c r="S34" s="1218"/>
      <c r="T34" s="1218"/>
      <c r="U34" s="1218"/>
      <c r="V34" s="1218"/>
      <c r="W34" s="1218"/>
      <c r="X34" s="1218"/>
      <c r="Y34" s="1218"/>
      <c r="Z34" s="1218"/>
      <c r="AA34" s="1218"/>
      <c r="AB34" s="1218"/>
    </row>
    <row r="35" spans="1:28" ht="18" customHeight="1">
      <c r="A35" s="1218"/>
      <c r="B35" s="1218"/>
      <c r="C35" s="1218"/>
      <c r="D35" s="1218"/>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row>
    <row r="36" spans="1:28" ht="18" customHeight="1">
      <c r="A36" s="1218"/>
      <c r="B36" s="1218"/>
      <c r="C36" s="1218"/>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row>
    <row r="37" spans="1:28" ht="18" customHeight="1">
      <c r="A37" s="1218"/>
      <c r="B37" s="1218"/>
      <c r="C37" s="1218"/>
      <c r="D37" s="1218"/>
      <c r="E37" s="1218"/>
      <c r="F37" s="1218"/>
      <c r="G37" s="1218"/>
      <c r="H37" s="1218"/>
      <c r="I37" s="1218"/>
      <c r="J37" s="1218"/>
      <c r="K37" s="1218"/>
      <c r="L37" s="1218"/>
      <c r="M37" s="1218"/>
      <c r="N37" s="1218"/>
      <c r="O37" s="1218"/>
      <c r="P37" s="1218"/>
      <c r="Q37" s="1218"/>
      <c r="R37" s="1218"/>
      <c r="S37" s="1218"/>
      <c r="T37" s="1218"/>
      <c r="U37" s="1218"/>
      <c r="V37" s="1218"/>
      <c r="W37" s="1218"/>
      <c r="X37" s="1218"/>
      <c r="Y37" s="1218"/>
      <c r="Z37" s="1218"/>
      <c r="AA37" s="1218"/>
      <c r="AB37" s="1218"/>
    </row>
    <row r="38" spans="1:28" ht="18" customHeight="1">
      <c r="A38" s="1218"/>
      <c r="B38" s="1218"/>
      <c r="C38" s="1218"/>
      <c r="D38" s="1218"/>
      <c r="E38" s="1218"/>
      <c r="F38" s="1218"/>
      <c r="G38" s="1218"/>
      <c r="H38" s="1218"/>
      <c r="I38" s="1218"/>
      <c r="J38" s="1218"/>
      <c r="K38" s="1218"/>
      <c r="L38" s="1218"/>
      <c r="M38" s="1218"/>
      <c r="N38" s="1218"/>
      <c r="O38" s="1218"/>
      <c r="P38" s="1218"/>
      <c r="Q38" s="1218"/>
      <c r="R38" s="1218"/>
      <c r="S38" s="1218"/>
      <c r="T38" s="1218"/>
      <c r="U38" s="1218"/>
      <c r="V38" s="1218"/>
      <c r="W38" s="1218"/>
      <c r="X38" s="1218"/>
      <c r="Y38" s="1218"/>
      <c r="Z38" s="1218"/>
      <c r="AA38" s="1218"/>
      <c r="AB38" s="1218"/>
    </row>
    <row r="39" spans="1:28" ht="18" customHeight="1">
      <c r="A39" s="1218"/>
      <c r="B39" s="1218"/>
      <c r="C39" s="1218"/>
      <c r="D39" s="1218"/>
      <c r="E39" s="1218"/>
      <c r="F39" s="1218"/>
      <c r="G39" s="1218"/>
      <c r="H39" s="1218"/>
      <c r="I39" s="1218"/>
      <c r="J39" s="1218"/>
      <c r="K39" s="1218"/>
      <c r="L39" s="1218"/>
      <c r="M39" s="1218"/>
      <c r="N39" s="1218"/>
      <c r="O39" s="1218"/>
      <c r="P39" s="1218"/>
      <c r="Q39" s="1218"/>
      <c r="R39" s="1218"/>
      <c r="S39" s="1218"/>
      <c r="T39" s="1218"/>
      <c r="U39" s="1218"/>
      <c r="V39" s="1218"/>
      <c r="W39" s="1218"/>
      <c r="X39" s="1218"/>
      <c r="Y39" s="1218"/>
      <c r="Z39" s="1218"/>
      <c r="AA39" s="1218"/>
      <c r="AB39" s="1218"/>
    </row>
    <row r="40" spans="1:28" ht="18" customHeight="1">
      <c r="A40" s="1218"/>
      <c r="B40" s="1218"/>
      <c r="C40" s="1218"/>
      <c r="D40" s="1218"/>
      <c r="E40" s="1218"/>
      <c r="F40" s="1218"/>
      <c r="G40" s="1218"/>
      <c r="H40" s="1218"/>
      <c r="I40" s="1218"/>
      <c r="J40" s="1218"/>
      <c r="K40" s="1218"/>
      <c r="L40" s="1218"/>
      <c r="M40" s="1218"/>
      <c r="N40" s="1218"/>
      <c r="O40" s="1218"/>
      <c r="P40" s="1218"/>
      <c r="Q40" s="1218"/>
      <c r="R40" s="1218"/>
      <c r="S40" s="1218"/>
      <c r="T40" s="1218"/>
      <c r="U40" s="1218"/>
      <c r="V40" s="1218"/>
      <c r="W40" s="1218"/>
      <c r="X40" s="1218"/>
      <c r="Y40" s="1218"/>
      <c r="Z40" s="1218"/>
      <c r="AA40" s="1218"/>
      <c r="AB40" s="1218"/>
    </row>
    <row r="41" spans="1:28" ht="18" customHeight="1">
      <c r="A41" s="1218"/>
      <c r="B41" s="1218"/>
      <c r="C41" s="1218"/>
      <c r="D41" s="1218"/>
      <c r="E41" s="1218"/>
      <c r="F41" s="1218"/>
      <c r="G41" s="1218"/>
      <c r="H41" s="1218"/>
      <c r="I41" s="1218"/>
      <c r="J41" s="1218"/>
      <c r="K41" s="1218"/>
      <c r="L41" s="1218"/>
      <c r="M41" s="1218"/>
      <c r="N41" s="1218"/>
      <c r="O41" s="1218"/>
      <c r="P41" s="1218"/>
      <c r="Q41" s="1218"/>
      <c r="R41" s="1218"/>
      <c r="S41" s="1218"/>
      <c r="T41" s="1218"/>
      <c r="U41" s="1218"/>
      <c r="V41" s="1218"/>
      <c r="W41" s="1218"/>
      <c r="X41" s="1218"/>
      <c r="Y41" s="1218"/>
      <c r="Z41" s="1218"/>
      <c r="AA41" s="1218"/>
      <c r="AB41" s="1218"/>
    </row>
    <row r="42" spans="1:28" ht="18" customHeight="1">
      <c r="A42" s="1218"/>
      <c r="B42" s="1218"/>
      <c r="C42" s="1218"/>
      <c r="D42" s="1218"/>
      <c r="E42" s="1218"/>
      <c r="F42" s="1218"/>
      <c r="G42" s="1218"/>
      <c r="H42" s="1218"/>
      <c r="I42" s="1218"/>
      <c r="J42" s="1218"/>
      <c r="K42" s="1218"/>
      <c r="L42" s="1218"/>
      <c r="M42" s="1218"/>
      <c r="N42" s="1218"/>
      <c r="O42" s="1218"/>
      <c r="P42" s="1218"/>
      <c r="Q42" s="1218"/>
      <c r="R42" s="1218"/>
      <c r="S42" s="1218"/>
      <c r="T42" s="1218"/>
      <c r="U42" s="1218"/>
      <c r="V42" s="1218"/>
      <c r="W42" s="1218"/>
      <c r="X42" s="1218"/>
      <c r="Y42" s="1218"/>
      <c r="Z42" s="1218"/>
      <c r="AA42" s="1218"/>
      <c r="AB42" s="1218"/>
    </row>
    <row r="43" spans="1:28" ht="18" customHeight="1">
      <c r="A43" s="1218"/>
      <c r="B43" s="1218"/>
      <c r="C43" s="1218"/>
      <c r="D43" s="1218"/>
      <c r="E43" s="1218"/>
      <c r="F43" s="1218"/>
      <c r="G43" s="1218"/>
      <c r="H43" s="1218"/>
      <c r="I43" s="1218"/>
      <c r="J43" s="1218"/>
      <c r="K43" s="1218"/>
      <c r="L43" s="1218"/>
      <c r="M43" s="1218"/>
      <c r="N43" s="1218"/>
      <c r="O43" s="1218"/>
      <c r="P43" s="1218"/>
      <c r="Q43" s="1218"/>
      <c r="R43" s="1218"/>
      <c r="S43" s="1218"/>
      <c r="T43" s="1218"/>
      <c r="U43" s="1218"/>
      <c r="V43" s="1218"/>
      <c r="W43" s="1218"/>
      <c r="X43" s="1218"/>
      <c r="Y43" s="1218"/>
      <c r="Z43" s="1218"/>
      <c r="AA43" s="1218"/>
      <c r="AB43" s="1218"/>
    </row>
    <row r="44" spans="1:28" ht="18" customHeight="1">
      <c r="A44" s="1218"/>
      <c r="B44" s="1218"/>
      <c r="C44" s="1218"/>
      <c r="D44" s="1218"/>
      <c r="E44" s="1218"/>
      <c r="F44" s="1218"/>
      <c r="G44" s="1218"/>
      <c r="H44" s="1218"/>
      <c r="I44" s="1218"/>
      <c r="J44" s="1218"/>
      <c r="K44" s="1218"/>
      <c r="L44" s="1218"/>
      <c r="M44" s="1218"/>
      <c r="N44" s="1218"/>
      <c r="O44" s="1218"/>
      <c r="P44" s="1218"/>
      <c r="Q44" s="1218"/>
      <c r="R44" s="1218"/>
      <c r="S44" s="1218"/>
      <c r="T44" s="1218"/>
      <c r="U44" s="1218"/>
      <c r="V44" s="1218"/>
      <c r="W44" s="1218"/>
      <c r="X44" s="1218"/>
      <c r="Y44" s="1218"/>
      <c r="Z44" s="1218"/>
      <c r="AA44" s="1218"/>
      <c r="AB44" s="1218"/>
    </row>
    <row r="45" spans="1:28" ht="18" customHeight="1">
      <c r="A45" s="1218"/>
      <c r="B45" s="1218"/>
      <c r="C45" s="1218"/>
      <c r="D45" s="1218"/>
      <c r="E45" s="1218"/>
      <c r="F45" s="1218"/>
      <c r="G45" s="1218"/>
      <c r="H45" s="1218"/>
      <c r="I45" s="1218"/>
      <c r="J45" s="1218"/>
      <c r="K45" s="1218"/>
      <c r="L45" s="1218"/>
      <c r="M45" s="1218"/>
      <c r="N45" s="1218"/>
      <c r="O45" s="1218"/>
      <c r="P45" s="1218"/>
      <c r="Q45" s="1218"/>
      <c r="R45" s="1218"/>
      <c r="S45" s="1218"/>
      <c r="T45" s="1218"/>
      <c r="U45" s="1218"/>
      <c r="V45" s="1218"/>
      <c r="W45" s="1218"/>
      <c r="X45" s="1218"/>
      <c r="Y45" s="1218"/>
      <c r="Z45" s="1218"/>
      <c r="AA45" s="1218"/>
      <c r="AB45" s="1218"/>
    </row>
    <row r="46" spans="1:28" ht="18" customHeight="1">
      <c r="A46" s="1218"/>
      <c r="B46" s="1218"/>
      <c r="C46" s="1218"/>
      <c r="D46" s="1218"/>
      <c r="E46" s="1218"/>
      <c r="F46" s="1218"/>
      <c r="G46" s="1218"/>
      <c r="H46" s="1218"/>
      <c r="I46" s="1218"/>
      <c r="J46" s="1218"/>
      <c r="K46" s="1218"/>
      <c r="L46" s="1218"/>
      <c r="M46" s="1218"/>
      <c r="N46" s="1218"/>
      <c r="O46" s="1218"/>
      <c r="P46" s="1218"/>
      <c r="Q46" s="1218"/>
      <c r="R46" s="1218"/>
      <c r="S46" s="1218"/>
      <c r="T46" s="1218"/>
      <c r="U46" s="1218"/>
      <c r="V46" s="1218"/>
      <c r="W46" s="1218"/>
      <c r="X46" s="1218"/>
      <c r="Y46" s="1218"/>
      <c r="Z46" s="1218"/>
      <c r="AA46" s="1218"/>
      <c r="AB46" s="1218"/>
    </row>
    <row r="47" spans="1:28" ht="18" customHeight="1">
      <c r="A47" s="1218"/>
      <c r="B47" s="1218"/>
      <c r="C47" s="1218"/>
      <c r="D47" s="1218"/>
      <c r="E47" s="1218"/>
      <c r="F47" s="1218"/>
      <c r="G47" s="1218"/>
      <c r="H47" s="1218"/>
      <c r="I47" s="1218"/>
      <c r="J47" s="1218"/>
      <c r="K47" s="1218"/>
      <c r="L47" s="1218"/>
      <c r="M47" s="1218"/>
      <c r="N47" s="1218"/>
      <c r="O47" s="1218"/>
      <c r="P47" s="1218"/>
      <c r="Q47" s="1218"/>
      <c r="R47" s="1218"/>
      <c r="S47" s="1218"/>
      <c r="T47" s="1218"/>
      <c r="U47" s="1218"/>
      <c r="V47" s="1218"/>
      <c r="W47" s="1218"/>
      <c r="X47" s="1218"/>
      <c r="Y47" s="1218"/>
      <c r="Z47" s="1218"/>
      <c r="AA47" s="1218"/>
      <c r="AB47" s="1218"/>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6"/>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71" customWidth="1"/>
    <col min="2" max="2" width="3.125" style="1171" customWidth="1"/>
    <col min="3" max="3" width="9" style="1171" customWidth="1"/>
    <col min="4" max="16384" width="9" style="1171"/>
  </cols>
  <sheetData>
    <row r="1" spans="1:3">
      <c r="A1" s="1171" t="s">
        <v>133</v>
      </c>
    </row>
    <row r="3" spans="1:3">
      <c r="B3" s="1172"/>
      <c r="C3" s="1171" t="s">
        <v>134</v>
      </c>
    </row>
    <row r="4" spans="1:3" ht="6.75" customHeight="1"/>
    <row r="5" spans="1:3">
      <c r="B5" s="1174" t="s">
        <v>140</v>
      </c>
      <c r="C5" s="1171" t="s">
        <v>135</v>
      </c>
    </row>
    <row r="6" spans="1:3" ht="6.75" customHeight="1"/>
    <row r="7" spans="1:3">
      <c r="B7" s="1173"/>
      <c r="C7" s="1171" t="s">
        <v>136</v>
      </c>
    </row>
    <row r="8" spans="1:3" ht="6.75" customHeight="1"/>
    <row r="9" spans="1:3">
      <c r="B9" s="1175"/>
      <c r="C9" s="1171" t="s">
        <v>4103</v>
      </c>
    </row>
  </sheetData>
  <phoneticPr fontId="136"/>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67" customWidth="1"/>
    <col min="2" max="16384" width="9" style="367"/>
  </cols>
  <sheetData>
    <row r="1" spans="1:9">
      <c r="A1" s="2463" t="s">
        <v>3685</v>
      </c>
      <c r="B1" s="2463"/>
      <c r="C1" s="2463"/>
      <c r="D1" s="2463"/>
      <c r="E1" s="2463"/>
      <c r="F1" s="2463"/>
      <c r="G1" s="2463"/>
      <c r="H1" s="2463"/>
      <c r="I1" s="2463"/>
    </row>
    <row r="2" spans="1:9">
      <c r="A2" s="2464"/>
      <c r="B2" s="2464"/>
      <c r="C2" s="2464"/>
      <c r="D2" s="2464"/>
      <c r="E2" s="2464"/>
      <c r="F2" s="2464"/>
      <c r="G2" s="2464"/>
      <c r="H2" s="2464"/>
      <c r="I2" s="2464"/>
    </row>
    <row r="3" spans="1:9" ht="18.75" customHeight="1">
      <c r="A3" s="757" t="s">
        <v>3686</v>
      </c>
    </row>
    <row r="23" spans="1:9">
      <c r="A23" s="756"/>
      <c r="B23" s="756"/>
      <c r="C23" s="756"/>
      <c r="D23" s="756"/>
      <c r="E23" s="756"/>
      <c r="F23" s="756"/>
      <c r="G23" s="756"/>
      <c r="H23" s="756"/>
      <c r="I23" s="756"/>
    </row>
    <row r="24" spans="1:9" ht="18.75" customHeight="1">
      <c r="A24" s="757" t="s">
        <v>3687</v>
      </c>
    </row>
    <row r="54" spans="1:9">
      <c r="A54" s="756"/>
      <c r="B54" s="756"/>
      <c r="C54" s="756"/>
      <c r="D54" s="756"/>
      <c r="E54" s="756"/>
      <c r="F54" s="756"/>
      <c r="G54" s="756"/>
      <c r="H54" s="756"/>
      <c r="I54" s="756"/>
    </row>
  </sheetData>
  <mergeCells count="1">
    <mergeCell ref="A1:I2"/>
  </mergeCells>
  <phoneticPr fontId="136"/>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62" customWidth="1"/>
    <col min="2" max="2" width="4.625" style="762" customWidth="1"/>
    <col min="3" max="5" width="9" style="762" customWidth="1"/>
    <col min="6" max="7" width="5.375" style="762" customWidth="1"/>
    <col min="8" max="8" width="4" style="762" customWidth="1"/>
    <col min="9" max="9" width="9" style="762" customWidth="1"/>
    <col min="10" max="10" width="4.375" style="762" customWidth="1"/>
    <col min="11" max="11" width="3.875" style="762" customWidth="1"/>
    <col min="12" max="12" width="4.375" style="762" customWidth="1"/>
    <col min="13" max="13" width="3.875" style="762" customWidth="1"/>
    <col min="14" max="14" width="4.375" style="762" customWidth="1"/>
    <col min="15" max="15" width="3.875" style="762" customWidth="1"/>
    <col min="16" max="16" width="4.375" style="762" customWidth="1"/>
    <col min="17" max="17" width="9" style="762" customWidth="1"/>
    <col min="18" max="16384" width="9" style="762"/>
  </cols>
  <sheetData>
    <row r="1" spans="1:16" ht="16.5" customHeight="1">
      <c r="A1" s="2467" t="s">
        <v>3726</v>
      </c>
      <c r="B1" s="2467"/>
      <c r="C1" s="2467"/>
      <c r="D1" s="2467"/>
      <c r="E1" s="2467"/>
      <c r="F1" s="2467"/>
      <c r="G1" s="2467"/>
      <c r="H1" s="2467"/>
      <c r="I1" s="2467"/>
      <c r="J1" s="2467"/>
      <c r="K1" s="2467"/>
      <c r="L1" s="2467"/>
      <c r="M1" s="2467"/>
      <c r="N1" s="2467"/>
      <c r="O1" s="2467"/>
    </row>
    <row r="2" spans="1:16" ht="16.5" customHeight="1">
      <c r="A2" s="2467"/>
      <c r="B2" s="2467"/>
      <c r="C2" s="2467"/>
      <c r="D2" s="2467"/>
      <c r="E2" s="2467"/>
      <c r="F2" s="2467"/>
      <c r="G2" s="2467"/>
      <c r="H2" s="2467"/>
      <c r="I2" s="2467"/>
      <c r="J2" s="2467"/>
      <c r="K2" s="2467"/>
      <c r="L2" s="2467"/>
      <c r="M2" s="2467"/>
      <c r="N2" s="2467"/>
      <c r="O2" s="2467"/>
    </row>
    <row r="3" spans="1:16" ht="12.75" customHeight="1">
      <c r="A3" s="773"/>
      <c r="B3" s="773"/>
      <c r="C3" s="773"/>
      <c r="D3" s="773"/>
      <c r="E3" s="773"/>
      <c r="F3" s="773"/>
      <c r="G3" s="773"/>
      <c r="H3" s="773"/>
      <c r="I3" s="773"/>
      <c r="J3" s="773"/>
      <c r="K3" s="773"/>
      <c r="L3" s="773"/>
      <c r="M3" s="773"/>
      <c r="N3" s="773"/>
      <c r="O3" s="773"/>
    </row>
    <row r="4" spans="1:16" ht="18" customHeight="1">
      <c r="I4" s="763" t="s">
        <v>2542</v>
      </c>
      <c r="J4" s="764"/>
      <c r="K4" s="771" t="s">
        <v>477</v>
      </c>
      <c r="L4" s="764"/>
      <c r="M4" s="771" t="s">
        <v>5</v>
      </c>
      <c r="N4" s="764"/>
      <c r="O4" s="771" t="s">
        <v>478</v>
      </c>
    </row>
    <row r="6" spans="1:16">
      <c r="D6" s="774"/>
      <c r="E6" s="762" t="s">
        <v>3727</v>
      </c>
      <c r="I6" s="774"/>
    </row>
    <row r="7" spans="1:16" ht="6" customHeight="1"/>
    <row r="8" spans="1:16" ht="18" customHeight="1">
      <c r="E8" s="765" t="s">
        <v>3720</v>
      </c>
      <c r="F8" s="2468" t="str">
        <f>cst_wskakunin_dairi1__address</f>
        <v>埼玉県所沢市東新井町307-7</v>
      </c>
      <c r="G8" s="2468"/>
      <c r="H8" s="2469"/>
      <c r="I8" s="2469"/>
      <c r="J8" s="2469"/>
      <c r="K8" s="2469"/>
      <c r="L8" s="2469"/>
      <c r="M8" s="2469"/>
      <c r="N8" s="2469"/>
      <c r="O8" s="2469"/>
    </row>
    <row r="9" spans="1:16" ht="18" customHeight="1">
      <c r="F9" s="2469"/>
      <c r="G9" s="2469"/>
      <c r="H9" s="2469"/>
      <c r="I9" s="2469"/>
      <c r="J9" s="2469"/>
      <c r="K9" s="2469"/>
      <c r="L9" s="2469"/>
      <c r="M9" s="2469"/>
      <c r="N9" s="2469"/>
      <c r="O9" s="2469"/>
    </row>
    <row r="10" spans="1:16" ht="17.25" customHeight="1">
      <c r="E10" s="762" t="s">
        <v>3728</v>
      </c>
      <c r="F10" s="2470" t="str">
        <f>cst_wskakunin_dairi1_JIMU_NAME</f>
        <v>XXXアーキ</v>
      </c>
      <c r="G10" s="2471"/>
      <c r="H10" s="2471"/>
      <c r="I10" s="2471"/>
      <c r="J10" s="2471"/>
      <c r="K10" s="2471"/>
      <c r="L10" s="2471"/>
      <c r="M10" s="2471"/>
      <c r="N10" s="2471"/>
    </row>
    <row r="11" spans="1:16" ht="18" customHeight="1">
      <c r="F11" s="2472" t="str">
        <f>cst_wskakunin_dairi1__space3</f>
        <v>テスト代理人</v>
      </c>
      <c r="G11" s="2473"/>
      <c r="H11" s="2473"/>
      <c r="I11" s="2473"/>
      <c r="J11" s="2473"/>
      <c r="K11" s="2473"/>
      <c r="L11" s="2473"/>
      <c r="M11" s="2473"/>
      <c r="N11" s="2473"/>
      <c r="O11" s="771"/>
    </row>
    <row r="12" spans="1:16">
      <c r="C12" s="766"/>
      <c r="D12" s="766"/>
      <c r="E12" s="766"/>
      <c r="F12" s="766"/>
    </row>
    <row r="13" spans="1:16" ht="18" customHeight="1">
      <c r="A13" s="2465" t="s">
        <v>3729</v>
      </c>
      <c r="B13" s="2465"/>
      <c r="C13" s="2465"/>
      <c r="D13" s="2465"/>
      <c r="E13" s="2465"/>
      <c r="F13" s="2465"/>
      <c r="G13" s="2465"/>
      <c r="H13" s="2465"/>
      <c r="I13" s="2465"/>
      <c r="J13" s="2465"/>
      <c r="K13" s="2465"/>
      <c r="L13" s="2465"/>
      <c r="M13" s="2465"/>
      <c r="N13" s="2465"/>
      <c r="O13" s="2465"/>
      <c r="P13" s="767"/>
    </row>
    <row r="14" spans="1:16" ht="18" customHeight="1">
      <c r="A14" s="762" t="s">
        <v>3730</v>
      </c>
      <c r="B14" s="767"/>
      <c r="C14" s="767"/>
      <c r="D14" s="767"/>
      <c r="E14" s="767"/>
      <c r="F14" s="767"/>
      <c r="G14" s="767"/>
      <c r="H14" s="767"/>
      <c r="I14" s="767"/>
      <c r="J14" s="767"/>
      <c r="K14" s="767"/>
      <c r="L14" s="767"/>
      <c r="M14" s="767"/>
    </row>
    <row r="16" spans="1:16" ht="18" customHeight="1">
      <c r="A16" s="2466" t="s">
        <v>0</v>
      </c>
      <c r="B16" s="2466"/>
      <c r="C16" s="2466"/>
      <c r="D16" s="2466"/>
      <c r="E16" s="2466"/>
      <c r="F16" s="2466"/>
      <c r="G16" s="2466"/>
      <c r="H16" s="2466"/>
      <c r="I16" s="2466"/>
      <c r="J16" s="2466"/>
      <c r="K16" s="2466"/>
      <c r="L16" s="2466"/>
      <c r="M16" s="2466"/>
      <c r="N16" s="2466"/>
      <c r="O16" s="2466"/>
    </row>
    <row r="17" spans="1:16">
      <c r="A17" s="771"/>
      <c r="B17" s="771"/>
      <c r="C17" s="771"/>
      <c r="D17" s="771"/>
      <c r="E17" s="771"/>
      <c r="F17" s="771"/>
      <c r="G17" s="771"/>
      <c r="H17" s="771"/>
      <c r="I17" s="771"/>
      <c r="J17" s="771"/>
      <c r="K17" s="771"/>
      <c r="L17" s="771"/>
      <c r="M17" s="771"/>
      <c r="N17" s="771"/>
      <c r="O17" s="771"/>
      <c r="P17" s="771"/>
    </row>
    <row r="18" spans="1:16" ht="18" customHeight="1">
      <c r="A18" s="762" t="s">
        <v>3731</v>
      </c>
      <c r="D18" s="774"/>
    </row>
    <row r="19" spans="1:16" ht="18" customHeight="1">
      <c r="B19" s="768" t="str">
        <f>cst_wsjob_JOB_KIND_kakunin_box</f>
        <v>■</v>
      </c>
      <c r="C19" s="762" t="s">
        <v>3732</v>
      </c>
    </row>
    <row r="20" spans="1:16" ht="18" customHeight="1">
      <c r="B20" s="768" t="str">
        <f>cst_wsjob_JOB_KIND_inter_box</f>
        <v>□</v>
      </c>
      <c r="C20" s="762" t="s">
        <v>2</v>
      </c>
    </row>
    <row r="21" spans="1:16" ht="18" customHeight="1">
      <c r="B21" s="768" t="str">
        <f>cst_wsjob_JOB_KIND_final_box</f>
        <v>□</v>
      </c>
      <c r="C21" s="762" t="s">
        <v>3</v>
      </c>
    </row>
    <row r="22" spans="1:16" ht="18" customHeight="1">
      <c r="B22" s="769" t="s">
        <v>139</v>
      </c>
      <c r="C22" s="762" t="s">
        <v>3090</v>
      </c>
    </row>
    <row r="23" spans="1:16" ht="18" customHeight="1">
      <c r="B23" s="769" t="s">
        <v>139</v>
      </c>
      <c r="C23" s="762" t="s">
        <v>3721</v>
      </c>
    </row>
    <row r="24" spans="1:16" ht="18" customHeight="1">
      <c r="B24" s="769" t="s">
        <v>139</v>
      </c>
      <c r="C24" s="762" t="s">
        <v>3584</v>
      </c>
    </row>
    <row r="25" spans="1:16" ht="18" customHeight="1">
      <c r="B25" s="769" t="s">
        <v>139</v>
      </c>
      <c r="C25" s="762" t="s">
        <v>3733</v>
      </c>
    </row>
    <row r="26" spans="1:16" ht="18" customHeight="1">
      <c r="B26" s="769" t="s">
        <v>139</v>
      </c>
      <c r="C26" s="762" t="s">
        <v>3734</v>
      </c>
    </row>
    <row r="27" spans="1:16" ht="18" customHeight="1">
      <c r="B27" s="769" t="s">
        <v>139</v>
      </c>
      <c r="C27" s="762" t="s">
        <v>6018</v>
      </c>
    </row>
    <row r="28" spans="1:16" ht="18" customHeight="1">
      <c r="B28" s="769" t="s">
        <v>139</v>
      </c>
      <c r="C28" s="762" t="s">
        <v>3735</v>
      </c>
    </row>
    <row r="29" spans="1:16" ht="18" customHeight="1">
      <c r="B29" s="769" t="s">
        <v>139</v>
      </c>
      <c r="C29" s="762" t="s">
        <v>5025</v>
      </c>
    </row>
    <row r="30" spans="1:16" ht="18" customHeight="1">
      <c r="B30" s="769" t="s">
        <v>139</v>
      </c>
      <c r="C30" s="762" t="s">
        <v>3736</v>
      </c>
    </row>
    <row r="31" spans="1:16" ht="18" customHeight="1">
      <c r="B31" s="769" t="s">
        <v>139</v>
      </c>
      <c r="C31" s="762" t="s">
        <v>3737</v>
      </c>
    </row>
    <row r="32" spans="1:16" ht="18" customHeight="1">
      <c r="B32" s="769" t="s">
        <v>139</v>
      </c>
      <c r="C32" s="762" t="s">
        <v>3738</v>
      </c>
    </row>
    <row r="33" spans="1:15" ht="18" customHeight="1">
      <c r="B33" s="769" t="s">
        <v>139</v>
      </c>
      <c r="C33" s="762" t="s">
        <v>3739</v>
      </c>
    </row>
    <row r="34" spans="1:15" ht="18" customHeight="1">
      <c r="B34" s="769" t="s">
        <v>139</v>
      </c>
      <c r="C34" s="762" t="s">
        <v>5026</v>
      </c>
      <c r="E34" s="2465"/>
      <c r="F34" s="2465"/>
      <c r="G34" s="2465"/>
      <c r="H34" s="2465"/>
      <c r="I34" s="2465"/>
      <c r="J34" s="2465"/>
      <c r="K34" s="2465"/>
      <c r="L34" s="2465"/>
      <c r="M34" s="1770" t="s">
        <v>10</v>
      </c>
    </row>
    <row r="35" spans="1:15" ht="18" customHeight="1">
      <c r="B35" s="769" t="s">
        <v>139</v>
      </c>
      <c r="C35" s="762" t="s">
        <v>3740</v>
      </c>
    </row>
    <row r="37" spans="1:15" s="774" customFormat="1" ht="18" customHeight="1">
      <c r="A37" s="762" t="s">
        <v>3741</v>
      </c>
      <c r="B37" s="762"/>
      <c r="C37" s="762"/>
      <c r="D37" s="762"/>
      <c r="E37" s="762"/>
      <c r="F37" s="762"/>
      <c r="G37" s="762"/>
    </row>
    <row r="38" spans="1:15" ht="18" customHeight="1">
      <c r="B38" s="2468" t="str">
        <f>cst_wskakunin_BUILD__address</f>
        <v>埼玉県さいたま市緑区</v>
      </c>
      <c r="C38" s="2468"/>
      <c r="D38" s="2468"/>
      <c r="E38" s="2468"/>
      <c r="F38" s="2468"/>
      <c r="G38" s="2468"/>
      <c r="H38" s="2468"/>
      <c r="I38" s="2468"/>
      <c r="J38" s="2468"/>
      <c r="K38" s="2468"/>
      <c r="L38" s="2468"/>
      <c r="M38" s="2468"/>
      <c r="N38" s="2468"/>
      <c r="O38" s="2468"/>
    </row>
    <row r="39" spans="1:15" ht="18" customHeight="1">
      <c r="B39" s="2468"/>
      <c r="C39" s="2468"/>
      <c r="D39" s="2468"/>
      <c r="E39" s="2468"/>
      <c r="F39" s="2468"/>
      <c r="G39" s="2468"/>
      <c r="H39" s="2468"/>
      <c r="I39" s="2468"/>
      <c r="J39" s="2468"/>
      <c r="K39" s="2468"/>
      <c r="L39" s="2468"/>
      <c r="M39" s="2468"/>
      <c r="N39" s="2468"/>
      <c r="O39" s="2468"/>
    </row>
    <row r="41" spans="1:15" s="774" customFormat="1" ht="18" customHeight="1">
      <c r="A41" s="762" t="s">
        <v>3742</v>
      </c>
      <c r="B41" s="762"/>
      <c r="C41" s="762"/>
      <c r="D41" s="762"/>
    </row>
    <row r="42" spans="1:15" ht="22.5" customHeight="1">
      <c r="B42" s="2468" t="str">
        <f>cst_wskakunin_BUILD_NAME</f>
        <v>テスト０７１１－１</v>
      </c>
      <c r="C42" s="2468"/>
      <c r="D42" s="2468"/>
      <c r="E42" s="2468"/>
      <c r="F42" s="2468"/>
      <c r="G42" s="2468"/>
      <c r="H42" s="2468"/>
      <c r="I42" s="2468"/>
      <c r="J42" s="2468"/>
      <c r="K42" s="2468"/>
      <c r="L42" s="2468"/>
      <c r="M42" s="2468"/>
      <c r="N42" s="2468"/>
      <c r="O42" s="2468"/>
    </row>
    <row r="44" spans="1:15">
      <c r="E44" s="762" t="s">
        <v>3743</v>
      </c>
    </row>
    <row r="45" spans="1:15" ht="6" customHeight="1"/>
    <row r="46" spans="1:15" ht="18" customHeight="1">
      <c r="E46" s="765" t="s">
        <v>3720</v>
      </c>
      <c r="F46" s="2468" t="str">
        <f>cst_wskakunin_owner1__address</f>
        <v>埼玉県埼玉県さいたま市浦和区岸町７－１２－３</v>
      </c>
      <c r="G46" s="2468"/>
      <c r="H46" s="2469"/>
      <c r="I46" s="2469"/>
      <c r="J46" s="2469"/>
      <c r="K46" s="2469"/>
      <c r="L46" s="2469"/>
      <c r="M46" s="2469"/>
      <c r="N46" s="2469"/>
      <c r="O46" s="2469"/>
    </row>
    <row r="47" spans="1:15" ht="18" customHeight="1">
      <c r="F47" s="2469"/>
      <c r="G47" s="2469"/>
      <c r="H47" s="2469"/>
      <c r="I47" s="2469"/>
      <c r="J47" s="2469"/>
      <c r="K47" s="2469"/>
      <c r="L47" s="2469"/>
      <c r="M47" s="2469"/>
      <c r="N47" s="2469"/>
      <c r="O47" s="2469"/>
    </row>
    <row r="48" spans="1:15" ht="18" customHeight="1">
      <c r="E48" s="772" t="s">
        <v>3728</v>
      </c>
      <c r="F48" s="2470" t="str">
        <f>cst_wskakunin_owner1_JIMU_NAME</f>
        <v>テスト建て主</v>
      </c>
      <c r="G48" s="2471"/>
      <c r="H48" s="2471"/>
      <c r="I48" s="2471"/>
      <c r="J48" s="2471"/>
      <c r="K48" s="2471"/>
      <c r="L48" s="2471"/>
      <c r="M48" s="2471"/>
      <c r="N48" s="2471"/>
    </row>
    <row r="49" spans="5:15" ht="18" customHeight="1">
      <c r="F49" s="2472" t="str">
        <f>cst_wskakunin_owner1__space2</f>
        <v>代表取締役社長　テストさん</v>
      </c>
      <c r="G49" s="2473"/>
      <c r="H49" s="2473"/>
      <c r="I49" s="2473"/>
      <c r="J49" s="2473"/>
      <c r="K49" s="2473"/>
      <c r="L49" s="2473"/>
      <c r="M49" s="2473"/>
      <c r="N49" s="2473"/>
      <c r="O49" s="771"/>
    </row>
    <row r="50" spans="5:15" ht="9.9499999999999993" customHeight="1">
      <c r="F50" s="775"/>
      <c r="G50" s="770"/>
      <c r="H50" s="770"/>
      <c r="I50" s="770"/>
      <c r="J50" s="770"/>
      <c r="K50" s="770"/>
      <c r="L50" s="770"/>
      <c r="M50" s="770"/>
      <c r="N50" s="770"/>
      <c r="O50" s="771"/>
    </row>
    <row r="51" spans="5:15" ht="18" customHeight="1">
      <c r="E51" s="765" t="str">
        <f>IF(AND(F53="",F54=""),"","住　所")</f>
        <v/>
      </c>
      <c r="F51" s="2476" t="str">
        <f>cst_wskakunin_owner2__address</f>
        <v/>
      </c>
      <c r="G51" s="2476"/>
      <c r="H51" s="2476"/>
      <c r="I51" s="2476"/>
      <c r="J51" s="2476"/>
      <c r="K51" s="2476"/>
      <c r="L51" s="2476"/>
      <c r="M51" s="2476"/>
      <c r="N51" s="2476"/>
      <c r="O51" s="2476"/>
    </row>
    <row r="52" spans="5:15" ht="18" customHeight="1">
      <c r="F52" s="2476"/>
      <c r="G52" s="2476"/>
      <c r="H52" s="2476"/>
      <c r="I52" s="2476"/>
      <c r="J52" s="2476"/>
      <c r="K52" s="2476"/>
      <c r="L52" s="2476"/>
      <c r="M52" s="2476"/>
      <c r="N52" s="2476"/>
      <c r="O52" s="2476"/>
    </row>
    <row r="53" spans="5:15" ht="18" customHeight="1">
      <c r="E53" s="772" t="str">
        <f>IF(AND(F53="",F54=""),"","氏　名")</f>
        <v/>
      </c>
      <c r="F53" s="2474" t="str">
        <f>cst_wskakunin_owner2_JIMU_NAME_KANA</f>
        <v/>
      </c>
      <c r="G53" s="2474"/>
      <c r="H53" s="2474"/>
      <c r="I53" s="2474"/>
      <c r="J53" s="2474"/>
      <c r="K53" s="2474"/>
      <c r="L53" s="2474"/>
      <c r="M53" s="2474"/>
      <c r="N53" s="2474"/>
      <c r="O53" s="771"/>
    </row>
    <row r="54" spans="5:15" ht="18" customHeight="1">
      <c r="E54" s="772"/>
      <c r="F54" s="2475" t="str">
        <f>cst_wskakunin_owner2__space2</f>
        <v/>
      </c>
      <c r="G54" s="2475"/>
      <c r="H54" s="2475"/>
      <c r="I54" s="2475"/>
      <c r="J54" s="2475"/>
      <c r="K54" s="2475"/>
      <c r="L54" s="2475"/>
      <c r="M54" s="2475"/>
      <c r="N54" s="2475"/>
      <c r="O54" s="771" t="str">
        <f>IF(AND(F53="",F54=""),"","印")</f>
        <v/>
      </c>
    </row>
  </sheetData>
  <sheetProtection formatCells="0" formatColumns="0" formatRows="0" insertColumns="0" insertRows="0"/>
  <mergeCells count="15">
    <mergeCell ref="F53:N53"/>
    <mergeCell ref="F54:N54"/>
    <mergeCell ref="B38:O39"/>
    <mergeCell ref="B42:O42"/>
    <mergeCell ref="F46:O47"/>
    <mergeCell ref="F48:N48"/>
    <mergeCell ref="F49:N49"/>
    <mergeCell ref="F51:O52"/>
    <mergeCell ref="E34:L34"/>
    <mergeCell ref="A16:O16"/>
    <mergeCell ref="A1:O2"/>
    <mergeCell ref="F8:O9"/>
    <mergeCell ref="F10:N10"/>
    <mergeCell ref="F11:N11"/>
    <mergeCell ref="A13:O13"/>
  </mergeCells>
  <phoneticPr fontId="136"/>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53" customWidth="1"/>
    <col min="2" max="2" width="1.625" style="353" customWidth="1"/>
    <col min="3" max="6" width="3.625" style="353" customWidth="1"/>
    <col min="7" max="7" width="3.625" style="1107" customWidth="1"/>
    <col min="8" max="8" width="3" style="353" customWidth="1"/>
    <col min="9" max="9" width="2.625" style="353" customWidth="1"/>
    <col min="10" max="11" width="3.625" style="353" customWidth="1"/>
    <col min="12" max="12" width="2.375" style="353" customWidth="1"/>
    <col min="13" max="14" width="3.625" style="353" customWidth="1"/>
    <col min="15" max="16" width="3.5" style="353" customWidth="1"/>
    <col min="17" max="17" width="2.625" style="353" customWidth="1"/>
    <col min="18" max="20" width="3.625" style="353" customWidth="1"/>
    <col min="21" max="21" width="2.375" style="353" customWidth="1"/>
    <col min="22" max="27" width="3.625" style="353" customWidth="1"/>
    <col min="28" max="28" width="3.25" style="353" bestFit="1" customWidth="1"/>
    <col min="29" max="29" width="9" style="353" customWidth="1"/>
    <col min="30" max="16384" width="9" style="353"/>
  </cols>
  <sheetData>
    <row r="1" spans="1:28" ht="14.25" customHeight="1">
      <c r="A1" s="2414" t="s">
        <v>5940</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c r="Z1" s="2415"/>
      <c r="AA1" s="2415"/>
      <c r="AB1" s="2415"/>
    </row>
    <row r="2" spans="1:28" ht="14.25" customHeight="1">
      <c r="A2" s="2489" t="s">
        <v>5939</v>
      </c>
      <c r="B2" s="2489"/>
      <c r="C2" s="2489"/>
      <c r="D2" s="2489"/>
      <c r="E2" s="2489"/>
      <c r="F2" s="2489"/>
      <c r="G2" s="2489"/>
      <c r="H2" s="2489"/>
      <c r="I2" s="2489"/>
      <c r="J2" s="2489"/>
      <c r="K2" s="2489"/>
      <c r="L2" s="2489"/>
      <c r="M2" s="2489"/>
      <c r="N2" s="2489"/>
      <c r="O2" s="2489"/>
      <c r="P2" s="2489"/>
      <c r="Q2" s="2489"/>
      <c r="R2" s="2489"/>
      <c r="S2" s="2489"/>
      <c r="T2" s="2489"/>
      <c r="U2" s="2489"/>
      <c r="V2" s="2489"/>
      <c r="W2" s="2489"/>
      <c r="X2" s="2489"/>
      <c r="Y2" s="2489"/>
      <c r="Z2" s="2489"/>
      <c r="AA2" s="2489"/>
      <c r="AB2" s="2489"/>
    </row>
    <row r="3" spans="1:28" ht="14.25" customHeight="1">
      <c r="A3" s="2490" t="s">
        <v>15</v>
      </c>
      <c r="B3" s="2490"/>
      <c r="C3" s="2490"/>
      <c r="D3" s="2490"/>
      <c r="E3" s="2490"/>
      <c r="F3" s="2490"/>
      <c r="G3" s="2490"/>
      <c r="H3" s="2490"/>
      <c r="I3" s="2490"/>
      <c r="J3" s="2490"/>
      <c r="K3" s="2490"/>
      <c r="L3" s="2490"/>
      <c r="M3" s="2490"/>
      <c r="N3" s="2490"/>
      <c r="O3" s="2490"/>
      <c r="P3" s="2490"/>
      <c r="Q3" s="2490"/>
      <c r="R3" s="2490"/>
      <c r="S3" s="2490"/>
      <c r="T3" s="2490"/>
      <c r="U3" s="2490"/>
      <c r="V3" s="2490"/>
      <c r="W3" s="2490"/>
      <c r="X3" s="2490"/>
      <c r="Y3" s="2490"/>
      <c r="Z3" s="2490"/>
      <c r="AA3" s="2490"/>
      <c r="AB3" s="2490"/>
    </row>
    <row r="4" spans="1:28" ht="3.75" customHeight="1">
      <c r="A4" s="355"/>
      <c r="B4" s="355"/>
      <c r="C4" s="355"/>
      <c r="D4" s="355"/>
      <c r="E4" s="355"/>
      <c r="F4" s="355"/>
      <c r="G4" s="1086"/>
      <c r="H4" s="355"/>
      <c r="I4" s="355"/>
      <c r="J4" s="355"/>
      <c r="K4" s="355"/>
      <c r="L4" s="355"/>
      <c r="M4" s="355"/>
      <c r="N4" s="355"/>
      <c r="O4" s="355"/>
      <c r="P4" s="355"/>
      <c r="Q4" s="355"/>
      <c r="R4" s="355"/>
      <c r="S4" s="355"/>
      <c r="T4" s="355"/>
      <c r="U4" s="355"/>
      <c r="V4" s="355"/>
      <c r="W4" s="355"/>
      <c r="X4" s="355"/>
      <c r="Y4" s="355"/>
      <c r="Z4" s="355"/>
      <c r="AA4" s="355"/>
      <c r="AB4" s="355"/>
    </row>
    <row r="5" spans="1:28" ht="3.75" customHeight="1"/>
    <row r="6" spans="1:28" ht="14.25" customHeight="1">
      <c r="A6" s="353" t="s">
        <v>5938</v>
      </c>
    </row>
    <row r="7" spans="1:28" ht="14.25" customHeight="1">
      <c r="B7" s="353" t="s">
        <v>3993</v>
      </c>
      <c r="D7" s="2493" t="s">
        <v>3994</v>
      </c>
      <c r="E7" s="2493"/>
      <c r="F7" s="2493"/>
      <c r="G7" s="2488"/>
      <c r="H7" s="353" t="s">
        <v>3995</v>
      </c>
      <c r="I7" s="2486" t="str">
        <f>cst_wskakunin_owner1__space_KANA</f>
        <v>テスト建て主　ﾀﾞｲﾋｮｳﾄﾘｼﾏﾘﾔｸｼｬﾁｮｳ　テスト</v>
      </c>
      <c r="J7" s="2486"/>
      <c r="K7" s="2486"/>
      <c r="L7" s="2486"/>
      <c r="M7" s="2486"/>
      <c r="N7" s="2486"/>
      <c r="O7" s="2486"/>
      <c r="P7" s="2486"/>
      <c r="Q7" s="2486"/>
      <c r="R7" s="2486"/>
      <c r="S7" s="2486"/>
      <c r="T7" s="2486"/>
      <c r="U7" s="2486"/>
      <c r="V7" s="2486"/>
      <c r="W7" s="2486"/>
      <c r="X7" s="2486"/>
      <c r="Y7" s="2486"/>
      <c r="Z7" s="2486"/>
      <c r="AA7" s="2486"/>
      <c r="AB7" s="2486"/>
    </row>
    <row r="8" spans="1:28" ht="14.25" customHeight="1">
      <c r="B8" s="353" t="s">
        <v>3996</v>
      </c>
      <c r="D8" s="2487" t="s">
        <v>4</v>
      </c>
      <c r="E8" s="2487"/>
      <c r="F8" s="2487"/>
      <c r="G8" s="2488"/>
      <c r="H8" s="353" t="s">
        <v>3995</v>
      </c>
      <c r="I8" s="2486" t="str">
        <f>cst_wskakunin_owner1__space4</f>
        <v>テスト建て主　代表取締役社長　テストさん</v>
      </c>
      <c r="J8" s="2486"/>
      <c r="K8" s="2486"/>
      <c r="L8" s="2486"/>
      <c r="M8" s="2486"/>
      <c r="N8" s="2486"/>
      <c r="O8" s="2486"/>
      <c r="P8" s="2486"/>
      <c r="Q8" s="2486"/>
      <c r="R8" s="2486"/>
      <c r="S8" s="2486"/>
      <c r="T8" s="2486"/>
      <c r="U8" s="2486"/>
      <c r="V8" s="2486"/>
      <c r="W8" s="2486"/>
      <c r="X8" s="2486"/>
      <c r="Y8" s="2486"/>
      <c r="Z8" s="2486"/>
      <c r="AA8" s="2486"/>
      <c r="AB8" s="2486"/>
    </row>
    <row r="9" spans="1:28" ht="14.25" customHeight="1">
      <c r="B9" s="353" t="s">
        <v>3997</v>
      </c>
      <c r="D9" s="2487" t="s">
        <v>18</v>
      </c>
      <c r="E9" s="2487"/>
      <c r="F9" s="2487"/>
      <c r="G9" s="2488"/>
      <c r="H9" s="353" t="s">
        <v>3995</v>
      </c>
      <c r="I9" s="2486" t="str">
        <f>cst_wskakunin_owner1_ZIP</f>
        <v>330-0064</v>
      </c>
      <c r="J9" s="2486"/>
      <c r="K9" s="2486"/>
      <c r="L9" s="2486"/>
    </row>
    <row r="10" spans="1:28" ht="14.25" customHeight="1">
      <c r="B10" s="353" t="s">
        <v>3998</v>
      </c>
      <c r="D10" s="2487" t="s">
        <v>19</v>
      </c>
      <c r="E10" s="2487"/>
      <c r="F10" s="2487"/>
      <c r="G10" s="2488"/>
      <c r="H10" s="353" t="s">
        <v>3995</v>
      </c>
      <c r="I10" s="2486" t="str">
        <f>cst_wskakunin_owner1__address</f>
        <v>埼玉県埼玉県さいたま市浦和区岸町７－１２－３</v>
      </c>
      <c r="J10" s="2486"/>
      <c r="K10" s="2486"/>
      <c r="L10" s="2486"/>
      <c r="M10" s="2486"/>
      <c r="N10" s="2486"/>
      <c r="O10" s="2486"/>
      <c r="P10" s="2486"/>
      <c r="Q10" s="2486"/>
      <c r="R10" s="2486"/>
      <c r="S10" s="2486"/>
      <c r="T10" s="2486"/>
      <c r="U10" s="2486"/>
      <c r="V10" s="2486"/>
      <c r="W10" s="2486"/>
      <c r="X10" s="2486"/>
      <c r="Y10" s="2486"/>
      <c r="Z10" s="2486"/>
      <c r="AA10" s="2486"/>
      <c r="AB10" s="2486"/>
    </row>
    <row r="11" spans="1:28" ht="3.75" customHeight="1">
      <c r="A11" s="355"/>
      <c r="B11" s="355"/>
      <c r="C11" s="355"/>
      <c r="D11" s="1086"/>
      <c r="E11" s="1086"/>
      <c r="F11" s="1086"/>
      <c r="G11" s="1109"/>
      <c r="H11" s="355"/>
      <c r="I11" s="355"/>
      <c r="J11" s="355"/>
      <c r="K11" s="355"/>
      <c r="L11" s="355"/>
      <c r="M11" s="355"/>
      <c r="N11" s="355"/>
      <c r="O11" s="355"/>
      <c r="P11" s="355"/>
      <c r="Q11" s="355"/>
      <c r="R11" s="355"/>
      <c r="S11" s="355"/>
      <c r="T11" s="355"/>
      <c r="U11" s="355"/>
      <c r="V11" s="355"/>
      <c r="W11" s="355"/>
      <c r="X11" s="355"/>
      <c r="Y11" s="355"/>
      <c r="Z11" s="355"/>
      <c r="AA11" s="355"/>
      <c r="AB11" s="355"/>
    </row>
    <row r="12" spans="1:28" ht="3.75" customHeight="1">
      <c r="D12" s="1107"/>
      <c r="E12" s="1107"/>
      <c r="F12" s="1107"/>
      <c r="G12" s="1110"/>
    </row>
    <row r="13" spans="1:28" ht="14.25" customHeight="1">
      <c r="A13" s="353" t="s">
        <v>4000</v>
      </c>
    </row>
    <row r="14" spans="1:28" ht="14.25" customHeight="1">
      <c r="B14" s="353" t="s">
        <v>3993</v>
      </c>
      <c r="D14" s="2487" t="s">
        <v>657</v>
      </c>
      <c r="E14" s="2487"/>
      <c r="F14" s="2487"/>
      <c r="G14" s="2488"/>
      <c r="H14" s="353" t="s">
        <v>3995</v>
      </c>
      <c r="I14" s="353" t="s">
        <v>9</v>
      </c>
      <c r="J14" s="2482" t="str">
        <f>cst_wskakunin_dairi1_SIKAKU</f>
        <v>一級</v>
      </c>
      <c r="K14" s="2482"/>
      <c r="L14" s="353" t="s">
        <v>10</v>
      </c>
      <c r="M14" s="2485" t="s">
        <v>3059</v>
      </c>
      <c r="N14" s="2485"/>
      <c r="O14" s="2485"/>
      <c r="P14" s="2485"/>
      <c r="Q14" s="353" t="s">
        <v>9</v>
      </c>
      <c r="R14" s="2482" t="str">
        <f>cst_wskakunin_dairi1_TOUROKU_KIKAN</f>
        <v>大臣</v>
      </c>
      <c r="S14" s="2482"/>
      <c r="T14" s="2482"/>
      <c r="U14" s="353" t="s">
        <v>10</v>
      </c>
      <c r="V14" s="2407" t="s">
        <v>4144</v>
      </c>
      <c r="W14" s="2407"/>
      <c r="X14" s="2407"/>
      <c r="Y14" s="2482" t="str">
        <f>cst_wskakunin_dairi1_KENTIKUSI_NO</f>
        <v>111111</v>
      </c>
      <c r="Z14" s="2482"/>
      <c r="AA14" s="2482"/>
      <c r="AB14" s="353" t="s">
        <v>7</v>
      </c>
    </row>
    <row r="15" spans="1:28" ht="14.25" customHeight="1">
      <c r="B15" s="353" t="s">
        <v>3996</v>
      </c>
      <c r="D15" s="2487" t="s">
        <v>4</v>
      </c>
      <c r="E15" s="2487"/>
      <c r="F15" s="2487"/>
      <c r="G15" s="2488"/>
      <c r="H15" s="353" t="s">
        <v>3995</v>
      </c>
      <c r="I15" s="2486" t="str">
        <f>cst_wskakunin_dairi1_NAME</f>
        <v>テスト代理人</v>
      </c>
      <c r="J15" s="2486"/>
      <c r="K15" s="2486"/>
      <c r="L15" s="2486"/>
      <c r="M15" s="2486"/>
      <c r="N15" s="2486"/>
      <c r="O15" s="2486"/>
      <c r="P15" s="2486"/>
      <c r="Q15" s="2486"/>
      <c r="R15" s="2486"/>
      <c r="S15" s="2486"/>
      <c r="T15" s="2486"/>
      <c r="U15" s="2486"/>
      <c r="V15" s="2486"/>
      <c r="W15" s="2486"/>
      <c r="X15" s="2486"/>
      <c r="Y15" s="2486"/>
      <c r="Z15" s="2486"/>
      <c r="AA15" s="2486"/>
      <c r="AB15" s="2486"/>
    </row>
    <row r="16" spans="1:28" ht="14.25" customHeight="1">
      <c r="B16" s="353" t="s">
        <v>3997</v>
      </c>
      <c r="D16" s="2493" t="s">
        <v>4002</v>
      </c>
      <c r="E16" s="2493"/>
      <c r="F16" s="2493"/>
      <c r="G16" s="2493"/>
      <c r="H16" s="353" t="s">
        <v>3995</v>
      </c>
      <c r="I16" s="353" t="s">
        <v>9</v>
      </c>
      <c r="J16" s="2482" t="str">
        <f>cst_wskakunin_dairi1_JIMU_SIKAKU</f>
        <v>一級</v>
      </c>
      <c r="K16" s="2482"/>
      <c r="L16" s="353" t="s">
        <v>10</v>
      </c>
      <c r="M16" s="2485" t="s">
        <v>3062</v>
      </c>
      <c r="N16" s="2485"/>
      <c r="O16" s="2485"/>
      <c r="P16" s="2485"/>
      <c r="Q16" s="353" t="s">
        <v>9</v>
      </c>
      <c r="R16" s="2482" t="str">
        <f>cst_wskakunin_dairi1_JIMU_TOUROKU_KIKAN</f>
        <v>埼玉県</v>
      </c>
      <c r="S16" s="2482"/>
      <c r="T16" s="2482"/>
      <c r="U16" s="353" t="s">
        <v>10</v>
      </c>
      <c r="V16" s="353" t="s">
        <v>4003</v>
      </c>
      <c r="Y16" s="2482" t="str">
        <f>cst_wskakunin_dairi1_JIMU_NO</f>
        <v>222222</v>
      </c>
      <c r="Z16" s="2482"/>
      <c r="AA16" s="2482"/>
      <c r="AB16" s="353" t="s">
        <v>7</v>
      </c>
    </row>
    <row r="17" spans="1:28" ht="14.25" customHeight="1">
      <c r="I17" s="2486" t="str">
        <f>cst_wskakunin_dairi1_JIMU_NAME</f>
        <v>XXXアーキ</v>
      </c>
      <c r="J17" s="2486"/>
      <c r="K17" s="2486"/>
      <c r="L17" s="2486"/>
      <c r="M17" s="2486"/>
      <c r="N17" s="2486"/>
      <c r="O17" s="2486"/>
      <c r="P17" s="2486"/>
      <c r="Q17" s="2486"/>
      <c r="R17" s="2486"/>
      <c r="S17" s="2486"/>
      <c r="T17" s="2486"/>
      <c r="U17" s="2486"/>
      <c r="V17" s="2486"/>
      <c r="W17" s="2486"/>
      <c r="X17" s="2486"/>
      <c r="Y17" s="2486"/>
      <c r="Z17" s="2486"/>
      <c r="AA17" s="2486"/>
      <c r="AB17" s="2486"/>
    </row>
    <row r="18" spans="1:28" ht="14.25" customHeight="1">
      <c r="B18" s="353" t="s">
        <v>3998</v>
      </c>
      <c r="D18" s="2487" t="s">
        <v>18</v>
      </c>
      <c r="E18" s="2487"/>
      <c r="F18" s="2487"/>
      <c r="G18" s="2488"/>
      <c r="H18" s="353" t="s">
        <v>3995</v>
      </c>
      <c r="I18" s="2486" t="str">
        <f>cst_wskakunin_dairi1_ZIP</f>
        <v>359-0034</v>
      </c>
      <c r="J18" s="2486"/>
      <c r="K18" s="2486"/>
      <c r="L18" s="2486"/>
    </row>
    <row r="19" spans="1:28" ht="14.25" customHeight="1">
      <c r="B19" s="353" t="s">
        <v>3999</v>
      </c>
      <c r="D19" s="2487" t="s">
        <v>23</v>
      </c>
      <c r="E19" s="2487"/>
      <c r="F19" s="2487"/>
      <c r="G19" s="2488"/>
      <c r="H19" s="353" t="s">
        <v>3995</v>
      </c>
      <c r="I19" s="2486" t="str">
        <f>cst_wskakunin_dairi1__address</f>
        <v>埼玉県所沢市東新井町307-7</v>
      </c>
      <c r="J19" s="2486"/>
      <c r="K19" s="2486"/>
      <c r="L19" s="2486"/>
      <c r="M19" s="2486"/>
      <c r="N19" s="2486"/>
      <c r="O19" s="2486"/>
      <c r="P19" s="2486"/>
      <c r="Q19" s="2486"/>
      <c r="R19" s="2486"/>
      <c r="S19" s="2486"/>
      <c r="T19" s="2486"/>
      <c r="U19" s="2486"/>
      <c r="V19" s="2486"/>
      <c r="W19" s="2486"/>
      <c r="X19" s="2486"/>
      <c r="Y19" s="2486"/>
      <c r="Z19" s="2486"/>
      <c r="AA19" s="2486"/>
      <c r="AB19" s="2486"/>
    </row>
    <row r="20" spans="1:28" ht="14.25" customHeight="1">
      <c r="B20" s="353" t="s">
        <v>4004</v>
      </c>
      <c r="D20" s="2487" t="s">
        <v>20</v>
      </c>
      <c r="E20" s="2487"/>
      <c r="F20" s="2487"/>
      <c r="G20" s="2488"/>
      <c r="H20" s="353" t="s">
        <v>3995</v>
      </c>
      <c r="I20" s="2486" t="str">
        <f>cst_wskakunin_dairi1_TEL</f>
        <v>048-222-2222</v>
      </c>
      <c r="J20" s="2486"/>
      <c r="K20" s="2486"/>
      <c r="L20" s="2486"/>
      <c r="M20" s="2486"/>
      <c r="N20" s="2486"/>
      <c r="O20" s="2486"/>
      <c r="P20" s="1112"/>
    </row>
    <row r="21" spans="1:28" ht="3.75" customHeight="1">
      <c r="A21" s="355"/>
      <c r="B21" s="355"/>
      <c r="C21" s="355"/>
      <c r="D21" s="1086"/>
      <c r="E21" s="1086"/>
      <c r="F21" s="1086"/>
      <c r="G21" s="1109"/>
      <c r="H21" s="355"/>
      <c r="I21" s="355"/>
      <c r="J21" s="355"/>
      <c r="K21" s="355"/>
      <c r="L21" s="355"/>
      <c r="M21" s="355"/>
      <c r="N21" s="355"/>
      <c r="O21" s="355"/>
      <c r="P21" s="355"/>
      <c r="Q21" s="355"/>
      <c r="R21" s="355"/>
      <c r="S21" s="355"/>
      <c r="T21" s="355"/>
      <c r="U21" s="355"/>
      <c r="V21" s="355"/>
      <c r="W21" s="355"/>
      <c r="X21" s="355"/>
      <c r="Y21" s="355"/>
      <c r="Z21" s="355"/>
      <c r="AA21" s="355"/>
      <c r="AB21" s="355"/>
    </row>
    <row r="22" spans="1:28" ht="3.75" customHeight="1">
      <c r="D22" s="1107"/>
      <c r="E22" s="1107"/>
      <c r="F22" s="1107"/>
      <c r="G22" s="1110"/>
    </row>
    <row r="23" spans="1:28" ht="14.25" customHeight="1">
      <c r="A23" s="353" t="s">
        <v>4005</v>
      </c>
    </row>
    <row r="24" spans="1:28" ht="14.25" customHeight="1">
      <c r="B24" s="353" t="s">
        <v>4006</v>
      </c>
    </row>
    <row r="25" spans="1:28" ht="14.25" customHeight="1">
      <c r="B25" s="353" t="s">
        <v>3993</v>
      </c>
      <c r="D25" s="2487" t="s">
        <v>657</v>
      </c>
      <c r="E25" s="2487"/>
      <c r="F25" s="2487"/>
      <c r="G25" s="2488"/>
      <c r="H25" s="353" t="s">
        <v>3995</v>
      </c>
      <c r="I25" s="354" t="s">
        <v>11</v>
      </c>
      <c r="J25" s="2482" t="str">
        <f>cst_wskakunin_sekkei1_SIKAKU</f>
        <v/>
      </c>
      <c r="K25" s="2482"/>
      <c r="L25" s="353" t="s">
        <v>57</v>
      </c>
      <c r="M25" s="2485" t="s">
        <v>3059</v>
      </c>
      <c r="N25" s="2485"/>
      <c r="O25" s="2485"/>
      <c r="P25" s="2485"/>
      <c r="Q25" s="353" t="s">
        <v>9</v>
      </c>
      <c r="R25" s="2482" t="str">
        <f>cst_wskakunin_sekkei1_TOUROKU_KIKAN</f>
        <v/>
      </c>
      <c r="S25" s="2482"/>
      <c r="T25" s="2482"/>
      <c r="U25" s="353" t="s">
        <v>10</v>
      </c>
      <c r="V25" s="2407" t="s">
        <v>4144</v>
      </c>
      <c r="W25" s="2407"/>
      <c r="X25" s="2407"/>
      <c r="Y25" s="2482" t="str">
        <f>cst_wskakunin_sekkei1_KENTIKUSI_NO</f>
        <v/>
      </c>
      <c r="Z25" s="2482"/>
      <c r="AA25" s="2482"/>
      <c r="AB25" s="353" t="s">
        <v>7</v>
      </c>
    </row>
    <row r="26" spans="1:28" ht="14.25" customHeight="1">
      <c r="B26" s="353" t="s">
        <v>3996</v>
      </c>
      <c r="D26" s="2487" t="s">
        <v>4</v>
      </c>
      <c r="E26" s="2487"/>
      <c r="F26" s="2487"/>
      <c r="G26" s="2488"/>
      <c r="H26" s="353" t="s">
        <v>3995</v>
      </c>
      <c r="I26" s="2486" t="str">
        <f>cst_wskakunin_sekkei1_NAME</f>
        <v/>
      </c>
      <c r="J26" s="2486"/>
      <c r="K26" s="2486"/>
      <c r="L26" s="2486"/>
      <c r="M26" s="2486"/>
      <c r="N26" s="2486"/>
      <c r="O26" s="2486"/>
      <c r="P26" s="2486"/>
      <c r="Q26" s="2486"/>
      <c r="R26" s="2486"/>
      <c r="S26" s="2486"/>
      <c r="T26" s="2486"/>
      <c r="U26" s="2486"/>
      <c r="V26" s="2486"/>
      <c r="W26" s="2486"/>
      <c r="X26" s="2486"/>
      <c r="Y26" s="2486"/>
      <c r="Z26" s="2486"/>
      <c r="AA26" s="2486"/>
      <c r="AB26" s="2486"/>
    </row>
    <row r="27" spans="1:28" ht="14.25" customHeight="1">
      <c r="B27" s="353" t="s">
        <v>3997</v>
      </c>
      <c r="D27" s="2493" t="s">
        <v>4002</v>
      </c>
      <c r="E27" s="2493"/>
      <c r="F27" s="2493"/>
      <c r="G27" s="2488"/>
      <c r="H27" s="353" t="s">
        <v>3995</v>
      </c>
      <c r="I27" s="354" t="s">
        <v>11</v>
      </c>
      <c r="J27" s="2482" t="str">
        <f>cst_wskakunin_sekkei1_JIMU_SIKAKU</f>
        <v/>
      </c>
      <c r="K27" s="2482"/>
      <c r="L27" s="353" t="s">
        <v>57</v>
      </c>
      <c r="M27" s="2485" t="s">
        <v>3062</v>
      </c>
      <c r="N27" s="2485"/>
      <c r="O27" s="2485"/>
      <c r="P27" s="2485"/>
      <c r="Q27" s="353" t="s">
        <v>9</v>
      </c>
      <c r="R27" s="2482" t="str">
        <f>cst_wskakunin_sekkei1_JIMU_TOUROKU_KIKAN</f>
        <v/>
      </c>
      <c r="S27" s="2482"/>
      <c r="T27" s="2482"/>
      <c r="U27" s="353" t="s">
        <v>10</v>
      </c>
      <c r="V27" s="353" t="s">
        <v>4003</v>
      </c>
      <c r="Y27" s="2482" t="str">
        <f>cst_wskakunin_sekkei1_JIMU_NO</f>
        <v/>
      </c>
      <c r="Z27" s="2482"/>
      <c r="AA27" s="2482"/>
      <c r="AB27" s="353" t="s">
        <v>7</v>
      </c>
    </row>
    <row r="28" spans="1:28" ht="14.25" customHeight="1">
      <c r="I28" s="2486" t="str">
        <f>cst_wskakunin_sekkei1_JIMU_NAME</f>
        <v/>
      </c>
      <c r="J28" s="2486"/>
      <c r="K28" s="2486"/>
      <c r="L28" s="2486"/>
      <c r="M28" s="2486"/>
      <c r="N28" s="2486"/>
      <c r="O28" s="2486"/>
      <c r="P28" s="2486"/>
      <c r="Q28" s="2486"/>
      <c r="R28" s="2486"/>
      <c r="S28" s="2486"/>
      <c r="T28" s="2486"/>
      <c r="U28" s="2486"/>
      <c r="V28" s="2486"/>
      <c r="W28" s="2486"/>
      <c r="X28" s="2486"/>
      <c r="Y28" s="2486"/>
      <c r="Z28" s="2486"/>
      <c r="AA28" s="2486"/>
      <c r="AB28" s="2486"/>
    </row>
    <row r="29" spans="1:28" ht="14.25" customHeight="1">
      <c r="B29" s="353" t="s">
        <v>3998</v>
      </c>
      <c r="D29" s="2487" t="s">
        <v>18</v>
      </c>
      <c r="E29" s="2487"/>
      <c r="F29" s="2487"/>
      <c r="G29" s="2488"/>
      <c r="H29" s="353" t="s">
        <v>3995</v>
      </c>
      <c r="I29" s="2486" t="str">
        <f>cst_wskakunin_sekkei1_ZIP</f>
        <v/>
      </c>
      <c r="J29" s="2486"/>
      <c r="K29" s="2486"/>
      <c r="L29" s="2486"/>
    </row>
    <row r="30" spans="1:28" ht="14.25" customHeight="1">
      <c r="B30" s="353" t="s">
        <v>3999</v>
      </c>
      <c r="D30" s="2487" t="s">
        <v>23</v>
      </c>
      <c r="E30" s="2487"/>
      <c r="F30" s="2487"/>
      <c r="G30" s="2488"/>
      <c r="H30" s="353" t="s">
        <v>3995</v>
      </c>
      <c r="I30" s="2486" t="str">
        <f>cst_wskakunin_sekkei1__address</f>
        <v/>
      </c>
      <c r="J30" s="2486"/>
      <c r="K30" s="2486"/>
      <c r="L30" s="2486"/>
      <c r="M30" s="2486"/>
      <c r="N30" s="2486"/>
      <c r="O30" s="2486"/>
      <c r="P30" s="2486"/>
      <c r="Q30" s="2486"/>
      <c r="R30" s="2486"/>
      <c r="S30" s="2486"/>
      <c r="T30" s="2486"/>
      <c r="U30" s="2486"/>
      <c r="V30" s="2486"/>
      <c r="W30" s="2486"/>
      <c r="X30" s="2486"/>
      <c r="Y30" s="2486"/>
      <c r="Z30" s="2486"/>
      <c r="AA30" s="2486"/>
      <c r="AB30" s="2486"/>
    </row>
    <row r="31" spans="1:28" ht="14.25" customHeight="1">
      <c r="B31" s="353" t="s">
        <v>4004</v>
      </c>
      <c r="D31" s="2487" t="s">
        <v>20</v>
      </c>
      <c r="E31" s="2487"/>
      <c r="F31" s="2487"/>
      <c r="G31" s="2488"/>
      <c r="H31" s="353" t="s">
        <v>3995</v>
      </c>
      <c r="I31" s="2486" t="str">
        <f>cst_wskakunin_sekkei1_TEL</f>
        <v/>
      </c>
      <c r="J31" s="2486"/>
      <c r="K31" s="2486"/>
      <c r="L31" s="2486"/>
      <c r="M31" s="2486"/>
      <c r="N31" s="2486"/>
      <c r="O31" s="2486"/>
      <c r="P31" s="1112"/>
    </row>
    <row r="32" spans="1:28" ht="14.25" customHeight="1">
      <c r="B32" s="353" t="s">
        <v>4007</v>
      </c>
      <c r="D32" s="353" t="s">
        <v>4008</v>
      </c>
      <c r="G32"/>
      <c r="I32" s="2485" t="str">
        <f>cst_wskakunin_sekkei1_DOC</f>
        <v/>
      </c>
      <c r="J32" s="2485"/>
      <c r="K32" s="2485"/>
      <c r="L32" s="2485"/>
      <c r="M32" s="2485"/>
      <c r="N32" s="2485"/>
      <c r="O32" s="2485"/>
      <c r="P32" s="2485"/>
      <c r="Q32" s="2485"/>
      <c r="R32" s="2485"/>
      <c r="S32" s="2485"/>
      <c r="T32" s="2485"/>
      <c r="U32" s="2485"/>
      <c r="V32" s="2485"/>
      <c r="W32" s="2485"/>
      <c r="X32" s="2485"/>
      <c r="Y32" s="2485"/>
      <c r="Z32" s="2485"/>
      <c r="AA32" s="2485"/>
      <c r="AB32" s="2485"/>
    </row>
    <row r="33" spans="2:28" ht="14.25" customHeight="1">
      <c r="L33" s="1112"/>
      <c r="M33" s="1112"/>
      <c r="N33" s="1112"/>
      <c r="O33" s="1112"/>
      <c r="P33" s="1112"/>
      <c r="Q33" s="1112"/>
      <c r="R33" s="1112"/>
      <c r="S33" s="1112"/>
      <c r="T33" s="1112"/>
      <c r="U33" s="1112"/>
      <c r="V33" s="1112"/>
      <c r="W33" s="1112"/>
      <c r="X33" s="1112"/>
      <c r="Y33" s="1112"/>
      <c r="Z33" s="1112"/>
      <c r="AA33" s="1112"/>
      <c r="AB33" s="1112"/>
    </row>
    <row r="34" spans="2:28" ht="14.25" customHeight="1">
      <c r="B34" s="353" t="s">
        <v>4009</v>
      </c>
    </row>
    <row r="35" spans="2:28" ht="14.25" customHeight="1">
      <c r="B35" s="353" t="s">
        <v>3993</v>
      </c>
      <c r="D35" s="2487" t="s">
        <v>657</v>
      </c>
      <c r="E35" s="2487"/>
      <c r="F35" s="2487"/>
      <c r="G35" s="2488"/>
      <c r="H35" s="353" t="s">
        <v>3995</v>
      </c>
      <c r="I35" s="353" t="s">
        <v>9</v>
      </c>
      <c r="J35" s="2482" t="str">
        <f>cst_wskakunin_sekkei2_SIKAKU</f>
        <v/>
      </c>
      <c r="K35" s="2482"/>
      <c r="L35" s="353" t="s">
        <v>10</v>
      </c>
      <c r="M35" s="2485" t="s">
        <v>3059</v>
      </c>
      <c r="N35" s="2485"/>
      <c r="O35" s="2485"/>
      <c r="P35" s="2485"/>
      <c r="Q35" s="353" t="s">
        <v>9</v>
      </c>
      <c r="R35" s="2482" t="str">
        <f>cst_wskakunin_sekkei2_TOUROKU_KIKAN</f>
        <v/>
      </c>
      <c r="S35" s="2482"/>
      <c r="T35" s="2482"/>
      <c r="U35" s="353" t="s">
        <v>10</v>
      </c>
      <c r="V35" s="2407" t="s">
        <v>4144</v>
      </c>
      <c r="W35" s="2407"/>
      <c r="X35" s="2407"/>
      <c r="Y35" s="2482" t="str">
        <f>cst_wskakunin_sekkei2_KENTIKUSI_NO</f>
        <v/>
      </c>
      <c r="Z35" s="2482"/>
      <c r="AA35" s="2482"/>
      <c r="AB35" s="353" t="s">
        <v>7</v>
      </c>
    </row>
    <row r="36" spans="2:28" ht="14.25" customHeight="1">
      <c r="B36" s="353" t="s">
        <v>3996</v>
      </c>
      <c r="D36" s="2487" t="s">
        <v>4</v>
      </c>
      <c r="E36" s="2487"/>
      <c r="F36" s="2487"/>
      <c r="G36" s="2488"/>
      <c r="H36" s="353" t="s">
        <v>3995</v>
      </c>
      <c r="I36" s="2486" t="str">
        <f>cst_wskakunin_sekkei2_NAME</f>
        <v/>
      </c>
      <c r="J36" s="2486"/>
      <c r="K36" s="2486"/>
      <c r="L36" s="2486"/>
      <c r="M36" s="2486"/>
      <c r="N36" s="2486"/>
      <c r="O36" s="2486"/>
      <c r="P36" s="2486"/>
      <c r="Q36" s="2486"/>
      <c r="R36" s="2486"/>
      <c r="S36" s="2486"/>
      <c r="T36" s="2486"/>
      <c r="U36" s="2486"/>
      <c r="V36" s="2486"/>
      <c r="W36" s="2486"/>
      <c r="X36" s="2486"/>
      <c r="Y36" s="2486"/>
      <c r="Z36" s="2486"/>
      <c r="AA36" s="2486"/>
      <c r="AB36" s="2486"/>
    </row>
    <row r="37" spans="2:28" ht="14.25" customHeight="1">
      <c r="B37" s="353" t="s">
        <v>3997</v>
      </c>
      <c r="D37" s="2493" t="s">
        <v>4002</v>
      </c>
      <c r="E37" s="2493"/>
      <c r="F37" s="2493"/>
      <c r="G37" s="2488"/>
      <c r="H37" s="353" t="s">
        <v>3995</v>
      </c>
      <c r="I37" s="353" t="s">
        <v>9</v>
      </c>
      <c r="J37" s="2482" t="str">
        <f>cst_wskakunin_sekkei2_JIMU__sikaku</f>
        <v/>
      </c>
      <c r="K37" s="2482"/>
      <c r="L37" s="353" t="s">
        <v>10</v>
      </c>
      <c r="M37" s="2485" t="s">
        <v>3062</v>
      </c>
      <c r="N37" s="2485"/>
      <c r="O37" s="2485"/>
      <c r="P37" s="2485"/>
      <c r="Q37" s="353" t="s">
        <v>9</v>
      </c>
      <c r="R37" s="2482" t="str">
        <f>cst_wskakunin_sekkei2_JIMU_TOUROKU_KIKAN</f>
        <v/>
      </c>
      <c r="S37" s="2482"/>
      <c r="T37" s="2482"/>
      <c r="U37" s="353" t="s">
        <v>10</v>
      </c>
      <c r="V37" s="353" t="s">
        <v>4003</v>
      </c>
      <c r="Y37" s="2482" t="str">
        <f>cst_wskakunin_sekkei2_JIMU_NO</f>
        <v/>
      </c>
      <c r="Z37" s="2482"/>
      <c r="AA37" s="2482"/>
      <c r="AB37" s="353" t="s">
        <v>7</v>
      </c>
    </row>
    <row r="38" spans="2:28" ht="14.25" customHeight="1">
      <c r="I38" s="2486" t="str">
        <f>cst_wskakunin_sekkei2_JIMU_NAME</f>
        <v/>
      </c>
      <c r="J38" s="2486"/>
      <c r="K38" s="2486"/>
      <c r="L38" s="2486"/>
      <c r="M38" s="2486"/>
      <c r="N38" s="2486"/>
      <c r="O38" s="2486"/>
      <c r="P38" s="2486"/>
      <c r="Q38" s="2486"/>
      <c r="R38" s="2486"/>
      <c r="S38" s="2486"/>
      <c r="T38" s="2486"/>
      <c r="U38" s="2486"/>
      <c r="V38" s="2486"/>
      <c r="W38" s="2486"/>
      <c r="X38" s="2486"/>
      <c r="Y38" s="2486"/>
      <c r="Z38" s="2486"/>
      <c r="AA38" s="2486"/>
      <c r="AB38" s="2486"/>
    </row>
    <row r="39" spans="2:28" ht="14.25" customHeight="1">
      <c r="B39" s="353" t="s">
        <v>3998</v>
      </c>
      <c r="D39" s="2487" t="s">
        <v>18</v>
      </c>
      <c r="E39" s="2487"/>
      <c r="F39" s="2487"/>
      <c r="G39" s="2488"/>
      <c r="H39" s="353" t="s">
        <v>3995</v>
      </c>
      <c r="I39" s="2486" t="str">
        <f>cst_wskakunin_sekkei2_ZIP</f>
        <v/>
      </c>
      <c r="J39" s="2486"/>
      <c r="K39" s="2486"/>
      <c r="L39" s="2486"/>
    </row>
    <row r="40" spans="2:28" ht="14.25" customHeight="1">
      <c r="B40" s="353" t="s">
        <v>3999</v>
      </c>
      <c r="D40" s="2487" t="s">
        <v>23</v>
      </c>
      <c r="E40" s="2487"/>
      <c r="F40" s="2487"/>
      <c r="G40" s="2488"/>
      <c r="H40" s="353" t="s">
        <v>3995</v>
      </c>
      <c r="I40" s="2486" t="str">
        <f>cst_wskakunin_sekkei2__address</f>
        <v/>
      </c>
      <c r="J40" s="2486"/>
      <c r="K40" s="2486"/>
      <c r="L40" s="2486"/>
      <c r="M40" s="2486"/>
      <c r="N40" s="2486"/>
      <c r="O40" s="2486"/>
      <c r="P40" s="2486"/>
      <c r="Q40" s="2486"/>
      <c r="R40" s="2486"/>
      <c r="S40" s="2486"/>
      <c r="T40" s="2486"/>
      <c r="U40" s="2486"/>
      <c r="V40" s="2486"/>
      <c r="W40" s="2486"/>
      <c r="X40" s="2486"/>
      <c r="Y40" s="2486"/>
      <c r="Z40" s="2486"/>
      <c r="AA40" s="2486"/>
      <c r="AB40" s="2486"/>
    </row>
    <row r="41" spans="2:28" ht="14.25" customHeight="1">
      <c r="B41" s="353" t="s">
        <v>4004</v>
      </c>
      <c r="D41" s="2487" t="s">
        <v>20</v>
      </c>
      <c r="E41" s="2487"/>
      <c r="F41" s="2487"/>
      <c r="G41" s="2488"/>
      <c r="H41" s="353" t="s">
        <v>3995</v>
      </c>
      <c r="I41" s="2486" t="str">
        <f>cst_wskakunin_sekkei2_TEL</f>
        <v/>
      </c>
      <c r="J41" s="2486"/>
      <c r="K41" s="2486"/>
      <c r="L41" s="2486"/>
      <c r="M41" s="2486"/>
      <c r="N41" s="2486"/>
      <c r="O41" s="2486"/>
      <c r="P41" s="1112"/>
    </row>
    <row r="42" spans="2:28" ht="14.25" customHeight="1">
      <c r="B42" s="353" t="s">
        <v>4007</v>
      </c>
      <c r="D42" s="353" t="s">
        <v>4008</v>
      </c>
      <c r="G42"/>
      <c r="I42" s="2485" t="str">
        <f>cst_wskakunin_sekkei2_DOC</f>
        <v/>
      </c>
      <c r="J42" s="2485"/>
      <c r="K42" s="2485"/>
      <c r="L42" s="2485"/>
      <c r="M42" s="2485"/>
      <c r="N42" s="2485"/>
      <c r="O42" s="2485"/>
      <c r="P42" s="2485"/>
      <c r="Q42" s="2485"/>
      <c r="R42" s="2485"/>
      <c r="S42" s="2485"/>
      <c r="T42" s="2485"/>
      <c r="U42" s="2485"/>
      <c r="V42" s="2485"/>
      <c r="W42" s="2485"/>
      <c r="X42" s="2485"/>
      <c r="Y42" s="2485"/>
      <c r="Z42" s="2485"/>
      <c r="AA42" s="2485"/>
      <c r="AB42" s="2485"/>
    </row>
    <row r="43" spans="2:28" ht="14.25" customHeight="1">
      <c r="L43" s="1112"/>
      <c r="M43" s="1112"/>
      <c r="N43" s="1112"/>
      <c r="O43" s="1112"/>
      <c r="P43" s="1112"/>
      <c r="Q43" s="1112"/>
      <c r="R43" s="1112"/>
      <c r="S43" s="1112"/>
      <c r="T43" s="1112"/>
      <c r="U43" s="1112"/>
      <c r="V43" s="1112"/>
      <c r="W43" s="1112"/>
      <c r="X43" s="1112"/>
      <c r="Y43" s="1112"/>
      <c r="Z43" s="1112"/>
      <c r="AA43" s="1112"/>
      <c r="AB43" s="1112"/>
    </row>
    <row r="44" spans="2:28" ht="14.25" customHeight="1">
      <c r="B44" s="353" t="s">
        <v>3993</v>
      </c>
      <c r="D44" s="2487" t="s">
        <v>657</v>
      </c>
      <c r="E44" s="2487"/>
      <c r="F44" s="2487"/>
      <c r="G44" s="2488"/>
      <c r="H44" s="353" t="s">
        <v>3995</v>
      </c>
      <c r="I44" s="353" t="s">
        <v>9</v>
      </c>
      <c r="J44" s="2482" t="str">
        <f>cst_wskakunin_sekkei3_SIKAKU</f>
        <v/>
      </c>
      <c r="K44" s="2482"/>
      <c r="L44" s="353" t="s">
        <v>10</v>
      </c>
      <c r="M44" s="2485" t="s">
        <v>3059</v>
      </c>
      <c r="N44" s="2485"/>
      <c r="O44" s="2485"/>
      <c r="P44" s="2485"/>
      <c r="Q44" s="353" t="s">
        <v>9</v>
      </c>
      <c r="R44" s="2482" t="str">
        <f>cst_wskakunin_sekkei3_TOUROKU_KIKAN</f>
        <v/>
      </c>
      <c r="S44" s="2482"/>
      <c r="T44" s="2482"/>
      <c r="U44" s="353" t="s">
        <v>10</v>
      </c>
      <c r="V44" s="2407" t="s">
        <v>4144</v>
      </c>
      <c r="W44" s="2407"/>
      <c r="X44" s="2407"/>
      <c r="Y44" s="2482" t="str">
        <f>cst_wskakunin_sekkei3_KENTIKUSI_NO</f>
        <v/>
      </c>
      <c r="Z44" s="2482"/>
      <c r="AA44" s="2482"/>
      <c r="AB44" s="353" t="s">
        <v>7</v>
      </c>
    </row>
    <row r="45" spans="2:28" ht="14.25" customHeight="1">
      <c r="B45" s="353" t="s">
        <v>3996</v>
      </c>
      <c r="D45" s="2487" t="s">
        <v>4</v>
      </c>
      <c r="E45" s="2487"/>
      <c r="F45" s="2487"/>
      <c r="G45" s="2488"/>
      <c r="H45" s="353" t="s">
        <v>3995</v>
      </c>
      <c r="I45" s="2486" t="str">
        <f>cst_wskakunin_sekkei3_NAME</f>
        <v/>
      </c>
      <c r="J45" s="2486"/>
      <c r="K45" s="2486"/>
      <c r="L45" s="2486"/>
      <c r="M45" s="2486"/>
      <c r="N45" s="2486"/>
      <c r="O45" s="2486"/>
      <c r="P45" s="2486"/>
      <c r="Q45" s="2486"/>
      <c r="R45" s="2486"/>
      <c r="S45" s="2486"/>
      <c r="T45" s="2486"/>
      <c r="U45" s="2486"/>
      <c r="V45" s="2486"/>
      <c r="W45" s="2486"/>
      <c r="X45" s="2486"/>
      <c r="Y45" s="2486"/>
      <c r="Z45" s="2486"/>
      <c r="AA45" s="2486"/>
      <c r="AB45" s="2486"/>
    </row>
    <row r="46" spans="2:28" ht="14.25" customHeight="1">
      <c r="B46" s="353" t="s">
        <v>3997</v>
      </c>
      <c r="D46" s="2493" t="s">
        <v>4002</v>
      </c>
      <c r="E46" s="2493"/>
      <c r="F46" s="2493"/>
      <c r="G46" s="2488"/>
      <c r="H46" s="353" t="s">
        <v>3995</v>
      </c>
      <c r="I46" s="353" t="s">
        <v>9</v>
      </c>
      <c r="J46" s="2482" t="str">
        <f>cst_wskakunin_sekkei3_JIMU_SIKAKU</f>
        <v/>
      </c>
      <c r="K46" s="2482"/>
      <c r="L46" s="353" t="s">
        <v>10</v>
      </c>
      <c r="M46" s="2485" t="s">
        <v>3062</v>
      </c>
      <c r="N46" s="2485"/>
      <c r="O46" s="2485"/>
      <c r="P46" s="2485"/>
      <c r="Q46" s="353" t="s">
        <v>9</v>
      </c>
      <c r="R46" s="2482" t="str">
        <f>cst_wskakunin_sekkei3_JIMU_TOUROKU_KIKAN</f>
        <v/>
      </c>
      <c r="S46" s="2482"/>
      <c r="T46" s="2482"/>
      <c r="U46" s="353" t="s">
        <v>10</v>
      </c>
      <c r="V46" s="353" t="s">
        <v>4003</v>
      </c>
      <c r="Y46" s="2482" t="str">
        <f>cst_wskakunin_sekkei3_JIMU_NO</f>
        <v/>
      </c>
      <c r="Z46" s="2482"/>
      <c r="AA46" s="2482"/>
      <c r="AB46" s="353" t="s">
        <v>7</v>
      </c>
    </row>
    <row r="47" spans="2:28" ht="14.25" customHeight="1">
      <c r="I47" s="2486" t="str">
        <f>cst_wskakunin_sekkei3_JIMU_NAME</f>
        <v/>
      </c>
      <c r="J47" s="2486"/>
      <c r="K47" s="2486"/>
      <c r="L47" s="2486"/>
      <c r="M47" s="2486"/>
      <c r="N47" s="2486"/>
      <c r="O47" s="2486"/>
      <c r="P47" s="2486"/>
      <c r="Q47" s="2486"/>
      <c r="R47" s="2486"/>
      <c r="S47" s="2486"/>
      <c r="T47" s="2486"/>
      <c r="U47" s="2486"/>
      <c r="V47" s="2486"/>
      <c r="W47" s="2486"/>
      <c r="X47" s="2486"/>
      <c r="Y47" s="2486"/>
      <c r="Z47" s="2486"/>
      <c r="AA47" s="2486"/>
      <c r="AB47" s="2486"/>
    </row>
    <row r="48" spans="2:28" ht="14.25" customHeight="1">
      <c r="B48" s="353" t="s">
        <v>3998</v>
      </c>
      <c r="D48" s="2487" t="s">
        <v>18</v>
      </c>
      <c r="E48" s="2487"/>
      <c r="F48" s="2487"/>
      <c r="G48" s="2488"/>
      <c r="H48" s="353" t="s">
        <v>3995</v>
      </c>
      <c r="I48" s="2486" t="str">
        <f>cst_wskakunin_sekkei3_ZIP</f>
        <v/>
      </c>
      <c r="J48" s="2486"/>
      <c r="K48" s="2486"/>
      <c r="L48" s="2486"/>
    </row>
    <row r="49" spans="1:28" ht="14.25" customHeight="1">
      <c r="B49" s="353" t="s">
        <v>3999</v>
      </c>
      <c r="D49" s="2487" t="s">
        <v>23</v>
      </c>
      <c r="E49" s="2487"/>
      <c r="F49" s="2487"/>
      <c r="G49" s="2488"/>
      <c r="H49" s="353" t="s">
        <v>3995</v>
      </c>
      <c r="I49" s="2486" t="str">
        <f>cst_wskakunin_sekkei3__address</f>
        <v/>
      </c>
      <c r="J49" s="2486"/>
      <c r="K49" s="2486"/>
      <c r="L49" s="2486"/>
      <c r="M49" s="2486"/>
      <c r="N49" s="2486"/>
      <c r="O49" s="2486"/>
      <c r="P49" s="2486"/>
      <c r="Q49" s="2486"/>
      <c r="R49" s="2486"/>
      <c r="S49" s="2486"/>
      <c r="T49" s="2486"/>
      <c r="U49" s="2486"/>
      <c r="V49" s="2486"/>
      <c r="W49" s="2486"/>
      <c r="X49" s="2486"/>
      <c r="Y49" s="2486"/>
      <c r="Z49" s="2486"/>
      <c r="AA49" s="2486"/>
      <c r="AB49" s="2486"/>
    </row>
    <row r="50" spans="1:28" ht="14.25" customHeight="1">
      <c r="B50" s="353" t="s">
        <v>4004</v>
      </c>
      <c r="D50" s="2487" t="s">
        <v>20</v>
      </c>
      <c r="E50" s="2487"/>
      <c r="F50" s="2487"/>
      <c r="G50" s="2488"/>
      <c r="H50" s="353" t="s">
        <v>3995</v>
      </c>
      <c r="I50" s="2486" t="str">
        <f>cst_wskakunin_sekkei3_TEL</f>
        <v/>
      </c>
      <c r="J50" s="2486"/>
      <c r="K50" s="2486"/>
      <c r="L50" s="2486"/>
      <c r="M50" s="2486"/>
      <c r="N50" s="2486"/>
      <c r="O50" s="2486"/>
      <c r="P50" s="1112"/>
    </row>
    <row r="51" spans="1:28" ht="14.25" customHeight="1">
      <c r="B51" s="353" t="s">
        <v>4007</v>
      </c>
      <c r="D51" s="353" t="s">
        <v>4008</v>
      </c>
      <c r="G51"/>
      <c r="I51" s="2485" t="str">
        <f>cst_wskakunin_sekkei3_DOC</f>
        <v/>
      </c>
      <c r="J51" s="2485"/>
      <c r="K51" s="2485"/>
      <c r="L51" s="2485"/>
      <c r="M51" s="2485"/>
      <c r="N51" s="2485"/>
      <c r="O51" s="2485"/>
      <c r="P51" s="2485"/>
      <c r="Q51" s="2485"/>
      <c r="R51" s="2485"/>
      <c r="S51" s="2485"/>
      <c r="T51" s="2485"/>
      <c r="U51" s="2485"/>
      <c r="V51" s="2485"/>
      <c r="W51" s="2485"/>
      <c r="X51" s="2485"/>
      <c r="Y51" s="2485"/>
      <c r="Z51" s="2485"/>
      <c r="AA51" s="2485"/>
      <c r="AB51" s="2485"/>
    </row>
    <row r="52" spans="1:28" ht="14.25" customHeight="1">
      <c r="L52" s="1112"/>
      <c r="M52" s="1112"/>
      <c r="N52" s="1112"/>
      <c r="O52" s="1112"/>
      <c r="P52" s="1112"/>
      <c r="Q52" s="1112"/>
      <c r="R52" s="1112"/>
      <c r="S52" s="1112"/>
      <c r="T52" s="1112"/>
      <c r="U52" s="1112"/>
      <c r="V52" s="1112"/>
      <c r="W52" s="1112"/>
      <c r="X52" s="1112"/>
      <c r="Y52" s="1112"/>
      <c r="Z52" s="1112"/>
      <c r="AA52" s="1112"/>
    </row>
    <row r="53" spans="1:28" ht="14.25" customHeight="1">
      <c r="B53" s="353" t="s">
        <v>3993</v>
      </c>
      <c r="D53" s="2487" t="s">
        <v>657</v>
      </c>
      <c r="E53" s="2487"/>
      <c r="F53" s="2487"/>
      <c r="G53" s="2488"/>
      <c r="H53" s="353" t="s">
        <v>3995</v>
      </c>
      <c r="I53" s="353" t="s">
        <v>9</v>
      </c>
      <c r="J53" s="2482" t="str">
        <f>cst_wskakunin_sekkei4_SIKAKU</f>
        <v/>
      </c>
      <c r="K53" s="2482"/>
      <c r="L53" s="353" t="s">
        <v>10</v>
      </c>
      <c r="M53" s="2485" t="s">
        <v>3059</v>
      </c>
      <c r="N53" s="2485"/>
      <c r="O53" s="2485"/>
      <c r="P53" s="2485"/>
      <c r="Q53" s="353" t="s">
        <v>9</v>
      </c>
      <c r="R53" s="2482" t="str">
        <f>cst_wskakunin_sekkei4_TOUROKU_KIKAN</f>
        <v/>
      </c>
      <c r="S53" s="2482"/>
      <c r="T53" s="2482"/>
      <c r="U53" s="353" t="s">
        <v>10</v>
      </c>
      <c r="V53" s="2407" t="s">
        <v>4144</v>
      </c>
      <c r="W53" s="2407"/>
      <c r="X53" s="2407"/>
      <c r="Y53" s="2482" t="str">
        <f>cst_wskakunin_sekkei4_KENTIKUSI_NO</f>
        <v/>
      </c>
      <c r="Z53" s="2482"/>
      <c r="AA53" s="2482"/>
      <c r="AB53" s="353" t="s">
        <v>7</v>
      </c>
    </row>
    <row r="54" spans="1:28" ht="14.25" customHeight="1">
      <c r="B54" s="353" t="s">
        <v>3996</v>
      </c>
      <c r="D54" s="2487" t="s">
        <v>4</v>
      </c>
      <c r="E54" s="2487"/>
      <c r="F54" s="2487"/>
      <c r="G54" s="2488"/>
      <c r="H54" s="353" t="s">
        <v>3995</v>
      </c>
      <c r="I54" s="2486" t="str">
        <f>cst_wskakunin_sekkei4_NAME</f>
        <v/>
      </c>
      <c r="J54" s="2486"/>
      <c r="K54" s="2486"/>
      <c r="L54" s="2486"/>
      <c r="M54" s="2486"/>
      <c r="N54" s="2486"/>
      <c r="O54" s="2486"/>
      <c r="P54" s="2486"/>
      <c r="Q54" s="2486"/>
      <c r="R54" s="2486"/>
      <c r="S54" s="2486"/>
      <c r="T54" s="2486"/>
      <c r="U54" s="2486"/>
      <c r="V54" s="2486"/>
      <c r="W54" s="2486"/>
      <c r="X54" s="2486"/>
      <c r="Y54" s="2486"/>
      <c r="Z54" s="2486"/>
      <c r="AA54" s="2486"/>
      <c r="AB54" s="2486"/>
    </row>
    <row r="55" spans="1:28" ht="14.25" customHeight="1">
      <c r="B55" s="353" t="s">
        <v>3997</v>
      </c>
      <c r="D55" s="2493" t="s">
        <v>4002</v>
      </c>
      <c r="E55" s="2493"/>
      <c r="F55" s="2493"/>
      <c r="G55" s="2488"/>
      <c r="H55" s="353" t="s">
        <v>3995</v>
      </c>
      <c r="I55" s="353" t="s">
        <v>9</v>
      </c>
      <c r="J55" s="2482" t="str">
        <f>cst_wskakunin_sekkei4_JIMU_SIKAKU</f>
        <v/>
      </c>
      <c r="K55" s="2482"/>
      <c r="L55" s="353" t="s">
        <v>10</v>
      </c>
      <c r="M55" s="2485" t="s">
        <v>3062</v>
      </c>
      <c r="N55" s="2485"/>
      <c r="O55" s="2485"/>
      <c r="P55" s="2485"/>
      <c r="Q55" s="353" t="s">
        <v>9</v>
      </c>
      <c r="R55" s="2482" t="str">
        <f>cst_wskakunin_sekkei4_JIMU_TOUROKU_KIKAN</f>
        <v/>
      </c>
      <c r="S55" s="2482"/>
      <c r="T55" s="2482"/>
      <c r="U55" s="353" t="s">
        <v>10</v>
      </c>
      <c r="V55" s="2407" t="s">
        <v>4003</v>
      </c>
      <c r="W55" s="2407"/>
      <c r="X55" s="2407"/>
      <c r="Y55" s="2482" t="str">
        <f>cst_wskakunin_sekkei4_JIMU_NO</f>
        <v/>
      </c>
      <c r="Z55" s="2482"/>
      <c r="AA55" s="2482"/>
      <c r="AB55" s="353" t="s">
        <v>7</v>
      </c>
    </row>
    <row r="56" spans="1:28" ht="14.25" customHeight="1">
      <c r="I56" s="2486" t="str">
        <f>cst_wskakunin_sekkei4_JIMU_NAME</f>
        <v/>
      </c>
      <c r="J56" s="2486"/>
      <c r="K56" s="2486"/>
      <c r="L56" s="2486"/>
      <c r="M56" s="2486"/>
      <c r="N56" s="2486"/>
      <c r="O56" s="2486"/>
      <c r="P56" s="2486"/>
      <c r="Q56" s="2486"/>
      <c r="R56" s="2486"/>
      <c r="S56" s="2486"/>
      <c r="T56" s="2486"/>
      <c r="U56" s="2486"/>
      <c r="V56" s="2486"/>
      <c r="W56" s="2486"/>
      <c r="X56" s="2486"/>
      <c r="Y56" s="2486"/>
      <c r="Z56" s="2486"/>
      <c r="AA56" s="2486"/>
      <c r="AB56" s="2486"/>
    </row>
    <row r="57" spans="1:28" ht="14.25" customHeight="1">
      <c r="B57" s="353" t="s">
        <v>3998</v>
      </c>
      <c r="D57" s="2487" t="s">
        <v>18</v>
      </c>
      <c r="E57" s="2487"/>
      <c r="F57" s="2487"/>
      <c r="G57" s="2488"/>
      <c r="H57" s="353" t="s">
        <v>3995</v>
      </c>
      <c r="I57" s="2486" t="str">
        <f>cst_wskakunin_sekkei4_ZIP</f>
        <v/>
      </c>
      <c r="J57" s="2486"/>
      <c r="K57" s="2486"/>
      <c r="L57" s="2486"/>
    </row>
    <row r="58" spans="1:28" ht="14.25" customHeight="1">
      <c r="B58" s="353" t="s">
        <v>3999</v>
      </c>
      <c r="D58" s="2487" t="s">
        <v>23</v>
      </c>
      <c r="E58" s="2487"/>
      <c r="F58" s="2487"/>
      <c r="G58" s="2488"/>
      <c r="H58" s="353" t="s">
        <v>3995</v>
      </c>
      <c r="I58" s="2486" t="str">
        <f>cst_wskakunin_sekkei4__address</f>
        <v/>
      </c>
      <c r="J58" s="2486"/>
      <c r="K58" s="2486"/>
      <c r="L58" s="2486"/>
      <c r="M58" s="2486"/>
      <c r="N58" s="2486"/>
      <c r="O58" s="2486"/>
      <c r="P58" s="2486"/>
      <c r="Q58" s="2486"/>
      <c r="R58" s="2486"/>
      <c r="S58" s="2486"/>
      <c r="T58" s="2486"/>
      <c r="U58" s="2486"/>
      <c r="V58" s="2486"/>
      <c r="W58" s="2486"/>
      <c r="X58" s="2486"/>
      <c r="Y58" s="2486"/>
      <c r="Z58" s="2486"/>
      <c r="AA58" s="2486"/>
      <c r="AB58" s="2486"/>
    </row>
    <row r="59" spans="1:28" ht="14.25" customHeight="1">
      <c r="B59" s="353" t="s">
        <v>4004</v>
      </c>
      <c r="D59" s="2487" t="s">
        <v>20</v>
      </c>
      <c r="E59" s="2487"/>
      <c r="F59" s="2487"/>
      <c r="G59" s="2488"/>
      <c r="H59" s="353" t="s">
        <v>3995</v>
      </c>
      <c r="I59" s="2486" t="str">
        <f>cst_wskakunin_sekkei4_TEL</f>
        <v/>
      </c>
      <c r="J59" s="2486"/>
      <c r="K59" s="2486"/>
      <c r="L59" s="2486"/>
      <c r="M59" s="2486"/>
      <c r="N59" s="2486"/>
      <c r="O59" s="2486"/>
      <c r="P59" s="1112"/>
    </row>
    <row r="60" spans="1:28" ht="14.25" customHeight="1">
      <c r="B60" s="353" t="s">
        <v>4007</v>
      </c>
      <c r="D60" s="353" t="s">
        <v>4008</v>
      </c>
      <c r="G60"/>
      <c r="I60" s="2485" t="str">
        <f>cst_wskakunin_sekkei4_DOC</f>
        <v/>
      </c>
      <c r="J60" s="2485"/>
      <c r="K60" s="2485"/>
      <c r="L60" s="2485"/>
      <c r="M60" s="2485"/>
      <c r="N60" s="2485"/>
      <c r="O60" s="2485"/>
      <c r="P60" s="2485"/>
      <c r="Q60" s="2485"/>
      <c r="R60" s="2485"/>
      <c r="S60" s="2485"/>
      <c r="T60" s="2485"/>
      <c r="U60" s="2485"/>
      <c r="V60" s="2485"/>
      <c r="W60" s="2485"/>
      <c r="X60" s="2485"/>
      <c r="Y60" s="2485"/>
      <c r="Z60" s="2485"/>
      <c r="AA60" s="2485"/>
      <c r="AB60" s="2485"/>
    </row>
    <row r="61" spans="1:28" ht="14.25" customHeight="1">
      <c r="L61" s="1112"/>
      <c r="M61" s="1112"/>
      <c r="N61" s="1112"/>
      <c r="O61" s="1112"/>
      <c r="P61" s="1112"/>
      <c r="Q61" s="1112"/>
      <c r="R61" s="1112"/>
      <c r="S61" s="1112"/>
      <c r="T61" s="1112"/>
      <c r="U61" s="1112"/>
      <c r="V61" s="1112"/>
      <c r="W61" s="1112"/>
      <c r="X61" s="1112"/>
      <c r="Y61" s="1112"/>
      <c r="Z61" s="1112"/>
      <c r="AA61" s="1112"/>
      <c r="AB61" s="1112"/>
    </row>
    <row r="62" spans="1:28" ht="3.75" customHeight="1">
      <c r="A62" s="355"/>
      <c r="B62" s="355"/>
      <c r="C62" s="355"/>
      <c r="D62" s="1086"/>
      <c r="E62" s="1086"/>
      <c r="F62" s="1086"/>
      <c r="G62" s="1109"/>
      <c r="H62" s="355"/>
      <c r="I62" s="355"/>
      <c r="J62" s="355"/>
      <c r="K62" s="355"/>
      <c r="L62" s="355"/>
      <c r="M62" s="355"/>
      <c r="N62" s="355"/>
      <c r="O62" s="355"/>
      <c r="P62" s="355"/>
      <c r="Q62" s="355"/>
      <c r="R62" s="355"/>
      <c r="S62" s="355"/>
      <c r="T62" s="355"/>
      <c r="U62" s="355"/>
      <c r="V62" s="355"/>
      <c r="W62" s="355"/>
      <c r="X62" s="355"/>
      <c r="Y62" s="355"/>
      <c r="Z62" s="355"/>
      <c r="AA62" s="355"/>
      <c r="AB62" s="355"/>
    </row>
    <row r="63" spans="1:28" ht="3.75" customHeight="1">
      <c r="D63" s="1107"/>
      <c r="E63" s="1107"/>
      <c r="F63" s="1107"/>
      <c r="G63" s="1110"/>
    </row>
    <row r="64" spans="1:28" ht="3.75" customHeight="1">
      <c r="A64" s="355"/>
      <c r="B64" s="355"/>
      <c r="C64" s="355"/>
      <c r="D64" s="1086"/>
      <c r="E64" s="1086"/>
      <c r="F64" s="1086"/>
      <c r="G64" s="1109"/>
      <c r="H64" s="355"/>
      <c r="I64" s="355"/>
      <c r="J64" s="355"/>
      <c r="K64" s="355"/>
      <c r="L64" s="355"/>
      <c r="M64" s="355"/>
      <c r="N64" s="355"/>
      <c r="O64" s="355"/>
      <c r="P64" s="355"/>
      <c r="Q64" s="355"/>
      <c r="R64" s="355"/>
      <c r="S64" s="355"/>
      <c r="T64" s="355"/>
      <c r="U64" s="355"/>
      <c r="V64" s="355"/>
      <c r="W64" s="355"/>
      <c r="X64" s="355"/>
      <c r="Y64" s="355"/>
      <c r="Z64" s="355"/>
      <c r="AA64" s="355"/>
      <c r="AB64" s="355"/>
    </row>
    <row r="65" spans="1:28" ht="3.75" customHeight="1">
      <c r="D65" s="1107"/>
      <c r="E65" s="1107"/>
      <c r="F65" s="1107"/>
      <c r="G65" s="1110"/>
    </row>
    <row r="66" spans="1:28" ht="14.25" customHeight="1">
      <c r="A66" s="353" t="s">
        <v>5937</v>
      </c>
    </row>
    <row r="67" spans="1:28" ht="14.25" customHeight="1">
      <c r="B67" s="353" t="s">
        <v>3993</v>
      </c>
      <c r="D67" s="2487" t="s">
        <v>4</v>
      </c>
      <c r="E67" s="2487"/>
      <c r="F67" s="2487"/>
      <c r="G67" s="2488"/>
      <c r="H67" s="353" t="s">
        <v>3995</v>
      </c>
      <c r="I67" s="2486" t="str">
        <f>cst_wskakunin_sekou1_NAME</f>
        <v>テスト施工者</v>
      </c>
      <c r="J67" s="2486"/>
      <c r="K67" s="2486"/>
      <c r="L67" s="2486"/>
      <c r="M67" s="2486"/>
      <c r="N67" s="2486"/>
      <c r="O67" s="2486"/>
      <c r="P67" s="2486"/>
      <c r="Q67" s="2486"/>
      <c r="R67" s="2486"/>
      <c r="S67" s="2486"/>
      <c r="T67" s="2486"/>
      <c r="U67" s="2486"/>
      <c r="V67" s="2486"/>
      <c r="W67" s="2486"/>
      <c r="X67" s="2486"/>
      <c r="Y67" s="2486"/>
      <c r="Z67" s="2486"/>
      <c r="AA67" s="2486"/>
      <c r="AB67" s="2486"/>
    </row>
    <row r="68" spans="1:28" ht="14.25" customHeight="1">
      <c r="B68" s="353" t="s">
        <v>3996</v>
      </c>
      <c r="D68" s="2487" t="s">
        <v>30</v>
      </c>
      <c r="E68" s="2487"/>
      <c r="F68" s="2487"/>
      <c r="G68" s="2488"/>
      <c r="H68" s="353" t="s">
        <v>3995</v>
      </c>
      <c r="L68" s="354"/>
      <c r="M68" s="354" t="s">
        <v>5936</v>
      </c>
      <c r="N68" s="2407" t="str">
        <f>cst_wskakunin_sekou1_SEKOU_SIKAKU</f>
        <v>大臣</v>
      </c>
      <c r="O68" s="2407"/>
      <c r="P68" s="2407"/>
      <c r="Q68" s="2407"/>
      <c r="R68" s="2407" t="s">
        <v>5935</v>
      </c>
      <c r="S68" s="2407"/>
      <c r="T68" s="2407" t="str">
        <f>cst_wskakunin_sekou1_SEKOU_NO</f>
        <v/>
      </c>
      <c r="U68" s="2407"/>
      <c r="V68" s="2407"/>
      <c r="W68" s="2407"/>
      <c r="X68" s="2407"/>
      <c r="Y68" s="353" t="s">
        <v>7</v>
      </c>
    </row>
    <row r="69" spans="1:28" ht="14.25" customHeight="1">
      <c r="I69" s="2486" t="str">
        <f>cst_wskakunin_sekou1_JIMU_NAME</f>
        <v>XXXアーキ</v>
      </c>
      <c r="J69" s="2486"/>
      <c r="K69" s="2486"/>
      <c r="L69" s="2486"/>
      <c r="M69" s="2486"/>
      <c r="N69" s="2486"/>
      <c r="O69" s="2486"/>
      <c r="P69" s="2486"/>
      <c r="Q69" s="2486"/>
      <c r="R69" s="2486"/>
      <c r="S69" s="2486"/>
      <c r="T69" s="2486"/>
      <c r="U69" s="2486"/>
      <c r="V69" s="2486"/>
      <c r="W69" s="2486"/>
      <c r="X69" s="2486"/>
      <c r="Y69" s="2486"/>
      <c r="Z69" s="2486"/>
      <c r="AA69" s="2486"/>
      <c r="AB69" s="2486"/>
    </row>
    <row r="70" spans="1:28" ht="14.25" customHeight="1">
      <c r="B70" s="353" t="s">
        <v>3997</v>
      </c>
      <c r="D70" s="2487" t="s">
        <v>18</v>
      </c>
      <c r="E70" s="2487"/>
      <c r="F70" s="2487"/>
      <c r="G70" s="2488"/>
      <c r="H70" s="353" t="s">
        <v>3995</v>
      </c>
      <c r="I70" s="2486" t="str">
        <f>cst_wskakunin_sekou1_ZIP</f>
        <v>359-0034</v>
      </c>
      <c r="J70" s="2486"/>
      <c r="K70" s="2486"/>
      <c r="L70" s="2486"/>
    </row>
    <row r="71" spans="1:28" ht="14.25" customHeight="1">
      <c r="B71" s="353" t="s">
        <v>3998</v>
      </c>
      <c r="D71" s="2487" t="s">
        <v>23</v>
      </c>
      <c r="E71" s="2487"/>
      <c r="F71" s="2487"/>
      <c r="G71" s="2487"/>
      <c r="H71" s="353" t="s">
        <v>3995</v>
      </c>
      <c r="I71" s="2486" t="str">
        <f>cst_wskakunin_sekou1__address</f>
        <v>埼玉県所沢市東新井町307-7</v>
      </c>
      <c r="J71" s="2486"/>
      <c r="K71" s="2486"/>
      <c r="L71" s="2486"/>
      <c r="M71" s="2486"/>
      <c r="N71" s="2486"/>
      <c r="O71" s="2486"/>
      <c r="P71" s="2486"/>
      <c r="Q71" s="2486"/>
      <c r="R71" s="2486"/>
      <c r="S71" s="2486"/>
      <c r="T71" s="2486"/>
      <c r="U71" s="2486"/>
      <c r="V71" s="2486"/>
      <c r="W71" s="2486"/>
      <c r="X71" s="2486"/>
      <c r="Y71" s="2486"/>
      <c r="Z71" s="2486"/>
      <c r="AA71" s="2486"/>
      <c r="AB71" s="2486"/>
    </row>
    <row r="72" spans="1:28" ht="14.25" customHeight="1">
      <c r="B72" s="353" t="s">
        <v>3999</v>
      </c>
      <c r="D72" s="2487" t="s">
        <v>20</v>
      </c>
      <c r="E72" s="2487"/>
      <c r="F72" s="2487"/>
      <c r="G72" s="2488"/>
      <c r="H72" s="353" t="s">
        <v>3995</v>
      </c>
      <c r="I72" s="2486" t="str">
        <f>cst_wskakunin_sekou1_TEL</f>
        <v>048-222-2222</v>
      </c>
      <c r="J72" s="2486"/>
      <c r="K72" s="2486"/>
      <c r="L72" s="2486"/>
      <c r="M72" s="2486"/>
      <c r="N72" s="2486"/>
      <c r="O72" s="2486"/>
    </row>
    <row r="73" spans="1:28" ht="3.75" customHeight="1">
      <c r="A73" s="355"/>
      <c r="B73" s="355"/>
      <c r="C73" s="355"/>
      <c r="D73" s="1086"/>
      <c r="E73" s="1086"/>
      <c r="F73" s="1086"/>
      <c r="G73" s="1109"/>
      <c r="H73" s="355"/>
      <c r="I73" s="355"/>
      <c r="J73" s="355"/>
      <c r="K73" s="355"/>
      <c r="L73" s="355"/>
      <c r="M73" s="355"/>
      <c r="N73" s="355"/>
      <c r="O73" s="355"/>
      <c r="P73" s="355"/>
      <c r="Q73" s="355"/>
      <c r="R73" s="355"/>
      <c r="S73" s="355"/>
      <c r="T73" s="355"/>
      <c r="U73" s="355"/>
      <c r="V73" s="355"/>
      <c r="W73" s="355"/>
      <c r="X73" s="355"/>
      <c r="Y73" s="355"/>
      <c r="Z73" s="355"/>
      <c r="AA73" s="355"/>
      <c r="AB73" s="355"/>
    </row>
    <row r="74" spans="1:28" ht="3.75" customHeight="1">
      <c r="D74" s="1107"/>
      <c r="E74" s="1107"/>
      <c r="F74" s="1107"/>
      <c r="G74" s="1110"/>
    </row>
    <row r="75" spans="1:28" ht="14.25" customHeight="1">
      <c r="A75" s="353" t="s">
        <v>5934</v>
      </c>
      <c r="G75" s="1112"/>
      <c r="H75" s="1113"/>
      <c r="I75" s="1113"/>
      <c r="J75" s="1113"/>
      <c r="K75" s="1113"/>
      <c r="L75" s="1113"/>
      <c r="M75" s="1113"/>
      <c r="N75" s="1113"/>
      <c r="O75" s="1113"/>
      <c r="P75" s="1113"/>
      <c r="Q75" s="1113"/>
      <c r="R75" s="1113"/>
      <c r="S75" s="1113"/>
      <c r="T75" s="1113"/>
      <c r="U75" s="1113"/>
      <c r="V75" s="1113"/>
      <c r="W75" s="1113"/>
      <c r="X75" s="1113"/>
      <c r="Y75" s="1113"/>
      <c r="Z75" s="1113"/>
      <c r="AA75" s="1113"/>
      <c r="AB75" s="1113"/>
    </row>
    <row r="76" spans="1:28" ht="14.25" customHeight="1">
      <c r="B76" s="353" t="s">
        <v>3993</v>
      </c>
      <c r="D76" s="2487" t="s">
        <v>740</v>
      </c>
      <c r="E76" s="2487"/>
      <c r="F76" s="2487"/>
      <c r="G76" s="2487"/>
      <c r="H76" s="353" t="s">
        <v>3995</v>
      </c>
      <c r="I76" s="2480" t="str">
        <f>cst_wskakunin_BUILD__address</f>
        <v>埼玉県さいたま市緑区</v>
      </c>
      <c r="J76" s="2480"/>
      <c r="K76" s="2480"/>
      <c r="L76" s="2480"/>
      <c r="M76" s="2480"/>
      <c r="N76" s="2480"/>
      <c r="O76" s="2480"/>
      <c r="P76" s="2480"/>
      <c r="Q76" s="2480"/>
      <c r="R76" s="2480"/>
      <c r="S76" s="2480"/>
      <c r="T76" s="2480"/>
      <c r="U76" s="2480"/>
      <c r="V76" s="2480"/>
      <c r="W76" s="2480"/>
      <c r="X76" s="2480"/>
      <c r="Y76" s="2480"/>
      <c r="Z76" s="2480"/>
      <c r="AA76" s="2480"/>
      <c r="AB76" s="2480"/>
    </row>
    <row r="77" spans="1:28" ht="14.25" customHeight="1">
      <c r="B77" s="353" t="s">
        <v>3996</v>
      </c>
      <c r="D77" s="2495" t="s">
        <v>5933</v>
      </c>
      <c r="E77" s="2495"/>
      <c r="F77" s="2495"/>
      <c r="G77" s="2495"/>
      <c r="H77" s="353" t="s">
        <v>3995</v>
      </c>
      <c r="I77" s="2480" t="str">
        <f>cst_wskakunin_BUILD_JYUKYO__address</f>
        <v>埼玉県</v>
      </c>
      <c r="J77" s="2480"/>
      <c r="K77" s="2480"/>
      <c r="L77" s="2480"/>
      <c r="M77" s="2480"/>
      <c r="N77" s="2480"/>
      <c r="O77" s="2480"/>
      <c r="P77" s="2480"/>
      <c r="Q77" s="2480"/>
      <c r="R77" s="2480"/>
      <c r="S77" s="2480"/>
      <c r="T77" s="2480"/>
      <c r="U77" s="2480"/>
      <c r="V77" s="2480"/>
      <c r="W77" s="2480"/>
      <c r="X77" s="2480"/>
      <c r="Y77" s="2480"/>
      <c r="Z77" s="2480"/>
      <c r="AA77" s="2480"/>
      <c r="AB77" s="2480"/>
    </row>
    <row r="78" spans="1:28" ht="14.25" customHeight="1">
      <c r="B78" s="353" t="s">
        <v>3997</v>
      </c>
      <c r="D78" s="2487" t="s">
        <v>231</v>
      </c>
      <c r="E78" s="2487"/>
      <c r="F78" s="2487"/>
      <c r="G78" s="2488"/>
      <c r="H78" s="353" t="s">
        <v>3995</v>
      </c>
      <c r="I78" s="2480" t="str">
        <f>cst_wskakunin_YOUTO_TIIKI</f>
        <v/>
      </c>
      <c r="J78" s="2480"/>
      <c r="K78" s="2480"/>
      <c r="L78" s="2480"/>
      <c r="M78" s="2480"/>
      <c r="N78" s="2480"/>
      <c r="O78" s="2480"/>
      <c r="P78" s="2480"/>
      <c r="Q78" s="2480"/>
      <c r="R78" s="2480"/>
      <c r="S78" s="2480"/>
      <c r="T78" s="2480"/>
      <c r="U78" s="2480"/>
      <c r="V78" s="2480"/>
      <c r="W78" s="2480"/>
      <c r="X78" s="2480"/>
      <c r="Y78" s="2480"/>
      <c r="Z78" s="2480"/>
      <c r="AA78" s="2480"/>
      <c r="AB78" s="2480"/>
    </row>
    <row r="79" spans="1:28" ht="14.25" customHeight="1">
      <c r="B79" s="353" t="s">
        <v>3998</v>
      </c>
      <c r="D79" s="2485" t="s">
        <v>5932</v>
      </c>
      <c r="E79" s="2485"/>
      <c r="F79" s="2485"/>
      <c r="G79" s="2485"/>
      <c r="H79" s="2485"/>
      <c r="I79" s="2485"/>
      <c r="J79" s="2485" t="str">
        <f>cst_wskakunin_wskakunin_SONOTA_KUIKI</f>
        <v/>
      </c>
      <c r="K79" s="2485"/>
      <c r="L79" s="2485"/>
      <c r="M79" s="2485"/>
      <c r="N79" s="2485"/>
      <c r="O79" s="2485"/>
      <c r="P79" s="2485"/>
      <c r="Q79" s="2485"/>
      <c r="R79" s="2485"/>
      <c r="S79" s="2485"/>
      <c r="T79" s="2485"/>
      <c r="U79" s="2485"/>
      <c r="V79" s="2485"/>
      <c r="W79" s="2485"/>
      <c r="X79" s="2485"/>
      <c r="Y79" s="2485"/>
      <c r="Z79" s="2485"/>
      <c r="AA79" s="2485"/>
      <c r="AB79" s="2485"/>
    </row>
    <row r="80" spans="1:28" ht="3.75" customHeight="1">
      <c r="A80" s="355"/>
      <c r="B80" s="355"/>
      <c r="C80" s="355"/>
      <c r="D80" s="1086"/>
      <c r="E80" s="1086"/>
      <c r="F80" s="1086"/>
      <c r="G80" s="1109"/>
      <c r="H80" s="355"/>
      <c r="I80" s="355"/>
      <c r="J80" s="355"/>
      <c r="K80" s="355"/>
      <c r="L80" s="355"/>
      <c r="M80" s="355"/>
      <c r="N80" s="355"/>
      <c r="O80" s="355"/>
      <c r="P80" s="355"/>
      <c r="Q80" s="355"/>
      <c r="R80" s="355"/>
      <c r="S80" s="355"/>
      <c r="T80" s="355"/>
      <c r="U80" s="355"/>
      <c r="V80" s="355"/>
      <c r="W80" s="355"/>
      <c r="X80" s="355"/>
      <c r="Y80" s="355"/>
      <c r="Z80" s="355"/>
      <c r="AA80" s="355"/>
      <c r="AB80" s="355"/>
    </row>
    <row r="81" spans="1:28" ht="3.75" customHeight="1">
      <c r="D81" s="1107"/>
      <c r="E81" s="1107"/>
      <c r="F81" s="1107"/>
      <c r="G81" s="1110"/>
    </row>
    <row r="82" spans="1:28" ht="14.25" customHeight="1">
      <c r="A82" s="353" t="s">
        <v>5931</v>
      </c>
      <c r="G82" s="1112"/>
      <c r="H82" s="1113"/>
      <c r="I82" s="1113"/>
      <c r="J82" s="1113"/>
      <c r="K82" s="1113"/>
      <c r="L82" s="1113"/>
      <c r="M82" s="1113"/>
      <c r="N82" s="1113"/>
      <c r="O82" s="1113"/>
      <c r="P82" s="1113"/>
      <c r="Q82" s="1113"/>
      <c r="R82" s="1113"/>
      <c r="S82" s="1113"/>
      <c r="T82" s="1113"/>
      <c r="U82" s="1113"/>
      <c r="V82" s="1113"/>
      <c r="W82" s="1113"/>
      <c r="X82" s="1113"/>
      <c r="Y82" s="1113"/>
      <c r="Z82" s="1113"/>
      <c r="AA82" s="1113"/>
      <c r="AB82" s="1113"/>
    </row>
    <row r="83" spans="1:28" ht="14.25" customHeight="1">
      <c r="B83" s="353" t="s">
        <v>3993</v>
      </c>
      <c r="D83" s="2487" t="s">
        <v>2642</v>
      </c>
      <c r="E83" s="2487"/>
      <c r="F83" s="2487"/>
      <c r="G83" s="2487"/>
      <c r="H83" s="353" t="s">
        <v>3995</v>
      </c>
      <c r="I83" s="353" t="s">
        <v>5930</v>
      </c>
      <c r="J83" s="1113"/>
      <c r="K83" s="2482" t="str">
        <f>cst_wskakunin_gaiyou1_WORK_SYURUI_CODE</f>
        <v/>
      </c>
      <c r="L83" s="2482"/>
      <c r="M83" s="361" t="s">
        <v>10</v>
      </c>
      <c r="N83" s="1113"/>
      <c r="O83" s="1113"/>
      <c r="P83" s="1113"/>
      <c r="Q83" s="1113"/>
      <c r="R83" s="1113"/>
      <c r="S83" s="1113"/>
      <c r="T83" s="1113"/>
      <c r="U83" s="1113"/>
      <c r="V83" s="1113"/>
      <c r="W83" s="1113"/>
      <c r="X83" s="1113"/>
      <c r="Y83" s="1113"/>
      <c r="Z83" s="1113"/>
      <c r="AA83" s="1113"/>
      <c r="AB83" s="1113"/>
    </row>
    <row r="84" spans="1:28" ht="14.25" customHeight="1">
      <c r="B84" s="353" t="s">
        <v>3996</v>
      </c>
      <c r="D84" s="2487" t="s">
        <v>2643</v>
      </c>
      <c r="E84" s="2487"/>
      <c r="F84" s="2487"/>
      <c r="G84" s="2487"/>
      <c r="H84" s="353" t="s">
        <v>3995</v>
      </c>
      <c r="I84" s="2481" t="str">
        <f>cst_wskakunin_gaiyou1_TAKASA</f>
        <v/>
      </c>
      <c r="J84" s="2481"/>
      <c r="K84" s="2481"/>
      <c r="L84" s="2481"/>
      <c r="M84" s="1113"/>
      <c r="N84" s="1113"/>
      <c r="O84" s="1113"/>
      <c r="P84" s="1113"/>
      <c r="Q84" s="1113"/>
      <c r="R84" s="1113"/>
      <c r="S84" s="1113"/>
      <c r="T84" s="1113"/>
      <c r="U84" s="1113"/>
      <c r="V84" s="1113"/>
      <c r="W84" s="1113"/>
      <c r="X84" s="1113"/>
      <c r="Y84" s="1113"/>
      <c r="Z84" s="1113"/>
      <c r="AA84" s="1113"/>
      <c r="AB84" s="1113"/>
    </row>
    <row r="85" spans="1:28" ht="14.25" customHeight="1">
      <c r="B85" s="353" t="s">
        <v>3997</v>
      </c>
      <c r="D85" s="2487" t="s">
        <v>119</v>
      </c>
      <c r="E85" s="2487"/>
      <c r="F85" s="2487"/>
      <c r="G85" s="2488"/>
      <c r="H85" s="353" t="s">
        <v>3995</v>
      </c>
      <c r="I85" s="1112"/>
      <c r="J85" s="1121" t="str">
        <f>cst_wskakunin_gaiyou1_KOUJI_SINTIKU</f>
        <v>□</v>
      </c>
      <c r="K85" s="2486" t="s">
        <v>472</v>
      </c>
      <c r="L85" s="2486"/>
      <c r="M85" s="1121" t="str">
        <f>cst_wskakunin_gaiyou1_KOUJI_ZOUTIKU</f>
        <v>□</v>
      </c>
      <c r="N85" s="2486" t="s">
        <v>473</v>
      </c>
      <c r="O85" s="2486"/>
      <c r="P85" s="1121" t="str">
        <f>cst_wskakunin_gaiyou1_KOUJI_KAITIKU</f>
        <v>□</v>
      </c>
      <c r="Q85" s="2486" t="s">
        <v>474</v>
      </c>
      <c r="R85" s="2486"/>
      <c r="S85" s="1121" t="str">
        <f>cst_wskakunin_gaiyou1_KOUJI_SONOTA</f>
        <v>□</v>
      </c>
      <c r="T85" s="2486" t="s">
        <v>8</v>
      </c>
      <c r="U85" s="2486"/>
      <c r="V85" s="1121" t="s">
        <v>9</v>
      </c>
      <c r="W85" s="2482" t="str">
        <f>cst_wskakunin_gaiyou1_KOUJI_SONOTA_TEXT</f>
        <v/>
      </c>
      <c r="X85" s="2482"/>
      <c r="Y85" s="2482"/>
      <c r="Z85" s="2482"/>
      <c r="AA85" s="1121" t="s">
        <v>10</v>
      </c>
      <c r="AB85" s="2205"/>
    </row>
    <row r="86" spans="1:28" ht="14.25" customHeight="1">
      <c r="D86" s="1107"/>
      <c r="E86" s="1107"/>
      <c r="F86" s="1107"/>
      <c r="G86" s="2204"/>
      <c r="I86" s="2206" t="s">
        <v>9</v>
      </c>
      <c r="J86" s="2407" t="s">
        <v>1177</v>
      </c>
      <c r="K86" s="2407"/>
      <c r="L86" s="2407"/>
      <c r="M86" s="361" t="s">
        <v>10</v>
      </c>
      <c r="N86" s="361" t="s">
        <v>9</v>
      </c>
      <c r="O86" s="2407" t="s">
        <v>635</v>
      </c>
      <c r="P86" s="2407"/>
      <c r="Q86" s="2407"/>
      <c r="R86" s="2407"/>
      <c r="S86" s="361" t="s">
        <v>10</v>
      </c>
      <c r="T86" s="361" t="s">
        <v>9</v>
      </c>
      <c r="U86" s="2407" t="s">
        <v>636</v>
      </c>
      <c r="V86" s="2407"/>
      <c r="W86" s="2407"/>
      <c r="X86" s="361" t="s">
        <v>10</v>
      </c>
      <c r="Y86" s="362"/>
      <c r="Z86" s="362"/>
      <c r="AA86" s="362"/>
      <c r="AB86" s="362"/>
    </row>
    <row r="87" spans="1:28" ht="14.25" customHeight="1">
      <c r="B87" s="353" t="s">
        <v>3998</v>
      </c>
      <c r="D87" s="2487" t="s">
        <v>5929</v>
      </c>
      <c r="E87" s="2487"/>
      <c r="F87" s="2487"/>
      <c r="G87" s="2492"/>
      <c r="H87" s="353" t="s">
        <v>3995</v>
      </c>
      <c r="I87" s="2206" t="s">
        <v>9</v>
      </c>
      <c r="J87" s="2496" t="str">
        <f>cst_wskakunin_gaiyou1_TIKUZOU_MENSEKI_SHINSEI</f>
        <v/>
      </c>
      <c r="K87" s="2496"/>
      <c r="L87" s="2496"/>
      <c r="M87" s="361" t="s">
        <v>10</v>
      </c>
      <c r="N87" s="361" t="s">
        <v>9</v>
      </c>
      <c r="O87" s="2496" t="str">
        <f>cst_wskakunin_gaiyou1_TIKUZOU_MENSEKI_IGAI</f>
        <v/>
      </c>
      <c r="P87" s="2496"/>
      <c r="Q87" s="2496"/>
      <c r="R87" s="2496"/>
      <c r="S87" s="361" t="s">
        <v>10</v>
      </c>
      <c r="T87" s="361" t="s">
        <v>9</v>
      </c>
      <c r="U87" s="2496" t="str">
        <f>cst_wskakunin_gaiyou1_TIKUZOU_MENSEKI_TOTAL</f>
        <v/>
      </c>
      <c r="V87" s="2496"/>
      <c r="W87" s="2496"/>
      <c r="X87" s="361" t="s">
        <v>10</v>
      </c>
      <c r="Z87" s="2205"/>
      <c r="AA87" s="2205"/>
      <c r="AB87" s="2205"/>
    </row>
    <row r="88" spans="1:28" ht="14.25" customHeight="1">
      <c r="B88" s="353" t="s">
        <v>3999</v>
      </c>
      <c r="D88" s="2487" t="s">
        <v>5928</v>
      </c>
      <c r="E88" s="2487"/>
      <c r="F88" s="2487"/>
      <c r="G88" s="2492"/>
      <c r="H88" s="353" t="s">
        <v>3995</v>
      </c>
      <c r="I88" s="2206" t="s">
        <v>9</v>
      </c>
      <c r="J88" s="2407" t="str">
        <f>cst_wskakunin_gaiyou1_WORK_COUNT_SHINSEI</f>
        <v/>
      </c>
      <c r="K88" s="2407"/>
      <c r="L88" s="2407"/>
      <c r="M88" s="361" t="s">
        <v>10</v>
      </c>
      <c r="N88" s="361" t="s">
        <v>9</v>
      </c>
      <c r="O88" s="2407" t="str">
        <f>cst_wskakunin_gaiyou1_WORK_COUNT_IGAI</f>
        <v/>
      </c>
      <c r="P88" s="2407"/>
      <c r="Q88" s="2407"/>
      <c r="R88" s="2407"/>
      <c r="S88" s="361" t="s">
        <v>10</v>
      </c>
      <c r="T88" s="361" t="s">
        <v>9</v>
      </c>
      <c r="U88" s="2407" t="str">
        <f>cst_wskakunin_gaiyou1_WORK_COUNT_TOTAL</f>
        <v/>
      </c>
      <c r="V88" s="2407"/>
      <c r="W88" s="2407"/>
      <c r="X88" s="361" t="s">
        <v>10</v>
      </c>
      <c r="Z88" s="2205"/>
      <c r="AA88" s="2205"/>
      <c r="AB88" s="2205"/>
    </row>
    <row r="89" spans="1:28" ht="14.25" customHeight="1">
      <c r="B89" s="353" t="s">
        <v>4004</v>
      </c>
      <c r="D89" s="2407" t="s">
        <v>2651</v>
      </c>
      <c r="E89" s="2407"/>
      <c r="F89" s="2407"/>
      <c r="G89" s="2407"/>
      <c r="H89" s="353" t="s">
        <v>3995</v>
      </c>
      <c r="I89" s="2491" t="str">
        <f>cst_wskakunin_gaiyou1_SONOTA</f>
        <v/>
      </c>
      <c r="J89" s="2491"/>
      <c r="K89" s="2491"/>
      <c r="L89" s="2491"/>
      <c r="M89" s="2491"/>
      <c r="N89" s="2491"/>
      <c r="O89" s="2491"/>
      <c r="P89" s="2491"/>
      <c r="Q89" s="2491"/>
      <c r="R89" s="2491"/>
      <c r="S89" s="2491"/>
      <c r="T89" s="2491"/>
      <c r="U89" s="2491"/>
      <c r="V89" s="2491"/>
      <c r="W89" s="2491"/>
      <c r="X89" s="2491"/>
      <c r="Y89" s="2491"/>
      <c r="Z89" s="2491"/>
      <c r="AA89" s="2491"/>
      <c r="AB89" s="2491"/>
    </row>
    <row r="90" spans="1:28" ht="3.75" customHeight="1">
      <c r="A90" s="355"/>
      <c r="B90" s="355"/>
      <c r="C90" s="355"/>
      <c r="D90" s="1086"/>
      <c r="E90" s="1086"/>
      <c r="F90" s="1086"/>
      <c r="G90" s="1109"/>
      <c r="H90" s="355"/>
      <c r="I90" s="355"/>
      <c r="J90" s="355"/>
      <c r="K90" s="355"/>
      <c r="L90" s="355"/>
      <c r="M90" s="355"/>
      <c r="N90" s="355"/>
      <c r="O90" s="355"/>
      <c r="P90" s="355"/>
      <c r="Q90" s="355"/>
      <c r="R90" s="355"/>
      <c r="S90" s="355"/>
      <c r="T90" s="355"/>
      <c r="U90" s="355"/>
      <c r="V90" s="355"/>
      <c r="W90" s="355"/>
      <c r="X90" s="355"/>
      <c r="Y90" s="355"/>
      <c r="Z90" s="355"/>
      <c r="AA90" s="355"/>
      <c r="AB90" s="355"/>
    </row>
    <row r="91" spans="1:28" ht="3.75" customHeight="1">
      <c r="D91" s="1107"/>
      <c r="E91" s="1107"/>
      <c r="F91" s="1107"/>
      <c r="G91" s="1110"/>
    </row>
    <row r="92" spans="1:28" ht="14.25" customHeight="1">
      <c r="A92" s="353" t="s">
        <v>5927</v>
      </c>
      <c r="D92" s="1107"/>
      <c r="E92" s="1107"/>
      <c r="F92" s="1107"/>
      <c r="G92" s="1110"/>
      <c r="I92" s="2484" t="str">
        <f>cst_wskakunin_KOUJI_TYAKUSYU_YOTEI_DATE</f>
        <v/>
      </c>
      <c r="J92" s="2484"/>
      <c r="K92" s="2484"/>
      <c r="L92" s="2484"/>
      <c r="M92" s="2484"/>
      <c r="N92" s="2484"/>
      <c r="O92" s="2484"/>
      <c r="P92" s="2484"/>
    </row>
    <row r="93" spans="1:28" ht="3.75" customHeight="1">
      <c r="A93" s="355"/>
      <c r="B93" s="355"/>
      <c r="C93" s="355"/>
      <c r="D93" s="1086"/>
      <c r="E93" s="1086"/>
      <c r="F93" s="1086"/>
      <c r="G93" s="1109"/>
      <c r="H93" s="355"/>
      <c r="I93" s="355"/>
      <c r="J93" s="355"/>
      <c r="K93" s="355"/>
      <c r="L93" s="355"/>
      <c r="M93" s="355"/>
      <c r="N93" s="355"/>
      <c r="O93" s="355"/>
      <c r="P93" s="355"/>
      <c r="Q93" s="355"/>
      <c r="R93" s="355"/>
      <c r="S93" s="355"/>
      <c r="T93" s="355"/>
      <c r="U93" s="355"/>
      <c r="V93" s="355"/>
      <c r="W93" s="355"/>
      <c r="X93" s="355"/>
      <c r="Y93" s="355"/>
      <c r="Z93" s="355"/>
      <c r="AA93" s="355"/>
      <c r="AB93" s="355"/>
    </row>
    <row r="94" spans="1:28" ht="3.75" customHeight="1">
      <c r="D94" s="1107"/>
      <c r="E94" s="1107"/>
      <c r="F94" s="1107"/>
      <c r="G94" s="1110"/>
    </row>
    <row r="95" spans="1:28" ht="14.25" customHeight="1">
      <c r="A95" s="353" t="s">
        <v>5926</v>
      </c>
      <c r="D95" s="1107"/>
      <c r="E95" s="1107"/>
      <c r="F95" s="1107"/>
      <c r="G95" s="1110"/>
      <c r="I95" s="2484" t="str">
        <f>cst_wskakunin_KOUJI_KANRYOU_YOTEI_DATE</f>
        <v/>
      </c>
      <c r="J95" s="2484"/>
      <c r="K95" s="2484"/>
      <c r="L95" s="2484"/>
      <c r="M95" s="2484"/>
      <c r="N95" s="2484"/>
      <c r="O95" s="2484"/>
      <c r="P95" s="2484"/>
    </row>
    <row r="96" spans="1:28" ht="3.75" customHeight="1">
      <c r="A96" s="355"/>
      <c r="B96" s="355"/>
      <c r="C96" s="355"/>
      <c r="D96" s="1086"/>
      <c r="E96" s="1086"/>
      <c r="F96" s="1086"/>
      <c r="G96" s="1109"/>
      <c r="H96" s="355"/>
      <c r="I96" s="355"/>
      <c r="J96" s="355"/>
      <c r="K96" s="355"/>
      <c r="L96" s="355"/>
      <c r="M96" s="355"/>
      <c r="N96" s="355"/>
      <c r="O96" s="355"/>
      <c r="P96" s="355"/>
      <c r="Q96" s="355"/>
      <c r="R96" s="355"/>
      <c r="S96" s="355"/>
      <c r="T96" s="355"/>
      <c r="U96" s="355"/>
      <c r="V96" s="355"/>
      <c r="W96" s="355"/>
      <c r="X96" s="355"/>
      <c r="Y96" s="355"/>
      <c r="Z96" s="355"/>
      <c r="AA96" s="355"/>
      <c r="AB96" s="355"/>
    </row>
    <row r="97" spans="1:28" ht="3.75" customHeight="1">
      <c r="D97" s="1107"/>
      <c r="E97" s="1107"/>
      <c r="F97" s="1107"/>
      <c r="G97" s="1110"/>
    </row>
    <row r="98" spans="1:28" ht="14.25" customHeight="1">
      <c r="A98" s="353" t="s">
        <v>5925</v>
      </c>
      <c r="G98" s="1112"/>
      <c r="H98" s="1113"/>
      <c r="I98" s="1113"/>
      <c r="J98" s="1113"/>
      <c r="K98" s="1113"/>
      <c r="L98" s="1113"/>
      <c r="M98" s="1113"/>
      <c r="N98" s="1113"/>
      <c r="O98" s="1113"/>
      <c r="P98" s="1113"/>
      <c r="Q98" s="1114" t="s">
        <v>9</v>
      </c>
      <c r="R98" s="2482" t="s">
        <v>751</v>
      </c>
      <c r="S98" s="2482"/>
      <c r="T98" s="2482"/>
      <c r="U98" s="1113" t="s">
        <v>5274</v>
      </c>
      <c r="V98" s="1113"/>
      <c r="W98" s="1113"/>
      <c r="X98" s="1113"/>
      <c r="Y98" s="1113"/>
      <c r="Z98" s="1113"/>
      <c r="AA98" s="1113"/>
      <c r="AB98" s="1113"/>
    </row>
    <row r="99" spans="1:28" ht="14.25" customHeight="1">
      <c r="C99" s="2494" t="s">
        <v>3811</v>
      </c>
      <c r="D99" s="2494"/>
      <c r="E99" s="2407" t="str">
        <f>cst_wskakunin_koutei01_KOUTEI_KAISUU</f>
        <v/>
      </c>
      <c r="F99" s="2407"/>
      <c r="G99" s="353" t="s">
        <v>5924</v>
      </c>
      <c r="I99" s="2483" t="str">
        <f>cst_wskakunin_koutei01_KOUTEI_DATE</f>
        <v/>
      </c>
      <c r="J99" s="2483"/>
      <c r="K99" s="2483"/>
      <c r="L99" s="2483"/>
      <c r="M99" s="2483"/>
      <c r="N99" s="2483"/>
      <c r="O99" s="2483"/>
      <c r="P99" s="2483"/>
      <c r="Q99" s="1114" t="s">
        <v>9</v>
      </c>
      <c r="R99" s="2480" t="str">
        <f>cst_wskakunin_koutei01_KOUTEI_TEXT</f>
        <v/>
      </c>
      <c r="S99" s="2480"/>
      <c r="T99" s="2480"/>
      <c r="U99" s="2480"/>
      <c r="V99" s="2480"/>
      <c r="W99" s="2480"/>
      <c r="X99" s="2480"/>
      <c r="Y99" s="2480"/>
      <c r="Z99" s="2480"/>
      <c r="AA99" s="2480"/>
      <c r="AB99" s="1114" t="s">
        <v>10</v>
      </c>
    </row>
    <row r="100" spans="1:28" ht="14.25" customHeight="1">
      <c r="C100" s="2494" t="s">
        <v>3811</v>
      </c>
      <c r="D100" s="2494"/>
      <c r="E100" s="2407" t="str">
        <f>cst_wskakunin_koutei02_KOUTEI_KAISUU</f>
        <v/>
      </c>
      <c r="F100" s="2407"/>
      <c r="G100" s="353" t="s">
        <v>5924</v>
      </c>
      <c r="I100" s="2483" t="str">
        <f>cst_wskakunin_koutei02_KOUTEI_DATE</f>
        <v/>
      </c>
      <c r="J100" s="2483"/>
      <c r="K100" s="2483"/>
      <c r="L100" s="2483"/>
      <c r="M100" s="2483"/>
      <c r="N100" s="2483"/>
      <c r="O100" s="2483"/>
      <c r="P100" s="2483"/>
      <c r="Q100" s="1114" t="s">
        <v>9</v>
      </c>
      <c r="R100" s="2480" t="str">
        <f>cst_wskakunin_koutei02_KOUTEI_TEXT</f>
        <v/>
      </c>
      <c r="S100" s="2480"/>
      <c r="T100" s="2480"/>
      <c r="U100" s="2480"/>
      <c r="V100" s="2480"/>
      <c r="W100" s="2480"/>
      <c r="X100" s="2480"/>
      <c r="Y100" s="2480"/>
      <c r="Z100" s="2480"/>
      <c r="AA100" s="2480"/>
      <c r="AB100" s="1114" t="s">
        <v>10</v>
      </c>
    </row>
    <row r="101" spans="1:28" ht="3.75" customHeight="1">
      <c r="A101" s="355"/>
      <c r="B101" s="355"/>
      <c r="C101" s="355"/>
      <c r="D101" s="1086"/>
      <c r="E101" s="1086"/>
      <c r="F101" s="1086"/>
      <c r="G101" s="1109"/>
      <c r="H101" s="355"/>
      <c r="I101" s="355"/>
      <c r="J101" s="355"/>
      <c r="K101" s="355"/>
      <c r="L101" s="355"/>
      <c r="M101" s="355"/>
      <c r="N101" s="355"/>
      <c r="O101" s="355"/>
      <c r="P101" s="355"/>
      <c r="Q101" s="355"/>
      <c r="R101" s="355"/>
      <c r="S101" s="355"/>
      <c r="T101" s="355"/>
      <c r="U101" s="355"/>
      <c r="V101" s="355"/>
      <c r="W101" s="355"/>
      <c r="X101" s="355"/>
      <c r="Y101" s="355"/>
      <c r="Z101" s="355"/>
      <c r="AA101" s="355"/>
      <c r="AB101" s="355"/>
    </row>
    <row r="102" spans="1:28" ht="3.75" customHeight="1">
      <c r="D102" s="1107"/>
      <c r="E102" s="1107"/>
      <c r="F102" s="1107"/>
      <c r="G102" s="2204"/>
    </row>
    <row r="103" spans="1:28" ht="14.25" customHeight="1">
      <c r="A103" s="353" t="s">
        <v>5923</v>
      </c>
      <c r="D103" s="1107"/>
      <c r="E103" s="1107"/>
      <c r="F103" s="1107"/>
      <c r="G103" s="2204"/>
      <c r="I103" s="2477" t="str">
        <f>cst_wskakunin_kyoka01_HOUREI&amp;" "&amp;cst_wskakunin_kyoka01_JOUKOU&amp;" "&amp;cst_wskakunin_kyoka01_KYOKA_NO</f>
        <v/>
      </c>
      <c r="J103" s="2477"/>
      <c r="K103" s="2477"/>
      <c r="L103" s="2477"/>
      <c r="M103" s="2477"/>
      <c r="N103" s="2477"/>
      <c r="O103" s="2477"/>
      <c r="P103" s="2477"/>
      <c r="Q103" s="2477"/>
      <c r="R103" s="2477"/>
      <c r="S103" s="2477"/>
      <c r="T103" s="2477"/>
      <c r="U103" s="2477"/>
      <c r="V103" s="2477"/>
      <c r="W103" s="2477"/>
      <c r="X103" s="2477"/>
      <c r="Y103" s="2478" t="str">
        <f>cst_wskakunin_kyoka01_KYOKA_DATE</f>
        <v/>
      </c>
      <c r="Z103" s="2478"/>
      <c r="AA103" s="2478"/>
      <c r="AB103" s="2478"/>
    </row>
    <row r="104" spans="1:28" ht="3.75" customHeight="1">
      <c r="A104" s="355"/>
      <c r="B104" s="355"/>
      <c r="C104" s="355"/>
      <c r="D104" s="1086"/>
      <c r="E104" s="1086"/>
      <c r="F104" s="1086"/>
      <c r="G104" s="2203"/>
      <c r="H104" s="355"/>
      <c r="I104" s="355"/>
      <c r="J104" s="355"/>
      <c r="K104" s="355"/>
      <c r="L104" s="355"/>
      <c r="M104" s="355"/>
      <c r="N104" s="355"/>
      <c r="O104" s="355"/>
      <c r="P104" s="355"/>
      <c r="Q104" s="355"/>
      <c r="R104" s="355"/>
      <c r="S104" s="355"/>
      <c r="T104" s="355"/>
      <c r="U104" s="355"/>
      <c r="V104" s="355"/>
      <c r="W104" s="355"/>
      <c r="X104" s="355"/>
      <c r="Y104" s="355"/>
      <c r="Z104" s="355"/>
      <c r="AA104" s="355"/>
      <c r="AB104" s="355"/>
    </row>
    <row r="105" spans="1:28" ht="3.75" customHeight="1">
      <c r="D105" s="1107"/>
      <c r="E105" s="1107"/>
      <c r="F105" s="1107"/>
      <c r="G105" s="1110"/>
    </row>
    <row r="106" spans="1:28" ht="14.25" customHeight="1">
      <c r="A106" s="353" t="s">
        <v>5922</v>
      </c>
    </row>
    <row r="107" spans="1:28" ht="14.25" customHeight="1">
      <c r="C107" s="2479" t="str">
        <f>cst_wskakunin_P2_BIKOU</f>
        <v/>
      </c>
      <c r="D107" s="2479"/>
      <c r="E107" s="2479"/>
      <c r="F107" s="2479"/>
      <c r="G107" s="2479"/>
      <c r="H107" s="2479"/>
      <c r="I107" s="2479"/>
      <c r="J107" s="2479"/>
      <c r="K107" s="2479"/>
      <c r="L107" s="2479"/>
      <c r="M107" s="2479"/>
      <c r="N107" s="2479"/>
      <c r="O107" s="2479"/>
      <c r="P107" s="2479"/>
      <c r="Q107" s="2479"/>
      <c r="R107" s="2479"/>
      <c r="S107" s="2479"/>
      <c r="T107" s="2479"/>
      <c r="U107" s="2479"/>
      <c r="V107" s="2479"/>
      <c r="W107" s="2479"/>
      <c r="X107" s="2479"/>
      <c r="Y107" s="2479"/>
      <c r="Z107" s="2479"/>
      <c r="AA107" s="2479"/>
      <c r="AB107" s="2479"/>
    </row>
    <row r="108" spans="1:28" ht="14.25" customHeight="1">
      <c r="C108" s="2479"/>
      <c r="D108" s="2479"/>
      <c r="E108" s="2479"/>
      <c r="F108" s="2479"/>
      <c r="G108" s="2479"/>
      <c r="H108" s="2479"/>
      <c r="I108" s="2479"/>
      <c r="J108" s="2479"/>
      <c r="K108" s="2479"/>
      <c r="L108" s="2479"/>
      <c r="M108" s="2479"/>
      <c r="N108" s="2479"/>
      <c r="O108" s="2479"/>
      <c r="P108" s="2479"/>
      <c r="Q108" s="2479"/>
      <c r="R108" s="2479"/>
      <c r="S108" s="2479"/>
      <c r="T108" s="2479"/>
      <c r="U108" s="2479"/>
      <c r="V108" s="2479"/>
      <c r="W108" s="2479"/>
      <c r="X108" s="2479"/>
      <c r="Y108" s="2479"/>
      <c r="Z108" s="2479"/>
      <c r="AA108" s="2479"/>
      <c r="AB108" s="2479"/>
    </row>
    <row r="109" spans="1:28" ht="14.25" customHeight="1">
      <c r="C109" s="2479"/>
      <c r="D109" s="2479"/>
      <c r="E109" s="2479"/>
      <c r="F109" s="2479"/>
      <c r="G109" s="2479"/>
      <c r="H109" s="2479"/>
      <c r="I109" s="2479"/>
      <c r="J109" s="2479"/>
      <c r="K109" s="2479"/>
      <c r="L109" s="2479"/>
      <c r="M109" s="2479"/>
      <c r="N109" s="2479"/>
      <c r="O109" s="2479"/>
      <c r="P109" s="2479"/>
      <c r="Q109" s="2479"/>
      <c r="R109" s="2479"/>
      <c r="S109" s="2479"/>
      <c r="T109" s="2479"/>
      <c r="U109" s="2479"/>
      <c r="V109" s="2479"/>
      <c r="W109" s="2479"/>
      <c r="X109" s="2479"/>
      <c r="Y109" s="2479"/>
      <c r="Z109" s="2479"/>
      <c r="AA109" s="2479"/>
      <c r="AB109" s="2479"/>
    </row>
    <row r="110" spans="1:28" ht="3.75" customHeight="1">
      <c r="A110" s="355"/>
      <c r="B110" s="355"/>
      <c r="C110" s="355"/>
      <c r="D110" s="1086"/>
      <c r="E110" s="1086"/>
      <c r="F110" s="1086"/>
      <c r="G110" s="1109"/>
      <c r="H110" s="355"/>
      <c r="I110" s="355"/>
      <c r="J110" s="355"/>
      <c r="K110" s="355"/>
      <c r="L110" s="355"/>
      <c r="M110" s="355"/>
      <c r="N110" s="355"/>
      <c r="O110" s="355"/>
      <c r="P110" s="355"/>
      <c r="Q110" s="355"/>
      <c r="R110" s="355"/>
      <c r="S110" s="355"/>
      <c r="T110" s="355"/>
      <c r="U110" s="355"/>
      <c r="V110" s="355"/>
      <c r="W110" s="355"/>
      <c r="X110" s="355"/>
      <c r="Y110" s="355"/>
      <c r="Z110" s="355"/>
      <c r="AA110" s="355"/>
      <c r="AB110" s="355"/>
    </row>
    <row r="111" spans="1:28" ht="3.75" customHeight="1">
      <c r="D111" s="1107"/>
      <c r="E111" s="1107"/>
      <c r="F111" s="1107"/>
      <c r="G111" s="1110"/>
    </row>
  </sheetData>
  <sheetProtection formatCells="0"/>
  <mergeCells count="174">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53" customWidth="1"/>
    <col min="2" max="2" width="1.625" style="353" customWidth="1"/>
    <col min="3" max="6" width="3.625" style="353" customWidth="1"/>
    <col min="7" max="7" width="3.625" style="1107" customWidth="1"/>
    <col min="8" max="8" width="3" style="353" customWidth="1"/>
    <col min="9" max="9" width="2.625" style="353" customWidth="1"/>
    <col min="10" max="11" width="3.625" style="353" customWidth="1"/>
    <col min="12" max="12" width="2.375" style="353" customWidth="1"/>
    <col min="13" max="14" width="3.625" style="353" customWidth="1"/>
    <col min="15" max="16" width="3.5" style="353" customWidth="1"/>
    <col min="17" max="17" width="2.625" style="353" customWidth="1"/>
    <col min="18" max="20" width="3.625" style="353" customWidth="1"/>
    <col min="21" max="21" width="2.375" style="353" customWidth="1"/>
    <col min="22" max="27" width="3.625" style="353" customWidth="1"/>
    <col min="28" max="28" width="3.25" style="353" bestFit="1" customWidth="1"/>
    <col min="29" max="29" width="9" style="353" customWidth="1"/>
    <col min="30" max="16384" width="9" style="353"/>
  </cols>
  <sheetData>
    <row r="1" spans="1:28" ht="14.25" customHeight="1">
      <c r="A1" s="2497" t="s">
        <v>5942</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row>
    <row r="2" spans="1:28" ht="3.75" customHeight="1">
      <c r="A2" s="355"/>
      <c r="B2" s="355"/>
      <c r="C2" s="355"/>
      <c r="D2" s="355"/>
      <c r="E2" s="355"/>
      <c r="F2" s="355"/>
      <c r="G2" s="1086"/>
      <c r="H2" s="355"/>
      <c r="I2" s="355"/>
      <c r="J2" s="355"/>
      <c r="K2" s="355"/>
      <c r="L2" s="355"/>
      <c r="M2" s="355"/>
      <c r="N2" s="355"/>
      <c r="O2" s="355"/>
      <c r="P2" s="355"/>
      <c r="Q2" s="355"/>
      <c r="R2" s="355"/>
      <c r="S2" s="355"/>
      <c r="T2" s="355"/>
      <c r="U2" s="355"/>
      <c r="V2" s="355"/>
      <c r="W2" s="355"/>
      <c r="X2" s="355"/>
      <c r="Y2" s="355"/>
      <c r="Z2" s="355"/>
      <c r="AA2" s="355"/>
      <c r="AB2" s="355"/>
    </row>
    <row r="3" spans="1:28" ht="3.75" customHeight="1"/>
    <row r="4" spans="1:28" ht="14.25" customHeight="1">
      <c r="A4" s="353" t="s">
        <v>5941</v>
      </c>
    </row>
    <row r="5" spans="1:28" ht="14.25" customHeight="1">
      <c r="D5" s="1111"/>
      <c r="E5" s="1111"/>
      <c r="F5" s="1111"/>
      <c r="G5"/>
      <c r="I5" s="1112"/>
      <c r="J5" s="1112"/>
      <c r="K5" s="1112"/>
      <c r="L5" s="1112"/>
      <c r="M5" s="1112"/>
      <c r="N5" s="1112"/>
      <c r="O5" s="1112"/>
      <c r="P5" s="1112"/>
      <c r="Q5" s="1112"/>
      <c r="R5" s="1112"/>
      <c r="S5" s="1112"/>
      <c r="T5" s="1112"/>
      <c r="U5" s="1112"/>
      <c r="V5" s="1112"/>
      <c r="W5" s="1112"/>
      <c r="X5" s="1112"/>
      <c r="Y5" s="1112"/>
      <c r="Z5" s="1112"/>
      <c r="AA5" s="1112"/>
      <c r="AB5" s="1112"/>
    </row>
    <row r="6" spans="1:28" ht="14.25" customHeight="1">
      <c r="G6"/>
      <c r="I6" s="1112"/>
      <c r="J6" s="1112"/>
      <c r="K6" s="1112"/>
      <c r="L6" s="1112"/>
      <c r="M6" s="1112"/>
      <c r="N6" s="1112"/>
      <c r="O6" s="1112"/>
      <c r="P6" s="1112"/>
      <c r="Q6" s="1112"/>
      <c r="R6" s="1112"/>
      <c r="S6" s="1112"/>
      <c r="T6" s="1112"/>
      <c r="U6" s="1112"/>
      <c r="V6" s="1112"/>
      <c r="W6" s="1112"/>
      <c r="X6" s="1112"/>
      <c r="Y6" s="1112"/>
      <c r="Z6" s="1112"/>
      <c r="AA6" s="1112"/>
      <c r="AB6" s="1112"/>
    </row>
    <row r="7" spans="1:28" ht="14.25" customHeight="1">
      <c r="G7"/>
      <c r="I7" s="1112"/>
      <c r="J7" s="1112"/>
      <c r="K7" s="1112"/>
      <c r="L7" s="1112"/>
    </row>
    <row r="8" spans="1:28" ht="14.25" customHeight="1">
      <c r="G8"/>
      <c r="I8" s="1112"/>
      <c r="J8" s="1112"/>
      <c r="K8" s="1112"/>
      <c r="L8" s="1112"/>
      <c r="M8" s="1112"/>
      <c r="N8" s="1112"/>
      <c r="O8" s="1112"/>
      <c r="P8" s="1112"/>
      <c r="Q8" s="1112"/>
      <c r="R8" s="1112"/>
      <c r="S8" s="1112"/>
      <c r="T8" s="1112"/>
      <c r="U8" s="1112"/>
      <c r="V8" s="1112"/>
      <c r="W8" s="1112"/>
      <c r="X8" s="1112"/>
      <c r="Y8" s="1112"/>
      <c r="Z8" s="1112"/>
      <c r="AA8" s="1112"/>
      <c r="AB8" s="1112"/>
    </row>
    <row r="9" spans="1:28" ht="14.25" customHeight="1">
      <c r="G9"/>
      <c r="I9" s="1112"/>
      <c r="J9" s="1112"/>
      <c r="K9" s="1112"/>
      <c r="L9" s="1112"/>
      <c r="M9" s="1112"/>
      <c r="N9" s="1112"/>
      <c r="O9" s="1112"/>
      <c r="P9" s="1112"/>
      <c r="Q9" s="1112"/>
      <c r="R9" s="1112"/>
      <c r="S9" s="1112"/>
      <c r="T9" s="1112"/>
      <c r="U9" s="1112"/>
      <c r="V9" s="1112"/>
      <c r="W9" s="1112"/>
      <c r="X9" s="1112"/>
      <c r="Y9" s="1112"/>
      <c r="Z9" s="1112"/>
      <c r="AA9" s="1112"/>
      <c r="AB9" s="1112"/>
    </row>
    <row r="10" spans="1:28" ht="14.25" customHeight="1">
      <c r="G10"/>
      <c r="I10" s="1112"/>
      <c r="J10" s="1112"/>
      <c r="K10" s="1112"/>
      <c r="L10" s="1112"/>
      <c r="M10" s="1112"/>
      <c r="N10" s="1112"/>
      <c r="O10" s="1112"/>
      <c r="P10" s="1112"/>
      <c r="Q10" s="1112"/>
      <c r="R10" s="1112"/>
      <c r="S10" s="1112"/>
      <c r="T10" s="1112"/>
      <c r="U10" s="1112"/>
      <c r="V10" s="1112"/>
      <c r="W10" s="1112"/>
      <c r="X10" s="1112"/>
      <c r="Y10" s="1112"/>
      <c r="Z10" s="1112"/>
      <c r="AA10" s="1112"/>
      <c r="AB10" s="1112"/>
    </row>
    <row r="11" spans="1:28" ht="14.25" customHeight="1">
      <c r="G11"/>
      <c r="I11" s="1112"/>
      <c r="J11" s="1112"/>
      <c r="K11" s="1112"/>
      <c r="L11" s="1112"/>
      <c r="M11" s="1112"/>
      <c r="N11" s="1112"/>
      <c r="O11" s="1112"/>
      <c r="P11" s="1112"/>
      <c r="Q11" s="1112"/>
      <c r="R11" s="1112"/>
      <c r="S11" s="1112"/>
      <c r="T11" s="1112"/>
      <c r="U11" s="1112"/>
      <c r="V11" s="1112"/>
      <c r="W11" s="1112"/>
      <c r="X11" s="1112"/>
      <c r="Y11" s="1112"/>
      <c r="Z11" s="1112"/>
      <c r="AA11" s="1112"/>
      <c r="AB11" s="1112"/>
    </row>
    <row r="12" spans="1:28" ht="14.25" customHeight="1">
      <c r="G12"/>
      <c r="I12" s="1112"/>
      <c r="J12" s="1112"/>
      <c r="K12" s="1112"/>
      <c r="L12" s="1112"/>
      <c r="M12" s="1112"/>
      <c r="N12" s="1112"/>
      <c r="O12" s="1112"/>
      <c r="P12" s="1112"/>
      <c r="Q12" s="1112"/>
      <c r="R12" s="1112"/>
      <c r="S12" s="1112"/>
      <c r="T12" s="1112"/>
      <c r="U12" s="1112"/>
      <c r="V12" s="1112"/>
      <c r="W12" s="1112"/>
      <c r="X12" s="1112"/>
      <c r="Y12" s="1112"/>
      <c r="Z12" s="1112"/>
      <c r="AA12" s="1112"/>
      <c r="AB12" s="1112"/>
    </row>
    <row r="13" spans="1:28" ht="14.25" customHeight="1">
      <c r="G13"/>
      <c r="I13" s="1112"/>
      <c r="J13" s="1112"/>
      <c r="K13" s="1112"/>
      <c r="L13" s="1112"/>
      <c r="M13" s="1112"/>
      <c r="N13" s="1112"/>
      <c r="O13" s="1112"/>
      <c r="P13" s="1112"/>
      <c r="Q13" s="1112"/>
      <c r="R13" s="1112"/>
      <c r="S13" s="1112"/>
      <c r="T13" s="1112"/>
      <c r="U13" s="1112"/>
      <c r="V13" s="1112"/>
      <c r="W13" s="1112"/>
      <c r="X13" s="1112"/>
      <c r="Y13" s="1112"/>
      <c r="Z13" s="1112"/>
      <c r="AA13" s="1112"/>
      <c r="AB13" s="1112"/>
    </row>
    <row r="14" spans="1:28" ht="14.25" customHeight="1">
      <c r="G14"/>
      <c r="I14" s="1112"/>
      <c r="J14" s="1112"/>
      <c r="K14" s="1112"/>
      <c r="L14" s="1112"/>
      <c r="M14" s="1112"/>
      <c r="N14" s="1112"/>
      <c r="O14" s="1112"/>
      <c r="P14" s="1112"/>
      <c r="Q14" s="1112"/>
      <c r="R14" s="1112"/>
      <c r="S14" s="1112"/>
      <c r="T14" s="1112"/>
      <c r="U14" s="1112"/>
      <c r="V14" s="1112"/>
      <c r="W14" s="1112"/>
      <c r="X14" s="1112"/>
      <c r="Y14" s="1112"/>
      <c r="Z14" s="1112"/>
      <c r="AA14" s="1112"/>
      <c r="AB14" s="1112"/>
    </row>
    <row r="15" spans="1:28" ht="14.25" customHeight="1">
      <c r="G15"/>
      <c r="I15" s="1112"/>
      <c r="J15" s="1112"/>
      <c r="K15" s="1112"/>
      <c r="L15" s="1112"/>
      <c r="M15" s="1112"/>
      <c r="N15" s="1112"/>
      <c r="O15" s="1112"/>
      <c r="P15" s="1112"/>
      <c r="Q15" s="1112"/>
      <c r="R15" s="1112"/>
      <c r="S15" s="1112"/>
      <c r="T15" s="1112"/>
      <c r="U15" s="1112"/>
      <c r="V15" s="1112"/>
      <c r="W15" s="1112"/>
      <c r="X15" s="1112"/>
      <c r="Y15" s="1112"/>
      <c r="Z15" s="1112"/>
      <c r="AA15" s="1112"/>
      <c r="AB15" s="1112"/>
    </row>
    <row r="16" spans="1:28" ht="14.25" customHeight="1">
      <c r="G16"/>
      <c r="I16" s="1112"/>
      <c r="J16" s="1112"/>
      <c r="K16" s="1112"/>
      <c r="L16" s="1112"/>
      <c r="M16" s="1112"/>
      <c r="N16" s="1112"/>
      <c r="O16" s="1112"/>
      <c r="P16" s="1112"/>
      <c r="Q16" s="1112"/>
      <c r="R16" s="1112"/>
      <c r="S16" s="1112"/>
      <c r="T16" s="1112"/>
      <c r="U16" s="1112"/>
      <c r="V16" s="1112"/>
      <c r="W16" s="1112"/>
      <c r="X16" s="1112"/>
      <c r="Y16" s="1112"/>
      <c r="Z16" s="1112"/>
      <c r="AA16" s="1112"/>
      <c r="AB16" s="1112"/>
    </row>
    <row r="17" spans="1:28" ht="14.25" customHeight="1">
      <c r="G17"/>
      <c r="I17" s="1112"/>
      <c r="J17" s="1112"/>
      <c r="K17" s="1112"/>
      <c r="L17" s="1112"/>
      <c r="M17" s="1112"/>
      <c r="N17" s="1112"/>
      <c r="O17" s="1112"/>
      <c r="P17" s="1112"/>
      <c r="Q17" s="1112"/>
      <c r="R17" s="1112"/>
      <c r="S17" s="1112"/>
      <c r="T17" s="1112"/>
      <c r="U17" s="1112"/>
      <c r="V17" s="1112"/>
      <c r="W17" s="1112"/>
      <c r="X17" s="1112"/>
      <c r="Y17" s="1112"/>
      <c r="Z17" s="1112"/>
      <c r="AA17" s="1112"/>
      <c r="AB17" s="1112"/>
    </row>
    <row r="18" spans="1:28" ht="14.25" customHeight="1">
      <c r="G18"/>
      <c r="I18" s="1112"/>
      <c r="J18" s="1112"/>
      <c r="K18" s="1112"/>
      <c r="L18" s="1112"/>
      <c r="M18" s="1112"/>
      <c r="N18" s="1112"/>
      <c r="O18" s="1112"/>
      <c r="P18" s="1112"/>
      <c r="Q18" s="1112"/>
      <c r="R18" s="1112"/>
      <c r="S18" s="1112"/>
      <c r="T18" s="1112"/>
      <c r="U18" s="1112"/>
      <c r="V18" s="1112"/>
      <c r="W18" s="1112"/>
      <c r="X18" s="1112"/>
      <c r="Y18" s="1112"/>
      <c r="Z18" s="1112"/>
      <c r="AA18" s="1112"/>
      <c r="AB18" s="1112"/>
    </row>
    <row r="19" spans="1:28" ht="14.25" customHeight="1">
      <c r="G19"/>
      <c r="I19" s="1112"/>
      <c r="J19" s="1112"/>
      <c r="K19" s="1112"/>
      <c r="L19" s="1112"/>
      <c r="M19" s="1112"/>
      <c r="N19" s="1112"/>
      <c r="O19" s="1112"/>
      <c r="P19" s="1112"/>
      <c r="Q19" s="1112"/>
      <c r="R19" s="1112"/>
      <c r="S19" s="1112"/>
      <c r="T19" s="1112"/>
      <c r="U19" s="1112"/>
      <c r="V19" s="1112"/>
      <c r="W19" s="1112"/>
      <c r="X19" s="1112"/>
      <c r="Y19" s="1112"/>
      <c r="Z19" s="1112"/>
      <c r="AA19" s="1112"/>
      <c r="AB19" s="1112"/>
    </row>
    <row r="20" spans="1:28" ht="14.25" customHeight="1">
      <c r="G20"/>
      <c r="I20" s="1112"/>
      <c r="J20" s="1112"/>
      <c r="K20" s="1112"/>
      <c r="L20" s="1112"/>
      <c r="M20" s="1112"/>
      <c r="N20" s="1112"/>
      <c r="O20" s="1112"/>
      <c r="P20" s="1112"/>
      <c r="Q20" s="1112"/>
      <c r="R20" s="1112"/>
      <c r="S20" s="1112"/>
      <c r="T20" s="1112"/>
      <c r="U20" s="1112"/>
      <c r="V20" s="1112"/>
      <c r="W20" s="1112"/>
      <c r="X20" s="1112"/>
      <c r="Y20" s="1112"/>
      <c r="Z20" s="1112"/>
      <c r="AA20" s="1112"/>
      <c r="AB20" s="1112"/>
    </row>
    <row r="21" spans="1:28" ht="14.25" customHeight="1">
      <c r="G21"/>
      <c r="I21" s="1112"/>
      <c r="J21" s="1112"/>
      <c r="K21" s="1112"/>
      <c r="L21" s="1112"/>
      <c r="M21" s="1112"/>
      <c r="N21" s="1112"/>
      <c r="O21" s="1112"/>
      <c r="P21" s="1112"/>
      <c r="Q21" s="1112"/>
      <c r="R21" s="1112"/>
      <c r="S21" s="1112"/>
      <c r="T21" s="1112"/>
      <c r="U21" s="1112"/>
      <c r="V21" s="1112"/>
      <c r="W21" s="1112"/>
      <c r="X21" s="1112"/>
      <c r="Y21" s="1112"/>
      <c r="Z21" s="1112"/>
      <c r="AA21" s="1112"/>
      <c r="AB21" s="1112"/>
    </row>
    <row r="22" spans="1:28" ht="14.25" customHeight="1">
      <c r="G22"/>
      <c r="I22" s="1112"/>
      <c r="J22" s="1112"/>
      <c r="K22" s="1112"/>
      <c r="L22" s="1112"/>
      <c r="M22" s="1112"/>
      <c r="N22" s="1112"/>
      <c r="O22" s="1112"/>
      <c r="P22" s="1112"/>
      <c r="Q22" s="1112"/>
      <c r="R22" s="1112"/>
      <c r="S22" s="1112"/>
      <c r="T22" s="1112"/>
      <c r="U22" s="1112"/>
      <c r="V22" s="1112"/>
      <c r="W22" s="1112"/>
      <c r="X22" s="1112"/>
      <c r="Y22" s="1112"/>
      <c r="Z22" s="1112"/>
      <c r="AA22" s="1112"/>
      <c r="AB22" s="1112"/>
    </row>
    <row r="23" spans="1:28" ht="14.25" customHeight="1"/>
    <row r="24" spans="1:28" ht="14.25" customHeight="1">
      <c r="G24"/>
      <c r="J24" s="1112"/>
      <c r="K24" s="1112"/>
      <c r="R24" s="1112"/>
      <c r="S24" s="1112"/>
      <c r="T24" s="1112"/>
      <c r="Y24" s="1112"/>
      <c r="Z24" s="1112"/>
      <c r="AA24" s="1112"/>
    </row>
    <row r="25" spans="1:28" ht="14.25" customHeight="1">
      <c r="G25"/>
      <c r="I25" s="1112"/>
      <c r="J25" s="1112"/>
      <c r="K25" s="1112"/>
      <c r="L25" s="1112"/>
      <c r="M25" s="1112"/>
      <c r="N25" s="1112"/>
      <c r="O25" s="1112"/>
      <c r="P25" s="1112"/>
      <c r="Q25" s="1112"/>
      <c r="R25" s="1112"/>
      <c r="S25" s="1112"/>
      <c r="T25" s="1112"/>
      <c r="U25" s="1112"/>
      <c r="V25" s="1112"/>
      <c r="W25" s="1112"/>
      <c r="X25" s="1112"/>
      <c r="Y25" s="1112"/>
      <c r="Z25" s="1112"/>
      <c r="AA25" s="1112"/>
      <c r="AB25" s="1112"/>
    </row>
    <row r="26" spans="1:28" ht="14.25" customHeight="1">
      <c r="D26" s="1111"/>
      <c r="E26" s="1111"/>
      <c r="F26" s="1111"/>
      <c r="G26" s="1111"/>
      <c r="J26" s="1112"/>
      <c r="K26" s="1112"/>
      <c r="R26" s="1112"/>
      <c r="S26" s="1112"/>
      <c r="T26" s="1112"/>
      <c r="Y26" s="1112"/>
      <c r="Z26" s="1112"/>
      <c r="AA26" s="1112"/>
    </row>
    <row r="27" spans="1:28" ht="14.25" customHeight="1">
      <c r="I27" s="1112"/>
      <c r="J27" s="1112"/>
      <c r="K27" s="1112"/>
      <c r="L27" s="1112"/>
      <c r="M27" s="1112"/>
      <c r="N27" s="1112"/>
      <c r="O27" s="1112"/>
      <c r="P27" s="1112"/>
      <c r="Q27" s="1112"/>
      <c r="R27" s="1112"/>
      <c r="S27" s="1112"/>
      <c r="T27" s="1112"/>
      <c r="U27" s="1112"/>
      <c r="V27" s="1112"/>
      <c r="W27" s="1112"/>
      <c r="X27" s="1112"/>
      <c r="Y27" s="1112"/>
      <c r="Z27" s="1112"/>
      <c r="AA27" s="1112"/>
      <c r="AB27" s="1112"/>
    </row>
    <row r="28" spans="1:28" ht="14.25" customHeight="1">
      <c r="G28"/>
      <c r="I28" s="1112"/>
      <c r="J28" s="1112"/>
      <c r="K28" s="1112"/>
      <c r="L28" s="1112"/>
    </row>
    <row r="29" spans="1:28" ht="14.25" customHeight="1">
      <c r="G29"/>
      <c r="I29" s="1112"/>
      <c r="J29" s="1112"/>
      <c r="K29" s="1112"/>
      <c r="L29" s="1112"/>
      <c r="M29" s="1112"/>
      <c r="N29" s="1112"/>
      <c r="O29" s="1112"/>
      <c r="P29" s="1112"/>
      <c r="Q29" s="1112"/>
      <c r="R29" s="1112"/>
      <c r="S29" s="1112"/>
      <c r="T29" s="1112"/>
      <c r="U29" s="1112"/>
      <c r="V29" s="1112"/>
      <c r="W29" s="1112"/>
      <c r="X29" s="1112"/>
      <c r="Y29" s="1112"/>
      <c r="Z29" s="1112"/>
      <c r="AA29" s="1112"/>
      <c r="AB29" s="1112"/>
    </row>
    <row r="30" spans="1:28" ht="14.25" customHeight="1">
      <c r="G30"/>
      <c r="I30" s="1112"/>
      <c r="J30" s="1112"/>
      <c r="K30" s="1112"/>
      <c r="L30" s="1112"/>
      <c r="M30" s="1112"/>
      <c r="N30" s="1112"/>
      <c r="O30" s="1112"/>
      <c r="P30" s="1112"/>
    </row>
    <row r="31" spans="1:28" ht="3.75" customHeight="1">
      <c r="A31" s="355"/>
      <c r="B31" s="355"/>
      <c r="C31" s="355"/>
      <c r="D31" s="1086"/>
      <c r="E31" s="1086"/>
      <c r="F31" s="1086"/>
      <c r="G31" s="1109"/>
      <c r="H31" s="355"/>
      <c r="I31" s="355"/>
      <c r="J31" s="355"/>
      <c r="K31" s="355"/>
      <c r="L31" s="355"/>
      <c r="M31" s="355"/>
      <c r="N31" s="355"/>
      <c r="O31" s="355"/>
      <c r="P31" s="355"/>
      <c r="Q31" s="355"/>
      <c r="R31" s="355"/>
      <c r="S31" s="355"/>
      <c r="T31" s="355"/>
      <c r="U31" s="355"/>
      <c r="V31" s="355"/>
      <c r="W31" s="355"/>
      <c r="X31" s="355"/>
      <c r="Y31" s="355"/>
      <c r="Z31" s="355"/>
      <c r="AA31" s="355"/>
      <c r="AB31" s="355"/>
    </row>
    <row r="32" spans="1:28" ht="3.75" customHeight="1">
      <c r="D32" s="1107"/>
      <c r="E32" s="1107"/>
      <c r="F32" s="1107"/>
      <c r="G32" s="1110"/>
    </row>
    <row r="33" spans="1:28" ht="14.25" customHeight="1">
      <c r="A33" s="353" t="s">
        <v>3687</v>
      </c>
    </row>
    <row r="34" spans="1:28" ht="14.25" customHeight="1"/>
    <row r="35" spans="1:28" ht="14.25" customHeight="1">
      <c r="G35"/>
      <c r="I35" s="354"/>
      <c r="J35" s="1112"/>
      <c r="K35" s="1112"/>
      <c r="R35" s="1112"/>
      <c r="S35" s="1112"/>
      <c r="T35" s="1112"/>
      <c r="Y35" s="1112"/>
      <c r="Z35" s="1112"/>
      <c r="AA35" s="1112"/>
    </row>
    <row r="36" spans="1:28" ht="14.25" customHeight="1">
      <c r="G36"/>
      <c r="I36" s="1112"/>
      <c r="J36" s="1112"/>
      <c r="K36" s="1112"/>
      <c r="L36" s="1112"/>
      <c r="M36" s="1112"/>
      <c r="N36" s="1112"/>
      <c r="O36" s="1112"/>
      <c r="P36" s="1112"/>
      <c r="Q36" s="1112"/>
      <c r="R36" s="1112"/>
      <c r="S36" s="1112"/>
      <c r="T36" s="1112"/>
      <c r="U36" s="1112"/>
      <c r="V36" s="1112"/>
      <c r="W36" s="1112"/>
      <c r="X36" s="1112"/>
      <c r="Y36" s="1112"/>
      <c r="Z36" s="1112"/>
      <c r="AA36" s="1112"/>
      <c r="AB36" s="1112"/>
    </row>
    <row r="37" spans="1:28" ht="14.25" customHeight="1">
      <c r="D37" s="1111"/>
      <c r="E37" s="1111"/>
      <c r="F37" s="1111"/>
      <c r="G37"/>
      <c r="I37" s="354"/>
      <c r="J37" s="1112"/>
      <c r="K37" s="1112"/>
      <c r="R37" s="1112"/>
      <c r="S37" s="1112"/>
      <c r="T37" s="1112"/>
      <c r="Y37" s="1112"/>
      <c r="Z37" s="1112"/>
      <c r="AA37" s="1112"/>
    </row>
    <row r="38" spans="1:28" ht="14.25" customHeight="1">
      <c r="I38" s="1112"/>
      <c r="J38" s="1112"/>
      <c r="K38" s="1112"/>
      <c r="L38" s="1112"/>
      <c r="M38" s="1112"/>
      <c r="N38" s="1112"/>
      <c r="O38" s="1112"/>
      <c r="P38" s="1112"/>
      <c r="Q38" s="1112"/>
      <c r="R38" s="1112"/>
      <c r="S38" s="1112"/>
      <c r="T38" s="1112"/>
      <c r="U38" s="1112"/>
      <c r="V38" s="1112"/>
      <c r="W38" s="1112"/>
      <c r="X38" s="1112"/>
      <c r="Y38" s="1112"/>
      <c r="Z38" s="1112"/>
      <c r="AA38" s="1112"/>
      <c r="AB38" s="1112"/>
    </row>
    <row r="39" spans="1:28" ht="14.25" customHeight="1">
      <c r="G39"/>
      <c r="I39" s="1112"/>
      <c r="J39" s="1112"/>
      <c r="K39" s="1112"/>
      <c r="L39" s="1112"/>
    </row>
    <row r="40" spans="1:28" ht="14.25" customHeight="1">
      <c r="G40"/>
      <c r="I40" s="1112"/>
      <c r="J40" s="1112"/>
      <c r="K40" s="1112"/>
      <c r="L40" s="1112"/>
      <c r="M40" s="1112"/>
      <c r="N40" s="1112"/>
      <c r="O40" s="1112"/>
      <c r="P40" s="1112"/>
      <c r="Q40" s="1112"/>
      <c r="R40" s="1112"/>
      <c r="S40" s="1112"/>
      <c r="T40" s="1112"/>
      <c r="U40" s="1112"/>
      <c r="V40" s="1112"/>
      <c r="W40" s="1112"/>
      <c r="X40" s="1112"/>
      <c r="Y40" s="1112"/>
      <c r="Z40" s="1112"/>
      <c r="AA40" s="1112"/>
      <c r="AB40" s="1112"/>
    </row>
    <row r="41" spans="1:28" ht="14.25" customHeight="1">
      <c r="G41"/>
      <c r="I41" s="1112"/>
      <c r="J41" s="1112"/>
      <c r="K41" s="1112"/>
      <c r="L41" s="1112"/>
      <c r="M41" s="1112"/>
      <c r="N41" s="1112"/>
      <c r="O41" s="1112"/>
      <c r="P41" s="1112"/>
    </row>
    <row r="42" spans="1:28" ht="14.25" customHeight="1">
      <c r="G42"/>
    </row>
    <row r="43" spans="1:28" ht="14.25" customHeight="1">
      <c r="L43" s="1112"/>
      <c r="M43" s="1112"/>
      <c r="N43" s="1112"/>
      <c r="O43" s="1112"/>
      <c r="P43" s="1112"/>
      <c r="Q43" s="1112"/>
      <c r="R43" s="1112"/>
      <c r="S43" s="1112"/>
      <c r="T43" s="1112"/>
      <c r="U43" s="1112"/>
      <c r="V43" s="1112"/>
      <c r="W43" s="1112"/>
      <c r="X43" s="1112"/>
      <c r="Y43" s="1112"/>
      <c r="Z43" s="1112"/>
      <c r="AA43" s="1112"/>
      <c r="AB43" s="1112"/>
    </row>
    <row r="44" spans="1:28" ht="14.25" customHeight="1"/>
    <row r="45" spans="1:28" ht="14.25" customHeight="1">
      <c r="G45"/>
      <c r="J45" s="1112"/>
      <c r="K45" s="1112"/>
      <c r="R45" s="1112"/>
      <c r="S45" s="1112"/>
      <c r="T45" s="1112"/>
      <c r="Y45" s="1112"/>
      <c r="Z45" s="1112"/>
      <c r="AA45" s="1112"/>
    </row>
    <row r="46" spans="1:28" ht="14.25" customHeight="1">
      <c r="G46"/>
      <c r="I46" s="1112"/>
      <c r="J46" s="1112"/>
      <c r="K46" s="1112"/>
      <c r="L46" s="1112"/>
      <c r="M46" s="1112"/>
      <c r="N46" s="1112"/>
      <c r="O46" s="1112"/>
      <c r="P46" s="1112"/>
      <c r="Q46" s="1112"/>
      <c r="R46" s="1112"/>
      <c r="S46" s="1112"/>
      <c r="T46" s="1112"/>
      <c r="U46" s="1112"/>
      <c r="V46" s="1112"/>
      <c r="W46" s="1112"/>
      <c r="X46" s="1112"/>
      <c r="Y46" s="1112"/>
      <c r="Z46" s="1112"/>
      <c r="AA46" s="1112"/>
      <c r="AB46" s="1112"/>
    </row>
    <row r="47" spans="1:28" ht="14.25" customHeight="1">
      <c r="G47"/>
    </row>
    <row r="48" spans="1:28" ht="14.25" customHeight="1">
      <c r="L48" s="1112"/>
      <c r="M48" s="1112"/>
      <c r="N48" s="1112"/>
      <c r="O48" s="1112"/>
      <c r="P48" s="1112"/>
      <c r="Q48" s="1112"/>
      <c r="R48" s="1112"/>
      <c r="S48" s="1112"/>
      <c r="T48" s="1112"/>
      <c r="U48" s="1112"/>
      <c r="V48" s="1112"/>
      <c r="W48" s="1112"/>
      <c r="X48" s="1112"/>
      <c r="Y48" s="1112"/>
      <c r="Z48" s="1112"/>
      <c r="AA48" s="1112"/>
      <c r="AB48" s="1112"/>
    </row>
    <row r="49" spans="1:28" ht="14.25" customHeight="1">
      <c r="G49"/>
    </row>
    <row r="50" spans="1:28" ht="14.25" customHeight="1">
      <c r="L50" s="1112"/>
      <c r="M50" s="1112"/>
      <c r="N50" s="1112"/>
      <c r="O50" s="1112"/>
      <c r="P50" s="1112"/>
      <c r="Q50" s="1112"/>
      <c r="R50" s="1112"/>
      <c r="S50" s="1112"/>
      <c r="T50" s="1112"/>
      <c r="U50" s="1112"/>
      <c r="V50" s="1112"/>
      <c r="W50" s="1112"/>
      <c r="X50" s="1112"/>
      <c r="Y50" s="1112"/>
      <c r="Z50" s="1112"/>
      <c r="AA50" s="1112"/>
    </row>
    <row r="51" spans="1:28" ht="14.25" customHeight="1">
      <c r="G51"/>
      <c r="J51" s="1112"/>
      <c r="K51" s="1112"/>
      <c r="R51" s="1112"/>
      <c r="S51" s="1112"/>
      <c r="T51" s="1112"/>
      <c r="Y51" s="1112"/>
      <c r="Z51" s="1112"/>
      <c r="AA51" s="1112"/>
    </row>
    <row r="52" spans="1:28" ht="14.25" customHeight="1">
      <c r="G52"/>
      <c r="I52" s="1112"/>
      <c r="J52" s="1112"/>
      <c r="K52" s="1112"/>
      <c r="L52" s="1112"/>
      <c r="M52" s="1112"/>
      <c r="N52" s="1112"/>
      <c r="O52" s="1112"/>
      <c r="P52" s="1112"/>
      <c r="Q52" s="1112"/>
      <c r="R52" s="1112"/>
      <c r="S52" s="1112"/>
      <c r="T52" s="1112"/>
      <c r="U52" s="1112"/>
      <c r="V52" s="1112"/>
      <c r="W52" s="1112"/>
      <c r="X52" s="1112"/>
      <c r="Y52" s="1112"/>
      <c r="Z52" s="1112"/>
      <c r="AA52" s="1112"/>
      <c r="AB52" s="1112"/>
    </row>
    <row r="53" spans="1:28" ht="14.25" customHeight="1">
      <c r="D53" s="1111"/>
      <c r="E53" s="1111"/>
      <c r="F53" s="1111"/>
      <c r="G53"/>
      <c r="J53" s="1112"/>
      <c r="K53" s="1112"/>
      <c r="R53" s="1112"/>
      <c r="S53" s="1112"/>
      <c r="T53" s="1112"/>
      <c r="Y53" s="1112"/>
      <c r="Z53" s="1112"/>
      <c r="AA53" s="1112"/>
    </row>
    <row r="54" spans="1:28" ht="14.25" customHeight="1">
      <c r="I54" s="1112"/>
      <c r="J54" s="1112"/>
      <c r="K54" s="1112"/>
      <c r="L54" s="1112"/>
      <c r="M54" s="1112"/>
      <c r="N54" s="1112"/>
      <c r="O54" s="1112"/>
      <c r="P54" s="1112"/>
      <c r="Q54" s="1112"/>
      <c r="R54" s="1112"/>
      <c r="S54" s="1112"/>
      <c r="T54" s="1112"/>
      <c r="U54" s="1112"/>
      <c r="V54" s="1112"/>
      <c r="W54" s="1112"/>
      <c r="X54" s="1112"/>
      <c r="Y54" s="1112"/>
      <c r="Z54" s="1112"/>
      <c r="AA54" s="1112"/>
      <c r="AB54" s="1112"/>
    </row>
    <row r="55" spans="1:28" ht="14.25" customHeight="1">
      <c r="G55"/>
      <c r="I55" s="1112"/>
      <c r="J55" s="1112"/>
      <c r="K55" s="1112"/>
      <c r="L55" s="1112"/>
    </row>
    <row r="56" spans="1:28" ht="14.25" customHeight="1">
      <c r="G56"/>
      <c r="I56" s="1112"/>
      <c r="J56" s="1112"/>
      <c r="K56" s="1112"/>
      <c r="L56" s="1112"/>
      <c r="M56" s="1112"/>
      <c r="N56" s="1112"/>
      <c r="O56" s="1112"/>
      <c r="P56" s="1112"/>
      <c r="Q56" s="1112"/>
      <c r="R56" s="1112"/>
      <c r="S56" s="1112"/>
      <c r="T56" s="1112"/>
      <c r="U56" s="1112"/>
      <c r="V56" s="1112"/>
      <c r="W56" s="1112"/>
      <c r="X56" s="1112"/>
      <c r="Y56" s="1112"/>
      <c r="Z56" s="1112"/>
      <c r="AA56" s="1112"/>
      <c r="AB56" s="1112"/>
    </row>
    <row r="57" spans="1:28" ht="14.25" customHeight="1">
      <c r="G57"/>
      <c r="I57" s="1112"/>
      <c r="J57" s="1112"/>
      <c r="K57" s="1112"/>
      <c r="L57" s="1112"/>
      <c r="M57" s="1112"/>
      <c r="N57" s="1112"/>
      <c r="O57" s="1112"/>
      <c r="P57" s="1112"/>
    </row>
    <row r="58" spans="1:28" ht="14.25" customHeight="1">
      <c r="G58"/>
    </row>
    <row r="59" spans="1:28" ht="14.25" customHeight="1">
      <c r="L59" s="1112"/>
      <c r="M59" s="1112"/>
      <c r="N59" s="1112"/>
      <c r="O59" s="1112"/>
      <c r="P59" s="1112"/>
      <c r="Q59" s="1112"/>
      <c r="R59" s="1112"/>
      <c r="S59" s="1112"/>
      <c r="T59" s="1112"/>
      <c r="U59" s="1112"/>
      <c r="V59" s="1112"/>
      <c r="W59" s="1112"/>
      <c r="X59" s="1112"/>
      <c r="Y59" s="1112"/>
      <c r="Z59" s="1112"/>
      <c r="AA59" s="1112"/>
      <c r="AB59" s="1112"/>
    </row>
    <row r="60" spans="1:28" ht="3.75" customHeight="1">
      <c r="A60" s="355"/>
      <c r="B60" s="355"/>
      <c r="C60" s="355"/>
      <c r="D60" s="1086"/>
      <c r="E60" s="1086"/>
      <c r="F60" s="1086"/>
      <c r="G60" s="1109"/>
      <c r="H60" s="355"/>
      <c r="I60" s="355"/>
      <c r="J60" s="355"/>
      <c r="K60" s="355"/>
      <c r="L60" s="355"/>
      <c r="M60" s="355"/>
      <c r="N60" s="355"/>
      <c r="O60" s="355"/>
      <c r="P60" s="355"/>
      <c r="Q60" s="355"/>
      <c r="R60" s="355"/>
      <c r="S60" s="355"/>
      <c r="T60" s="355"/>
      <c r="U60" s="355"/>
      <c r="V60" s="355"/>
      <c r="W60" s="355"/>
      <c r="X60" s="355"/>
      <c r="Y60" s="355"/>
      <c r="Z60" s="355"/>
      <c r="AA60" s="355"/>
      <c r="AB60" s="355"/>
    </row>
    <row r="61" spans="1:28" ht="3.75" customHeight="1">
      <c r="D61" s="1107"/>
      <c r="E61" s="1107"/>
      <c r="F61" s="1107"/>
      <c r="G61" s="1110"/>
    </row>
    <row r="62" spans="1:28" ht="3.75" customHeight="1">
      <c r="D62" s="1107"/>
      <c r="E62" s="1107"/>
      <c r="F62" s="1107"/>
      <c r="G62" s="1110"/>
    </row>
  </sheetData>
  <sheetProtection formatCells="0"/>
  <mergeCells count="1">
    <mergeCell ref="A1:AB1"/>
  </mergeCells>
  <phoneticPr fontId="136"/>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67" customWidth="1"/>
    <col min="29" max="30" width="3.625" style="367" customWidth="1"/>
    <col min="31" max="31" width="9" style="367" customWidth="1"/>
    <col min="32" max="16384" width="9" style="367"/>
  </cols>
  <sheetData>
    <row r="1" spans="1:18" ht="14.25" customHeight="1">
      <c r="A1" s="2498" t="s">
        <v>3028</v>
      </c>
      <c r="B1" s="2498"/>
      <c r="C1" s="2498"/>
      <c r="D1" s="2498"/>
      <c r="E1" s="2498"/>
      <c r="F1" s="2498"/>
      <c r="G1" s="2498"/>
      <c r="H1" s="2498"/>
      <c r="I1" s="2498"/>
      <c r="J1" s="2498"/>
      <c r="K1" s="2498"/>
      <c r="L1" s="2498"/>
      <c r="M1" s="2498"/>
      <c r="N1" s="2498"/>
      <c r="O1" s="2498"/>
      <c r="P1" s="2498"/>
      <c r="Q1" s="2498"/>
      <c r="R1" s="2498"/>
    </row>
    <row r="2" spans="1:18" ht="14.25" customHeight="1">
      <c r="A2" s="1116" t="s">
        <v>5951</v>
      </c>
      <c r="B2" s="1116"/>
      <c r="C2" s="1116"/>
      <c r="D2" s="1116"/>
      <c r="E2" s="1116"/>
      <c r="F2" s="1116"/>
      <c r="G2" s="1116"/>
      <c r="H2" s="1116"/>
      <c r="I2" s="1116"/>
      <c r="J2" s="1116"/>
    </row>
    <row r="3" spans="1:18" ht="14.25" customHeight="1">
      <c r="A3" s="1116" t="s">
        <v>5950</v>
      </c>
      <c r="B3" s="1116"/>
      <c r="C3" s="1116"/>
      <c r="D3" s="1116"/>
      <c r="E3" s="1116"/>
      <c r="F3" s="1116"/>
      <c r="G3" s="1116"/>
      <c r="H3" s="1116"/>
      <c r="I3" s="1116"/>
      <c r="J3" s="1116"/>
    </row>
    <row r="4" spans="1:18" ht="14.25" customHeight="1">
      <c r="A4" s="1116" t="s">
        <v>5949</v>
      </c>
      <c r="B4" s="1116"/>
      <c r="C4" s="1116"/>
      <c r="D4" s="1116"/>
      <c r="E4" s="1116"/>
      <c r="F4" s="1116"/>
      <c r="G4" s="1116"/>
      <c r="H4" s="1116"/>
      <c r="I4" s="1116"/>
      <c r="J4" s="1116"/>
    </row>
    <row r="5" spans="1:18" ht="14.25" customHeight="1">
      <c r="A5" s="1116" t="s">
        <v>5948</v>
      </c>
      <c r="B5" s="1116"/>
      <c r="C5" s="1116"/>
      <c r="D5" s="1116"/>
      <c r="E5" s="1116"/>
      <c r="F5" s="1116"/>
      <c r="G5" s="1116"/>
      <c r="H5" s="1116"/>
      <c r="I5" s="1116"/>
      <c r="J5" s="1116"/>
    </row>
    <row r="6" spans="1:18" ht="14.25" customHeight="1">
      <c r="A6" s="1116" t="s">
        <v>5947</v>
      </c>
      <c r="B6" s="1116"/>
      <c r="C6" s="1116"/>
      <c r="D6" s="1116"/>
      <c r="E6" s="1116"/>
      <c r="F6" s="1116"/>
      <c r="G6" s="1116"/>
      <c r="H6" s="1116"/>
      <c r="I6" s="1116"/>
      <c r="J6" s="1116"/>
    </row>
    <row r="7" spans="1:18" ht="14.25" customHeight="1">
      <c r="A7" s="1116" t="s">
        <v>4402</v>
      </c>
      <c r="B7" s="1116"/>
      <c r="C7" s="1116"/>
      <c r="D7" s="1116"/>
      <c r="E7" s="1116"/>
      <c r="F7" s="1116"/>
      <c r="G7" s="1116"/>
      <c r="H7" s="1116"/>
      <c r="I7" s="1116"/>
      <c r="J7" s="1116"/>
    </row>
    <row r="8" spans="1:18" ht="14.25" customHeight="1">
      <c r="A8" s="1116" t="s">
        <v>5946</v>
      </c>
      <c r="B8" s="1116"/>
      <c r="C8" s="1116"/>
      <c r="D8" s="1116"/>
      <c r="E8" s="1116"/>
      <c r="F8" s="1116"/>
      <c r="G8" s="1116"/>
      <c r="H8" s="1116"/>
      <c r="I8" s="1116"/>
      <c r="J8" s="1116"/>
    </row>
    <row r="9" spans="1:18" ht="14.25" customHeight="1">
      <c r="A9" s="1116" t="s">
        <v>4304</v>
      </c>
      <c r="B9" s="1116"/>
      <c r="C9" s="1116"/>
      <c r="D9" s="1116"/>
      <c r="E9" s="1116"/>
      <c r="F9" s="1116"/>
      <c r="G9" s="1116"/>
      <c r="H9" s="1116"/>
      <c r="I9" s="1116"/>
      <c r="J9" s="1116"/>
    </row>
    <row r="10" spans="1:18" ht="14.25" customHeight="1">
      <c r="A10" s="1116" t="s">
        <v>5945</v>
      </c>
      <c r="B10" s="1116"/>
      <c r="C10" s="1116"/>
      <c r="D10" s="1116"/>
      <c r="E10" s="1116"/>
      <c r="F10" s="1116"/>
      <c r="G10" s="1116"/>
      <c r="H10" s="1116"/>
      <c r="I10" s="1116"/>
      <c r="J10" s="1116"/>
    </row>
    <row r="11" spans="1:18" ht="14.25" customHeight="1">
      <c r="A11" s="1116" t="s">
        <v>5944</v>
      </c>
      <c r="B11" s="1116"/>
      <c r="C11" s="1116"/>
      <c r="D11" s="1116"/>
      <c r="E11" s="1116"/>
      <c r="F11" s="1116"/>
      <c r="G11" s="1116"/>
      <c r="H11" s="1116"/>
      <c r="I11" s="1116"/>
      <c r="J11" s="1116"/>
    </row>
    <row r="12" spans="1:18" ht="14.25" customHeight="1">
      <c r="A12" s="1116" t="s">
        <v>5943</v>
      </c>
      <c r="B12" s="1116"/>
      <c r="C12" s="1116"/>
      <c r="D12" s="1116"/>
      <c r="E12" s="1116"/>
      <c r="F12" s="1116"/>
      <c r="G12" s="1116"/>
      <c r="H12" s="1116"/>
      <c r="I12" s="1116"/>
      <c r="J12" s="1116"/>
    </row>
    <row r="13" spans="1:18" ht="14.25" customHeight="1">
      <c r="A13" s="1116"/>
      <c r="B13" s="1116"/>
      <c r="C13" s="1116"/>
      <c r="D13" s="1116"/>
      <c r="E13" s="1116"/>
      <c r="F13" s="1116"/>
      <c r="G13" s="1116"/>
      <c r="H13" s="1116"/>
      <c r="I13" s="1116"/>
      <c r="J13" s="1116"/>
    </row>
    <row r="14" spans="1:18" ht="14.25" customHeight="1">
      <c r="A14" s="1116"/>
      <c r="B14" s="1116"/>
      <c r="C14" s="1116"/>
      <c r="D14" s="1116"/>
      <c r="E14" s="1116"/>
      <c r="F14" s="1116"/>
      <c r="G14" s="1116"/>
      <c r="H14" s="1116"/>
      <c r="I14" s="1116"/>
      <c r="J14" s="1116"/>
    </row>
    <row r="15" spans="1:18" ht="14.25" customHeight="1">
      <c r="A15" s="1116"/>
      <c r="B15" s="1116"/>
      <c r="C15" s="1116"/>
      <c r="D15" s="1116"/>
      <c r="E15" s="1116"/>
      <c r="F15" s="1116"/>
      <c r="G15" s="1116"/>
      <c r="H15" s="1116"/>
      <c r="I15" s="1116"/>
      <c r="J15" s="1116"/>
    </row>
    <row r="16" spans="1:18" ht="14.25" customHeight="1">
      <c r="A16" s="1116"/>
      <c r="B16" s="1116"/>
      <c r="C16" s="1116"/>
      <c r="D16" s="1116"/>
      <c r="E16" s="1116"/>
      <c r="F16" s="1116"/>
      <c r="G16" s="1116"/>
      <c r="H16" s="1116"/>
      <c r="I16" s="1116"/>
      <c r="J16" s="1116"/>
    </row>
    <row r="17" spans="1:10" ht="14.25" customHeight="1">
      <c r="A17" s="1116"/>
      <c r="B17" s="1116"/>
      <c r="C17" s="1116"/>
      <c r="D17" s="1116"/>
      <c r="E17" s="1116"/>
      <c r="F17" s="1116"/>
      <c r="G17" s="1116"/>
      <c r="H17" s="1116"/>
      <c r="I17" s="1116"/>
      <c r="J17" s="1116"/>
    </row>
    <row r="18" spans="1:10" ht="14.25" customHeight="1">
      <c r="A18" s="1116"/>
      <c r="B18" s="1116"/>
      <c r="C18" s="1116"/>
      <c r="D18" s="1116"/>
      <c r="E18" s="1116"/>
      <c r="F18" s="1116"/>
      <c r="G18" s="1116"/>
      <c r="H18" s="1116"/>
      <c r="I18" s="1116"/>
      <c r="J18" s="1116"/>
    </row>
    <row r="19" spans="1:10" ht="14.25" customHeight="1">
      <c r="A19" s="1116"/>
      <c r="B19" s="1116"/>
      <c r="C19" s="1116"/>
      <c r="D19" s="1116"/>
      <c r="E19" s="1116"/>
      <c r="F19" s="1116"/>
      <c r="G19" s="1116"/>
      <c r="H19" s="1116"/>
      <c r="I19" s="1116"/>
      <c r="J19" s="1116"/>
    </row>
    <row r="20" spans="1:10" ht="14.25" customHeight="1">
      <c r="A20" s="1116"/>
      <c r="B20" s="1116"/>
      <c r="C20" s="1116"/>
      <c r="D20" s="1116"/>
      <c r="E20" s="1116"/>
      <c r="F20" s="1116"/>
      <c r="G20" s="1116"/>
      <c r="H20" s="1116"/>
      <c r="I20" s="1116"/>
      <c r="J20" s="1116"/>
    </row>
    <row r="21" spans="1:10" ht="14.25" customHeight="1">
      <c r="A21" s="1116"/>
      <c r="B21" s="1116"/>
      <c r="C21" s="1116"/>
      <c r="D21" s="1116"/>
      <c r="E21" s="1116"/>
      <c r="F21" s="1116"/>
      <c r="G21" s="1116"/>
      <c r="H21" s="1116"/>
      <c r="I21" s="1116"/>
      <c r="J21" s="1116"/>
    </row>
    <row r="22" spans="1:10" ht="14.25" customHeight="1">
      <c r="A22" s="1116"/>
      <c r="B22" s="1116"/>
      <c r="C22" s="1116"/>
      <c r="D22" s="1116"/>
      <c r="E22" s="1116"/>
      <c r="F22" s="1116"/>
      <c r="G22" s="1116"/>
      <c r="H22" s="1116"/>
      <c r="I22" s="1116"/>
      <c r="J22" s="1116"/>
    </row>
    <row r="23" spans="1:10" ht="14.25" customHeight="1">
      <c r="A23" s="1116"/>
      <c r="B23" s="1116"/>
      <c r="C23" s="1116"/>
      <c r="D23" s="1116"/>
      <c r="E23" s="1116"/>
      <c r="F23" s="1116"/>
      <c r="G23" s="1116"/>
      <c r="H23" s="1116"/>
      <c r="I23" s="1116"/>
      <c r="J23" s="1116"/>
    </row>
    <row r="24" spans="1:10" ht="14.25" customHeight="1">
      <c r="A24" s="1116"/>
      <c r="B24" s="1116"/>
      <c r="C24" s="1116"/>
      <c r="D24" s="1116"/>
      <c r="E24" s="1116"/>
      <c r="F24" s="1116"/>
      <c r="G24" s="1116"/>
      <c r="H24" s="1116"/>
      <c r="I24" s="1116"/>
      <c r="J24" s="1116"/>
    </row>
    <row r="25" spans="1:10" ht="14.25" customHeight="1">
      <c r="A25" s="1116"/>
      <c r="B25" s="1116"/>
      <c r="C25" s="1116"/>
      <c r="D25" s="1116"/>
      <c r="E25" s="1116"/>
      <c r="F25" s="1116"/>
      <c r="G25" s="1116"/>
      <c r="H25" s="1116"/>
      <c r="I25" s="1116"/>
      <c r="J25" s="1116"/>
    </row>
    <row r="26" spans="1:10" ht="14.25" customHeight="1">
      <c r="A26" s="1116"/>
      <c r="B26" s="1116"/>
      <c r="C26" s="1116"/>
      <c r="D26" s="1116"/>
      <c r="E26" s="1116"/>
      <c r="F26" s="1116"/>
      <c r="G26" s="1116"/>
      <c r="H26" s="1116"/>
      <c r="I26" s="1116"/>
      <c r="J26" s="1116"/>
    </row>
    <row r="27" spans="1:10" ht="14.25" customHeight="1">
      <c r="A27" s="1116"/>
      <c r="B27" s="1116"/>
      <c r="C27" s="1116"/>
      <c r="D27" s="1116"/>
      <c r="E27" s="1116"/>
      <c r="F27" s="1116"/>
      <c r="G27" s="1116"/>
      <c r="H27" s="1116"/>
      <c r="I27" s="1116"/>
      <c r="J27" s="1116"/>
    </row>
    <row r="28" spans="1:10" ht="14.25" customHeight="1">
      <c r="A28" s="1116"/>
      <c r="B28" s="1116"/>
      <c r="C28" s="1116"/>
      <c r="D28" s="1116"/>
      <c r="E28" s="1116"/>
      <c r="F28" s="1116"/>
      <c r="G28" s="1116"/>
      <c r="H28" s="1116"/>
      <c r="I28" s="1116"/>
      <c r="J28" s="1116"/>
    </row>
    <row r="29" spans="1:10" ht="14.25" customHeight="1">
      <c r="A29" s="1116"/>
      <c r="B29" s="1116"/>
      <c r="C29" s="1116"/>
      <c r="D29" s="1116"/>
      <c r="E29" s="1116"/>
      <c r="F29" s="1116"/>
      <c r="G29" s="1116"/>
      <c r="H29" s="1116"/>
      <c r="I29" s="1116"/>
      <c r="J29" s="1116"/>
    </row>
    <row r="30" spans="1:10" ht="14.25" customHeight="1">
      <c r="A30" s="1116"/>
      <c r="B30" s="1116"/>
      <c r="C30" s="1116"/>
      <c r="D30" s="1116"/>
      <c r="E30" s="1116"/>
      <c r="F30" s="1116"/>
      <c r="G30" s="1116"/>
      <c r="H30" s="1116"/>
      <c r="I30" s="1116"/>
      <c r="J30" s="1116"/>
    </row>
    <row r="31" spans="1:10" ht="14.25" customHeight="1">
      <c r="A31" s="1116"/>
      <c r="B31" s="1116"/>
      <c r="C31" s="1116"/>
      <c r="D31" s="1116"/>
      <c r="E31" s="1116"/>
      <c r="F31" s="1116"/>
      <c r="G31" s="1116"/>
      <c r="H31" s="1116"/>
      <c r="I31" s="1116"/>
      <c r="J31" s="1116"/>
    </row>
    <row r="32" spans="1:10" ht="14.25" customHeight="1">
      <c r="A32" s="1116"/>
      <c r="B32" s="1116"/>
      <c r="C32" s="1116"/>
      <c r="D32" s="1116"/>
      <c r="E32" s="1116"/>
      <c r="F32" s="1116"/>
      <c r="G32" s="1116"/>
      <c r="H32" s="1116"/>
      <c r="I32" s="1116"/>
      <c r="J32" s="1116"/>
    </row>
    <row r="33" spans="1:10" ht="14.25" customHeight="1">
      <c r="A33" s="1116"/>
      <c r="B33" s="1116"/>
      <c r="C33" s="1116"/>
      <c r="D33" s="1116"/>
      <c r="E33" s="1116"/>
      <c r="F33" s="1116"/>
      <c r="G33" s="1116"/>
      <c r="H33" s="1116"/>
      <c r="I33" s="1116"/>
      <c r="J33" s="1116"/>
    </row>
    <row r="34" spans="1:10" ht="14.25" customHeight="1">
      <c r="A34" s="1116"/>
      <c r="B34" s="1116"/>
      <c r="C34" s="1116"/>
      <c r="D34" s="1116"/>
      <c r="E34" s="1116"/>
      <c r="F34" s="1116"/>
      <c r="G34" s="1116"/>
      <c r="H34" s="1116"/>
      <c r="I34" s="1116"/>
      <c r="J34" s="1116"/>
    </row>
    <row r="35" spans="1:10" ht="14.25" customHeight="1">
      <c r="A35" s="1116"/>
      <c r="B35" s="1116"/>
      <c r="C35" s="1116"/>
      <c r="D35" s="1116"/>
      <c r="E35" s="1116"/>
      <c r="F35" s="1116"/>
      <c r="G35" s="1116"/>
      <c r="H35" s="1116"/>
      <c r="I35" s="1116"/>
      <c r="J35" s="1116"/>
    </row>
    <row r="36" spans="1:10" ht="14.25" customHeight="1">
      <c r="A36" s="1116"/>
      <c r="B36" s="1116"/>
      <c r="C36" s="1116"/>
      <c r="D36" s="1116"/>
      <c r="E36" s="1116"/>
      <c r="F36" s="1116"/>
      <c r="G36" s="1116"/>
      <c r="H36" s="1116"/>
      <c r="I36" s="1116"/>
      <c r="J36" s="1116"/>
    </row>
    <row r="37" spans="1:10" ht="14.25" customHeight="1">
      <c r="A37" s="1116"/>
      <c r="B37" s="1116"/>
      <c r="C37" s="1116"/>
      <c r="D37" s="1116"/>
      <c r="E37" s="1116"/>
      <c r="F37" s="1116"/>
      <c r="G37" s="1116"/>
      <c r="H37" s="1116"/>
      <c r="I37" s="1116"/>
      <c r="J37" s="1116"/>
    </row>
    <row r="38" spans="1:10" ht="14.25" customHeight="1">
      <c r="A38" s="1116"/>
      <c r="B38" s="1116"/>
      <c r="C38" s="1116"/>
      <c r="D38" s="1116"/>
      <c r="E38" s="1116"/>
      <c r="F38" s="1116"/>
      <c r="G38" s="1116"/>
      <c r="H38" s="1116"/>
      <c r="I38" s="1116"/>
      <c r="J38" s="1116"/>
    </row>
    <row r="39" spans="1:10" ht="14.25" customHeight="1">
      <c r="A39" s="1116"/>
      <c r="B39" s="1116"/>
      <c r="C39" s="1116"/>
      <c r="D39" s="1116"/>
      <c r="E39" s="1116"/>
      <c r="F39" s="1116"/>
      <c r="G39" s="1116"/>
      <c r="H39" s="1116"/>
      <c r="I39" s="1116"/>
      <c r="J39" s="1116"/>
    </row>
    <row r="40" spans="1:10" ht="14.25" customHeight="1">
      <c r="A40" s="1116"/>
      <c r="B40" s="1116"/>
      <c r="C40" s="1116"/>
      <c r="D40" s="1116"/>
      <c r="E40" s="1116"/>
      <c r="F40" s="1116"/>
      <c r="G40" s="1116"/>
      <c r="H40" s="1116"/>
      <c r="I40" s="1116"/>
      <c r="J40" s="1116"/>
    </row>
    <row r="41" spans="1:10" ht="14.25" customHeight="1">
      <c r="A41" s="1116"/>
      <c r="B41" s="1116"/>
      <c r="C41" s="1116"/>
      <c r="D41" s="1116"/>
      <c r="E41" s="1116"/>
      <c r="F41" s="1116"/>
      <c r="G41" s="1116"/>
      <c r="H41" s="1116"/>
      <c r="I41" s="1116"/>
      <c r="J41" s="1116"/>
    </row>
    <row r="42" spans="1:10" ht="14.25" customHeight="1">
      <c r="A42" s="1116"/>
      <c r="B42" s="1116"/>
      <c r="C42" s="1116"/>
      <c r="D42" s="1116"/>
      <c r="E42" s="1116"/>
      <c r="F42" s="1116"/>
      <c r="G42" s="1116"/>
      <c r="H42" s="1116"/>
      <c r="I42" s="1116"/>
      <c r="J42" s="1116"/>
    </row>
    <row r="43" spans="1:10" ht="14.25" customHeight="1">
      <c r="A43" s="1116"/>
      <c r="B43" s="1116"/>
      <c r="C43" s="1116"/>
      <c r="D43" s="1116"/>
      <c r="E43" s="1116"/>
      <c r="F43" s="1116"/>
      <c r="G43" s="1116"/>
      <c r="H43" s="1116"/>
      <c r="I43" s="1116"/>
      <c r="J43" s="1116"/>
    </row>
    <row r="44" spans="1:10" ht="14.25" customHeight="1">
      <c r="A44" s="1116"/>
      <c r="B44" s="1116"/>
      <c r="C44" s="1116"/>
      <c r="D44" s="1116"/>
      <c r="E44" s="1116"/>
      <c r="F44" s="1116"/>
      <c r="G44" s="1116"/>
      <c r="H44" s="1116"/>
      <c r="I44" s="1116"/>
      <c r="J44" s="1116"/>
    </row>
    <row r="45" spans="1:10" ht="14.25" customHeight="1">
      <c r="A45" s="1116"/>
      <c r="B45" s="1116"/>
      <c r="C45" s="1116"/>
      <c r="D45" s="1116"/>
      <c r="E45" s="1116"/>
      <c r="F45" s="1116"/>
      <c r="G45" s="1116"/>
      <c r="H45" s="1116"/>
      <c r="I45" s="1116"/>
      <c r="J45" s="1116"/>
    </row>
    <row r="46" spans="1:10" ht="14.25" customHeight="1">
      <c r="A46" s="1116"/>
      <c r="B46" s="1116"/>
      <c r="C46" s="1116"/>
      <c r="D46" s="1116"/>
      <c r="E46" s="1116"/>
      <c r="F46" s="1116"/>
      <c r="G46" s="1116"/>
      <c r="H46" s="1116"/>
      <c r="I46" s="1116"/>
      <c r="J46" s="1116"/>
    </row>
    <row r="47" spans="1:10" ht="14.25" customHeight="1">
      <c r="A47" s="1116"/>
      <c r="B47" s="1116"/>
      <c r="C47" s="1116"/>
      <c r="D47" s="1116"/>
      <c r="E47" s="1116"/>
      <c r="F47" s="1116"/>
      <c r="G47" s="1116"/>
      <c r="H47" s="1116"/>
      <c r="I47" s="1116"/>
      <c r="J47" s="1116"/>
    </row>
    <row r="48" spans="1:10" ht="14.25" customHeight="1">
      <c r="A48" s="1116"/>
      <c r="B48" s="1116"/>
      <c r="C48" s="1116"/>
      <c r="D48" s="1116"/>
      <c r="E48" s="1116"/>
      <c r="F48" s="1116"/>
      <c r="G48" s="1116"/>
      <c r="H48" s="1116"/>
      <c r="I48" s="1116"/>
      <c r="J48" s="1116"/>
    </row>
    <row r="49" spans="1:10" ht="14.25" customHeight="1">
      <c r="A49" s="1116"/>
      <c r="B49" s="1116"/>
      <c r="C49" s="1116"/>
      <c r="D49" s="1116"/>
      <c r="E49" s="1116"/>
      <c r="F49" s="1116"/>
      <c r="G49" s="1116"/>
      <c r="H49" s="1116"/>
      <c r="I49" s="1116"/>
      <c r="J49" s="1116"/>
    </row>
    <row r="50" spans="1:10" ht="14.25" customHeight="1">
      <c r="A50" s="1116"/>
      <c r="B50" s="1116"/>
      <c r="C50" s="1116"/>
      <c r="D50" s="1116"/>
      <c r="E50" s="1116"/>
      <c r="F50" s="1116"/>
      <c r="G50" s="1116"/>
      <c r="H50" s="1116"/>
      <c r="I50" s="1116"/>
      <c r="J50" s="1116"/>
    </row>
    <row r="51" spans="1:10" ht="14.25" customHeight="1">
      <c r="A51" s="1116"/>
      <c r="B51" s="1116"/>
      <c r="C51" s="1116"/>
      <c r="D51" s="1116"/>
      <c r="E51" s="1116"/>
      <c r="F51" s="1116"/>
      <c r="G51" s="1116"/>
      <c r="H51" s="1116"/>
      <c r="I51" s="1116"/>
      <c r="J51" s="1116"/>
    </row>
    <row r="52" spans="1:10" ht="14.25" customHeight="1">
      <c r="A52" s="1116"/>
      <c r="B52" s="1116"/>
      <c r="C52" s="1116"/>
      <c r="D52" s="1116"/>
      <c r="E52" s="1116"/>
      <c r="F52" s="1116"/>
      <c r="G52" s="1116"/>
      <c r="H52" s="1116"/>
      <c r="I52" s="1116"/>
      <c r="J52" s="1116"/>
    </row>
    <row r="53" spans="1:10" ht="14.25" customHeight="1">
      <c r="A53" s="1116"/>
      <c r="B53" s="1116"/>
      <c r="C53" s="1116"/>
      <c r="D53" s="1116"/>
      <c r="E53" s="1116"/>
      <c r="F53" s="1116"/>
      <c r="G53" s="1116"/>
      <c r="H53" s="1116"/>
      <c r="I53" s="1116"/>
      <c r="J53" s="1116"/>
    </row>
    <row r="54" spans="1:10" ht="14.25" customHeight="1">
      <c r="A54" s="1116"/>
      <c r="B54" s="1116"/>
      <c r="C54" s="1116"/>
      <c r="D54" s="1116"/>
      <c r="E54" s="1116"/>
      <c r="F54" s="1116"/>
      <c r="G54" s="1116"/>
      <c r="H54" s="1116"/>
      <c r="I54" s="1116"/>
      <c r="J54" s="1116"/>
    </row>
    <row r="55" spans="1:10" ht="14.25" customHeight="1">
      <c r="A55" s="1116"/>
      <c r="B55" s="1116"/>
      <c r="C55" s="1116"/>
      <c r="D55" s="1116"/>
      <c r="E55" s="1116"/>
      <c r="F55" s="1116"/>
      <c r="G55" s="1116"/>
      <c r="H55" s="1116"/>
      <c r="I55" s="1116"/>
      <c r="J55" s="1116"/>
    </row>
    <row r="56" spans="1:10" ht="14.25" customHeight="1">
      <c r="A56" s="1116"/>
      <c r="B56" s="1116"/>
      <c r="C56" s="1116"/>
      <c r="D56" s="1116"/>
      <c r="E56" s="1116"/>
      <c r="F56" s="1116"/>
      <c r="G56" s="1116"/>
      <c r="H56" s="1116"/>
      <c r="I56" s="1116"/>
      <c r="J56" s="1116"/>
    </row>
    <row r="57" spans="1:10" ht="14.25" customHeight="1">
      <c r="A57" s="1116"/>
      <c r="B57" s="1116"/>
      <c r="C57" s="1116"/>
      <c r="D57" s="1116"/>
      <c r="E57" s="1116"/>
      <c r="F57" s="1116"/>
      <c r="G57" s="1116"/>
      <c r="H57" s="1116"/>
      <c r="I57" s="1116"/>
      <c r="J57" s="1116"/>
    </row>
    <row r="58" spans="1:10" ht="14.25" customHeight="1">
      <c r="A58" s="1116"/>
      <c r="B58" s="1116"/>
      <c r="C58" s="1116"/>
      <c r="D58" s="1116"/>
      <c r="E58" s="1116"/>
      <c r="F58" s="1116"/>
      <c r="G58" s="1116"/>
      <c r="H58" s="1116"/>
      <c r="I58" s="1116"/>
      <c r="J58" s="1116"/>
    </row>
    <row r="59" spans="1:10" ht="14.25" customHeight="1">
      <c r="A59" s="1116"/>
      <c r="B59" s="1116"/>
      <c r="C59" s="1116"/>
      <c r="D59" s="1116"/>
      <c r="E59" s="1116"/>
      <c r="F59" s="1116"/>
      <c r="G59" s="1116"/>
      <c r="H59" s="1116"/>
      <c r="I59" s="1116"/>
      <c r="J59" s="1116"/>
    </row>
    <row r="60" spans="1:10" ht="14.25" customHeight="1">
      <c r="A60" s="1116"/>
      <c r="B60" s="1116"/>
      <c r="C60" s="1116"/>
      <c r="D60" s="1116"/>
      <c r="E60" s="1116"/>
      <c r="F60" s="1116"/>
      <c r="G60" s="1116"/>
      <c r="H60" s="1116"/>
      <c r="I60" s="1116"/>
      <c r="J60" s="1116"/>
    </row>
    <row r="61" spans="1:10" ht="14.25" customHeight="1">
      <c r="A61" s="1116"/>
      <c r="B61" s="1116"/>
      <c r="C61" s="1116"/>
      <c r="D61" s="1116"/>
      <c r="E61" s="1116"/>
      <c r="F61" s="1116"/>
      <c r="G61" s="1116"/>
      <c r="H61" s="1116"/>
      <c r="I61" s="1116"/>
      <c r="J61" s="1116"/>
    </row>
    <row r="62" spans="1:10" ht="14.25" customHeight="1">
      <c r="A62" s="1116"/>
      <c r="B62" s="1116"/>
      <c r="C62" s="1116"/>
      <c r="D62" s="1116"/>
      <c r="E62" s="1116"/>
      <c r="F62" s="1116"/>
      <c r="G62" s="1116"/>
      <c r="H62" s="1116"/>
      <c r="I62" s="1116"/>
      <c r="J62" s="1116"/>
    </row>
    <row r="63" spans="1:10" ht="14.25" customHeight="1">
      <c r="A63" s="1116"/>
      <c r="B63" s="1116"/>
      <c r="C63" s="1116"/>
      <c r="D63" s="1116"/>
      <c r="E63" s="1116"/>
      <c r="F63" s="1116"/>
      <c r="G63" s="1116"/>
      <c r="H63" s="1116"/>
      <c r="I63" s="1116"/>
      <c r="J63" s="1116"/>
    </row>
    <row r="64" spans="1:10" ht="14.25" customHeight="1">
      <c r="A64" s="1116"/>
      <c r="B64" s="1116"/>
      <c r="C64" s="1116"/>
      <c r="D64" s="1116"/>
      <c r="E64" s="1116"/>
      <c r="F64" s="1116"/>
      <c r="G64" s="1116"/>
      <c r="H64" s="1116"/>
      <c r="I64" s="1116"/>
      <c r="J64" s="1116"/>
    </row>
    <row r="65" spans="1:10" ht="14.25" customHeight="1">
      <c r="A65" s="1116"/>
      <c r="B65" s="1116"/>
      <c r="C65" s="1116"/>
      <c r="D65" s="1116"/>
      <c r="E65" s="1116"/>
      <c r="F65" s="1116"/>
      <c r="G65" s="1116"/>
      <c r="H65" s="1116"/>
      <c r="I65" s="1116"/>
      <c r="J65" s="1116"/>
    </row>
    <row r="66" spans="1:10" ht="14.25" customHeight="1">
      <c r="A66" s="1116"/>
      <c r="B66" s="1116"/>
      <c r="C66" s="1116"/>
      <c r="D66" s="1116"/>
      <c r="E66" s="1116"/>
      <c r="F66" s="1116"/>
      <c r="G66" s="1116"/>
      <c r="H66" s="1116"/>
      <c r="I66" s="1116"/>
      <c r="J66" s="1116"/>
    </row>
    <row r="67" spans="1:10" ht="14.25" customHeight="1">
      <c r="A67" s="1116"/>
      <c r="B67" s="1116"/>
      <c r="C67" s="1116"/>
      <c r="D67" s="1116"/>
      <c r="E67" s="1116"/>
      <c r="F67" s="1116"/>
      <c r="G67" s="1116"/>
      <c r="H67" s="1116"/>
      <c r="I67" s="1116"/>
      <c r="J67" s="1116"/>
    </row>
    <row r="68" spans="1:10" ht="14.25" customHeight="1">
      <c r="A68" s="1116"/>
      <c r="B68" s="1116"/>
      <c r="C68" s="1116"/>
      <c r="D68" s="1116"/>
      <c r="E68" s="1116"/>
      <c r="F68" s="1116"/>
      <c r="G68" s="1116"/>
      <c r="H68" s="1116"/>
      <c r="I68" s="1116"/>
      <c r="J68" s="1116"/>
    </row>
    <row r="69" spans="1:10" ht="14.25" customHeight="1">
      <c r="A69" s="1116"/>
      <c r="B69" s="1116"/>
      <c r="C69" s="1116"/>
      <c r="D69" s="1116"/>
      <c r="E69" s="1116"/>
      <c r="F69" s="1116"/>
      <c r="G69" s="1116"/>
      <c r="H69" s="1116"/>
      <c r="I69" s="1116"/>
      <c r="J69" s="1116"/>
    </row>
    <row r="70" spans="1:10" ht="14.25" customHeight="1">
      <c r="A70" s="1116"/>
      <c r="B70" s="1116"/>
      <c r="C70" s="1116"/>
      <c r="D70" s="1116"/>
      <c r="E70" s="1116"/>
      <c r="F70" s="1116"/>
      <c r="G70" s="1116"/>
      <c r="H70" s="1116"/>
      <c r="I70" s="1116"/>
      <c r="J70" s="1116"/>
    </row>
    <row r="71" spans="1:10" ht="14.25" customHeight="1">
      <c r="A71" s="1116"/>
      <c r="B71" s="1116"/>
      <c r="C71" s="1116"/>
      <c r="D71" s="1116"/>
      <c r="E71" s="1116"/>
      <c r="F71" s="1116"/>
      <c r="G71" s="1116"/>
      <c r="H71" s="1116"/>
      <c r="I71" s="1116"/>
      <c r="J71" s="1116"/>
    </row>
    <row r="72" spans="1:10" ht="14.25" customHeight="1">
      <c r="A72" s="1116"/>
      <c r="B72" s="1116"/>
      <c r="C72" s="1116"/>
      <c r="D72" s="1116"/>
      <c r="E72" s="1116"/>
      <c r="F72" s="1116"/>
      <c r="G72" s="1116"/>
      <c r="H72" s="1116"/>
      <c r="I72" s="1116"/>
      <c r="J72" s="1116"/>
    </row>
    <row r="73" spans="1:10" ht="14.25" customHeight="1">
      <c r="A73" s="1116"/>
      <c r="B73" s="1116"/>
      <c r="C73" s="1116"/>
      <c r="D73" s="1116"/>
      <c r="E73" s="1116"/>
      <c r="F73" s="1116"/>
      <c r="G73" s="1116"/>
      <c r="H73" s="1116"/>
      <c r="I73" s="1116"/>
      <c r="J73" s="1116"/>
    </row>
    <row r="74" spans="1:10" ht="14.25" customHeight="1">
      <c r="A74" s="1116"/>
      <c r="B74" s="1116"/>
      <c r="C74" s="1116"/>
      <c r="D74" s="1116"/>
      <c r="E74" s="1116"/>
      <c r="F74" s="1116"/>
      <c r="G74" s="1116"/>
      <c r="H74" s="1116"/>
      <c r="I74" s="1116"/>
      <c r="J74" s="1116"/>
    </row>
    <row r="75" spans="1:10" ht="14.25" customHeight="1">
      <c r="A75" s="1116"/>
      <c r="B75" s="1116"/>
      <c r="C75" s="1116"/>
      <c r="D75" s="1116"/>
      <c r="E75" s="1116"/>
      <c r="F75" s="1116"/>
      <c r="G75" s="1116"/>
      <c r="H75" s="1116"/>
      <c r="I75" s="1116"/>
      <c r="J75" s="1116"/>
    </row>
    <row r="76" spans="1:10" ht="14.25" customHeight="1">
      <c r="A76" s="1116"/>
      <c r="B76" s="1116"/>
      <c r="C76" s="1116"/>
      <c r="D76" s="1116"/>
      <c r="E76" s="1116"/>
      <c r="F76" s="1116"/>
      <c r="G76" s="1116"/>
      <c r="H76" s="1116"/>
      <c r="I76" s="1116"/>
      <c r="J76" s="1116"/>
    </row>
    <row r="77" spans="1:10" ht="14.25" customHeight="1">
      <c r="A77" s="1116"/>
      <c r="B77" s="1116"/>
      <c r="C77" s="1116"/>
      <c r="D77" s="1116"/>
      <c r="E77" s="1116"/>
      <c r="F77" s="1116"/>
      <c r="G77" s="1116"/>
      <c r="H77" s="1116"/>
      <c r="I77" s="1116"/>
      <c r="J77" s="1116"/>
    </row>
    <row r="78" spans="1:10" ht="14.25" customHeight="1">
      <c r="A78" s="1116"/>
      <c r="B78" s="1116"/>
      <c r="C78" s="1116"/>
      <c r="D78" s="1116"/>
      <c r="E78" s="1116"/>
      <c r="F78" s="1116"/>
      <c r="G78" s="1116"/>
      <c r="H78" s="1116"/>
      <c r="I78" s="1116"/>
      <c r="J78" s="1116"/>
    </row>
    <row r="79" spans="1:10" ht="14.25" customHeight="1">
      <c r="A79" s="1116"/>
      <c r="B79" s="1116"/>
      <c r="C79" s="1116"/>
      <c r="D79" s="1116"/>
      <c r="E79" s="1116"/>
      <c r="F79" s="1116"/>
      <c r="G79" s="1116"/>
      <c r="H79" s="1116"/>
      <c r="I79" s="1116"/>
      <c r="J79" s="1116"/>
    </row>
    <row r="80" spans="1:10" ht="14.25" customHeight="1">
      <c r="A80" s="1116"/>
      <c r="B80" s="1116"/>
      <c r="C80" s="1116"/>
      <c r="D80" s="1116"/>
      <c r="E80" s="1116"/>
      <c r="F80" s="1116"/>
      <c r="G80" s="1116"/>
      <c r="H80" s="1116"/>
      <c r="I80" s="1116"/>
      <c r="J80" s="1116"/>
    </row>
    <row r="81" spans="1:10" ht="14.25" customHeight="1">
      <c r="A81" s="1116"/>
      <c r="B81" s="1116"/>
      <c r="C81" s="1116"/>
      <c r="D81" s="1116"/>
      <c r="E81" s="1116"/>
      <c r="F81" s="1116"/>
      <c r="G81" s="1116"/>
      <c r="H81" s="1116"/>
      <c r="I81" s="1116"/>
      <c r="J81" s="1116"/>
    </row>
    <row r="82" spans="1:10" ht="14.25" customHeight="1">
      <c r="A82" s="1116"/>
      <c r="B82" s="1116"/>
      <c r="C82" s="1116"/>
      <c r="D82" s="1116"/>
      <c r="E82" s="1116"/>
      <c r="F82" s="1116"/>
      <c r="G82" s="1116"/>
      <c r="H82" s="1116"/>
      <c r="I82" s="1116"/>
      <c r="J82" s="1116"/>
    </row>
    <row r="83" spans="1:10" ht="14.25" customHeight="1">
      <c r="A83" s="1116"/>
      <c r="B83" s="1116"/>
      <c r="C83" s="1116"/>
      <c r="D83" s="1116"/>
      <c r="E83" s="1116"/>
      <c r="F83" s="1116"/>
      <c r="G83" s="1116"/>
      <c r="H83" s="1116"/>
      <c r="I83" s="1116"/>
      <c r="J83" s="1116"/>
    </row>
    <row r="84" spans="1:10" ht="14.25" customHeight="1">
      <c r="A84" s="1116"/>
      <c r="B84" s="1116"/>
      <c r="C84" s="1116"/>
      <c r="D84" s="1116"/>
      <c r="E84" s="1116"/>
      <c r="F84" s="1116"/>
      <c r="G84" s="1116"/>
      <c r="H84" s="1116"/>
      <c r="I84" s="1116"/>
      <c r="J84" s="1116"/>
    </row>
    <row r="85" spans="1:10" ht="14.25" customHeight="1">
      <c r="A85" s="1116"/>
      <c r="B85" s="1116"/>
      <c r="C85" s="1116"/>
      <c r="D85" s="1116"/>
      <c r="E85" s="1116"/>
      <c r="F85" s="1116"/>
      <c r="G85" s="1116"/>
      <c r="H85" s="1116"/>
      <c r="I85" s="1116"/>
      <c r="J85" s="1116"/>
    </row>
    <row r="86" spans="1:10" ht="14.25" customHeight="1">
      <c r="A86" s="1116"/>
      <c r="B86" s="1116"/>
      <c r="C86" s="1116"/>
      <c r="D86" s="1116"/>
      <c r="E86" s="1116"/>
      <c r="F86" s="1116"/>
      <c r="G86" s="1116"/>
      <c r="H86" s="1116"/>
      <c r="I86" s="1116"/>
      <c r="J86" s="1116"/>
    </row>
    <row r="87" spans="1:10" ht="14.25" customHeight="1">
      <c r="A87" s="1116"/>
      <c r="B87" s="1116"/>
      <c r="C87" s="1116"/>
      <c r="D87" s="1116"/>
      <c r="E87" s="1116"/>
      <c r="F87" s="1116"/>
      <c r="G87" s="1116"/>
      <c r="H87" s="1116"/>
      <c r="I87" s="1116"/>
      <c r="J87" s="1116"/>
    </row>
    <row r="88" spans="1:10" ht="14.25" customHeight="1">
      <c r="A88" s="1116"/>
      <c r="B88" s="1116"/>
      <c r="C88" s="1116"/>
      <c r="D88" s="1116"/>
      <c r="E88" s="1116"/>
      <c r="F88" s="1116"/>
      <c r="G88" s="1116"/>
      <c r="H88" s="1116"/>
      <c r="I88" s="1116"/>
      <c r="J88" s="1116"/>
    </row>
    <row r="89" spans="1:10" ht="14.25" customHeight="1">
      <c r="A89" s="1116"/>
      <c r="B89" s="1116"/>
      <c r="C89" s="1116"/>
      <c r="D89" s="1116"/>
      <c r="E89" s="1116"/>
      <c r="F89" s="1116"/>
      <c r="G89" s="1116"/>
      <c r="H89" s="1116"/>
      <c r="I89" s="1116"/>
      <c r="J89" s="1116"/>
    </row>
    <row r="90" spans="1:10" ht="14.25" customHeight="1">
      <c r="A90" s="1116"/>
      <c r="B90" s="1116"/>
      <c r="C90" s="1116"/>
      <c r="D90" s="1116"/>
      <c r="E90" s="1116"/>
      <c r="F90" s="1116"/>
      <c r="G90" s="1116"/>
      <c r="H90" s="1116"/>
      <c r="I90" s="1116"/>
      <c r="J90" s="1116"/>
    </row>
    <row r="91" spans="1:10" ht="14.25" customHeight="1">
      <c r="A91" s="1116"/>
      <c r="B91" s="1116"/>
      <c r="C91" s="1116"/>
      <c r="D91" s="1116"/>
      <c r="E91" s="1116"/>
      <c r="F91" s="1116"/>
      <c r="G91" s="1116"/>
      <c r="H91" s="1116"/>
      <c r="I91" s="1116"/>
      <c r="J91" s="1116"/>
    </row>
    <row r="92" spans="1:10" ht="14.25" customHeight="1">
      <c r="A92" s="1116"/>
      <c r="B92" s="1116"/>
      <c r="C92" s="1116"/>
      <c r="D92" s="1116"/>
      <c r="E92" s="1116"/>
      <c r="F92" s="1116"/>
      <c r="G92" s="1116"/>
      <c r="H92" s="1116"/>
      <c r="I92" s="1116"/>
      <c r="J92" s="1116"/>
    </row>
    <row r="93" spans="1:10" ht="14.25" customHeight="1">
      <c r="A93" s="1116"/>
      <c r="B93" s="1116"/>
      <c r="C93" s="1116"/>
      <c r="D93" s="1116"/>
      <c r="E93" s="1116"/>
      <c r="F93" s="1116"/>
      <c r="G93" s="1116"/>
      <c r="H93" s="1116"/>
      <c r="I93" s="1116"/>
      <c r="J93" s="1116"/>
    </row>
    <row r="94" spans="1:10" ht="14.25" customHeight="1">
      <c r="A94" s="1116"/>
      <c r="B94" s="1116"/>
      <c r="C94" s="1116"/>
      <c r="D94" s="1116"/>
      <c r="E94" s="1116"/>
      <c r="F94" s="1116"/>
      <c r="G94" s="1116"/>
      <c r="H94" s="1116"/>
      <c r="I94" s="1116"/>
      <c r="J94" s="1116"/>
    </row>
    <row r="95" spans="1:10" ht="14.25" customHeight="1">
      <c r="A95" s="1116"/>
      <c r="B95" s="1116"/>
      <c r="C95" s="1116"/>
      <c r="D95" s="1116"/>
      <c r="E95" s="1116"/>
      <c r="F95" s="1116"/>
      <c r="G95" s="1116"/>
      <c r="H95" s="1116"/>
      <c r="I95" s="1116"/>
      <c r="J95" s="1116"/>
    </row>
    <row r="96" spans="1:10" ht="14.25" customHeight="1">
      <c r="A96" s="1116"/>
      <c r="B96" s="1116"/>
      <c r="C96" s="1116"/>
      <c r="D96" s="1116"/>
      <c r="E96" s="1116"/>
      <c r="F96" s="1116"/>
      <c r="G96" s="1116"/>
      <c r="H96" s="1116"/>
      <c r="I96" s="1116"/>
      <c r="J96" s="1116"/>
    </row>
    <row r="97" spans="1:10" ht="14.25" customHeight="1">
      <c r="A97" s="1116"/>
      <c r="B97" s="1116"/>
      <c r="C97" s="1116"/>
      <c r="D97" s="1116"/>
      <c r="E97" s="1116"/>
      <c r="F97" s="1116"/>
      <c r="G97" s="1116"/>
      <c r="H97" s="1116"/>
      <c r="I97" s="1116"/>
      <c r="J97" s="1116"/>
    </row>
    <row r="98" spans="1:10" ht="14.25" customHeight="1">
      <c r="A98" s="1116"/>
      <c r="B98" s="1116"/>
      <c r="C98" s="1116"/>
      <c r="D98" s="1116"/>
      <c r="E98" s="1116"/>
      <c r="F98" s="1116"/>
      <c r="G98" s="1116"/>
      <c r="H98" s="1116"/>
      <c r="I98" s="1116"/>
      <c r="J98" s="1116"/>
    </row>
    <row r="99" spans="1:10" ht="14.25" customHeight="1">
      <c r="A99" s="1116"/>
      <c r="B99" s="1116"/>
      <c r="C99" s="1116"/>
      <c r="D99" s="1116"/>
      <c r="E99" s="1116"/>
      <c r="F99" s="1116"/>
      <c r="G99" s="1116"/>
      <c r="H99" s="1116"/>
      <c r="I99" s="1116"/>
      <c r="J99" s="1116"/>
    </row>
    <row r="100" spans="1:10" ht="14.25" customHeight="1">
      <c r="A100" s="1116"/>
      <c r="B100" s="1116"/>
      <c r="C100" s="1116"/>
      <c r="D100" s="1116"/>
      <c r="E100" s="1116"/>
      <c r="F100" s="1116"/>
      <c r="G100" s="1116"/>
      <c r="H100" s="1116"/>
      <c r="I100" s="1116"/>
      <c r="J100" s="1116"/>
    </row>
    <row r="101" spans="1:10" ht="14.25" customHeight="1">
      <c r="A101" s="1116"/>
      <c r="B101" s="1116"/>
      <c r="C101" s="1116"/>
      <c r="D101" s="1116"/>
      <c r="E101" s="1116"/>
      <c r="F101" s="1116"/>
      <c r="G101" s="1116"/>
      <c r="H101" s="1116"/>
      <c r="I101" s="1116"/>
      <c r="J101" s="1116"/>
    </row>
    <row r="102" spans="1:10" ht="14.25" customHeight="1">
      <c r="A102" s="1116"/>
      <c r="B102" s="1116"/>
      <c r="C102" s="1116"/>
      <c r="D102" s="1116"/>
      <c r="E102" s="1116"/>
      <c r="F102" s="1116"/>
      <c r="G102" s="1116"/>
      <c r="H102" s="1116"/>
      <c r="I102" s="1116"/>
      <c r="J102" s="1116"/>
    </row>
    <row r="103" spans="1:10" ht="14.25" customHeight="1">
      <c r="A103" s="1116"/>
      <c r="B103" s="1116"/>
      <c r="C103" s="1116"/>
      <c r="D103" s="1116"/>
      <c r="E103" s="1116"/>
      <c r="F103" s="1116"/>
      <c r="G103" s="1116"/>
      <c r="H103" s="1116"/>
      <c r="I103" s="1116"/>
      <c r="J103" s="1116"/>
    </row>
    <row r="104" spans="1:10" ht="14.25" customHeight="1">
      <c r="A104" s="1116"/>
      <c r="B104" s="1116"/>
      <c r="C104" s="1116"/>
      <c r="D104" s="1116"/>
      <c r="E104" s="1116"/>
      <c r="F104" s="1116"/>
      <c r="G104" s="1116"/>
      <c r="H104" s="1116"/>
      <c r="I104" s="1116"/>
      <c r="J104" s="1116"/>
    </row>
    <row r="105" spans="1:10" ht="14.25" customHeight="1">
      <c r="A105" s="1116"/>
      <c r="B105" s="1116"/>
      <c r="C105" s="1116"/>
      <c r="D105" s="1116"/>
      <c r="E105" s="1116"/>
      <c r="F105" s="1116"/>
      <c r="G105" s="1116"/>
      <c r="H105" s="1116"/>
      <c r="I105" s="1116"/>
      <c r="J105" s="1116"/>
    </row>
    <row r="106" spans="1:10" ht="14.25" customHeight="1">
      <c r="A106" s="1116"/>
      <c r="B106" s="1116"/>
      <c r="C106" s="1116"/>
      <c r="D106" s="1116"/>
      <c r="E106" s="1116"/>
      <c r="F106" s="1116"/>
      <c r="G106" s="1116"/>
      <c r="H106" s="1116"/>
      <c r="I106" s="1116"/>
      <c r="J106" s="1116"/>
    </row>
    <row r="107" spans="1:10" ht="14.25" customHeight="1">
      <c r="A107" s="1116"/>
      <c r="B107" s="1116"/>
      <c r="C107" s="1116"/>
      <c r="D107" s="1116"/>
      <c r="E107" s="1116"/>
      <c r="F107" s="1116"/>
      <c r="G107" s="1116"/>
      <c r="H107" s="1116"/>
      <c r="I107" s="1116"/>
      <c r="J107" s="1116"/>
    </row>
    <row r="108" spans="1:10" ht="14.25" customHeight="1">
      <c r="A108" s="1116"/>
      <c r="B108" s="1116"/>
      <c r="C108" s="1116"/>
      <c r="D108" s="1116"/>
      <c r="E108" s="1116"/>
      <c r="F108" s="1116"/>
      <c r="G108" s="1116"/>
      <c r="H108" s="1116"/>
      <c r="I108" s="1116"/>
      <c r="J108" s="1116"/>
    </row>
    <row r="109" spans="1:10" ht="14.25" customHeight="1">
      <c r="A109" s="1116"/>
      <c r="B109" s="1116"/>
      <c r="C109" s="1116"/>
      <c r="D109" s="1116"/>
      <c r="E109" s="1116"/>
      <c r="F109" s="1116"/>
      <c r="G109" s="1116"/>
      <c r="H109" s="1116"/>
      <c r="I109" s="1116"/>
      <c r="J109" s="1116"/>
    </row>
    <row r="110" spans="1:10" ht="14.25" customHeight="1">
      <c r="A110" s="1116"/>
      <c r="B110" s="1116"/>
      <c r="C110" s="1116"/>
      <c r="D110" s="1116"/>
      <c r="E110" s="1116"/>
      <c r="F110" s="1116"/>
      <c r="G110" s="1116"/>
      <c r="H110" s="1116"/>
      <c r="I110" s="1116"/>
      <c r="J110" s="1116"/>
    </row>
    <row r="111" spans="1:10" ht="14.25" customHeight="1">
      <c r="A111" s="1116"/>
      <c r="B111" s="1116"/>
      <c r="C111" s="1116"/>
      <c r="D111" s="1116"/>
      <c r="E111" s="1116"/>
      <c r="F111" s="1116"/>
      <c r="G111" s="1116"/>
      <c r="H111" s="1116"/>
      <c r="I111" s="1116"/>
      <c r="J111" s="1116"/>
    </row>
    <row r="112" spans="1:10" ht="14.25" customHeight="1">
      <c r="A112" s="1116"/>
      <c r="B112" s="1116"/>
      <c r="C112" s="1116"/>
      <c r="D112" s="1116"/>
      <c r="E112" s="1116"/>
      <c r="F112" s="1116"/>
      <c r="G112" s="1116"/>
      <c r="H112" s="1116"/>
      <c r="I112" s="1116"/>
      <c r="J112" s="1116"/>
    </row>
    <row r="113" spans="1:19" ht="14.25" customHeight="1">
      <c r="A113" s="1116"/>
      <c r="B113" s="1116"/>
      <c r="C113" s="1116"/>
      <c r="D113" s="1116"/>
      <c r="E113" s="1116"/>
      <c r="F113" s="1116"/>
      <c r="G113" s="1116"/>
      <c r="H113" s="1116"/>
      <c r="I113" s="1116"/>
      <c r="J113" s="1116"/>
    </row>
    <row r="114" spans="1:19" ht="14.25" customHeight="1">
      <c r="A114" s="1116"/>
      <c r="B114" s="1116"/>
      <c r="C114" s="1116"/>
      <c r="D114" s="1116"/>
      <c r="E114" s="1116"/>
      <c r="F114" s="1116"/>
      <c r="G114" s="1116"/>
      <c r="H114" s="1116"/>
      <c r="I114" s="1116"/>
      <c r="J114" s="1116"/>
    </row>
    <row r="115" spans="1:19" ht="14.25" customHeight="1">
      <c r="A115" s="1116"/>
      <c r="B115" s="1116"/>
      <c r="C115" s="1116"/>
      <c r="D115" s="1116"/>
      <c r="E115" s="1116"/>
      <c r="F115" s="1116"/>
      <c r="G115" s="1116"/>
      <c r="H115" s="1116"/>
      <c r="I115" s="1116"/>
      <c r="J115" s="1116"/>
    </row>
    <row r="116" spans="1:19" ht="14.25" customHeight="1">
      <c r="A116" s="1116"/>
      <c r="B116" s="1116"/>
      <c r="C116" s="1116"/>
      <c r="D116" s="1116"/>
      <c r="E116" s="1116"/>
      <c r="F116" s="1116"/>
      <c r="G116" s="1116"/>
      <c r="H116" s="1116"/>
      <c r="I116" s="1116"/>
      <c r="J116" s="1116"/>
    </row>
    <row r="117" spans="1:19" ht="14.25" customHeight="1">
      <c r="A117" s="1116"/>
      <c r="B117" s="1116"/>
      <c r="C117" s="1116"/>
      <c r="D117" s="1116"/>
      <c r="E117" s="1116"/>
      <c r="F117" s="1116"/>
      <c r="G117" s="1116"/>
      <c r="H117" s="1116"/>
      <c r="I117" s="1116"/>
      <c r="J117" s="1116"/>
      <c r="S117" s="2207"/>
    </row>
    <row r="118" spans="1:19" ht="14.25" customHeight="1">
      <c r="A118" s="1116"/>
      <c r="B118" s="1116"/>
      <c r="C118" s="1116"/>
      <c r="D118" s="1116"/>
      <c r="E118" s="1116"/>
      <c r="F118" s="1116"/>
      <c r="G118" s="1116"/>
      <c r="H118" s="1116"/>
      <c r="I118" s="1116"/>
      <c r="J118" s="1116"/>
    </row>
    <row r="119" spans="1:19" ht="14.25" customHeight="1">
      <c r="A119" s="1116"/>
      <c r="B119" s="1116"/>
      <c r="C119" s="1116"/>
      <c r="D119" s="1116"/>
      <c r="E119" s="1116"/>
      <c r="F119" s="1116"/>
      <c r="G119" s="1116"/>
      <c r="H119" s="1116"/>
      <c r="I119" s="1116"/>
      <c r="J119" s="1116"/>
    </row>
    <row r="120" spans="1:19" ht="14.25" customHeight="1">
      <c r="A120" s="1116"/>
      <c r="B120" s="1116"/>
      <c r="C120" s="1116"/>
      <c r="D120" s="1116"/>
      <c r="E120" s="1116"/>
      <c r="F120" s="1116"/>
      <c r="G120" s="1116"/>
      <c r="H120" s="1116"/>
      <c r="I120" s="1116"/>
      <c r="J120" s="1116"/>
    </row>
    <row r="121" spans="1:19" ht="14.25" customHeight="1">
      <c r="A121" s="1116"/>
      <c r="B121" s="1116"/>
      <c r="C121" s="1116"/>
      <c r="D121" s="1116"/>
      <c r="E121" s="1116"/>
      <c r="F121" s="1116"/>
      <c r="G121" s="1116"/>
      <c r="H121" s="1116"/>
      <c r="I121" s="1116"/>
      <c r="J121" s="1116"/>
    </row>
    <row r="122" spans="1:19" ht="14.25" customHeight="1">
      <c r="A122" s="1116"/>
      <c r="B122" s="1116"/>
      <c r="C122" s="1116"/>
      <c r="D122" s="1116"/>
      <c r="E122" s="1116"/>
      <c r="F122" s="1116"/>
      <c r="G122" s="1116"/>
      <c r="H122" s="1116"/>
      <c r="I122" s="1116"/>
      <c r="J122" s="1116"/>
    </row>
    <row r="123" spans="1:19" ht="14.25" customHeight="1">
      <c r="A123" s="1116"/>
      <c r="B123" s="1116"/>
      <c r="C123" s="1116"/>
      <c r="D123" s="1116"/>
      <c r="E123" s="1116"/>
      <c r="F123" s="1116"/>
      <c r="G123" s="1116"/>
      <c r="H123" s="1116"/>
      <c r="I123" s="1116"/>
      <c r="J123" s="1116"/>
    </row>
    <row r="124" spans="1:19" ht="14.25" customHeight="1">
      <c r="A124" s="1116"/>
      <c r="B124" s="1116"/>
      <c r="C124" s="1116"/>
      <c r="D124" s="1116"/>
      <c r="E124" s="1116"/>
      <c r="F124" s="1116"/>
      <c r="G124" s="1116"/>
      <c r="H124" s="1116"/>
      <c r="I124" s="1116"/>
      <c r="J124" s="1116"/>
    </row>
    <row r="125" spans="1:19" ht="14.25" customHeight="1">
      <c r="A125" s="1116"/>
      <c r="B125" s="1116"/>
      <c r="C125" s="1116"/>
      <c r="D125" s="1116"/>
      <c r="E125" s="1116"/>
      <c r="F125" s="1116"/>
      <c r="G125" s="1116"/>
      <c r="H125" s="1116"/>
      <c r="I125" s="1116"/>
      <c r="J125" s="1116"/>
    </row>
    <row r="126" spans="1:19" ht="14.25" customHeight="1">
      <c r="A126" s="1116"/>
      <c r="B126" s="1116"/>
      <c r="C126" s="1116"/>
      <c r="D126" s="1116"/>
      <c r="E126" s="1116"/>
      <c r="F126" s="1116"/>
      <c r="G126" s="1116"/>
      <c r="H126" s="1116"/>
      <c r="I126" s="1116"/>
      <c r="J126" s="1116"/>
    </row>
    <row r="127" spans="1:19" ht="14.25" customHeight="1">
      <c r="A127" s="1116"/>
      <c r="B127" s="1116"/>
      <c r="C127" s="1116"/>
      <c r="D127" s="1116"/>
      <c r="E127" s="1116"/>
      <c r="F127" s="1116"/>
      <c r="G127" s="1116"/>
      <c r="H127" s="1116"/>
      <c r="I127" s="1116"/>
      <c r="J127" s="1116"/>
    </row>
    <row r="128" spans="1:19" ht="14.25" customHeight="1">
      <c r="A128" s="1116"/>
      <c r="B128" s="1116"/>
      <c r="C128" s="1116"/>
      <c r="D128" s="1116"/>
      <c r="E128" s="1116"/>
      <c r="F128" s="1116"/>
      <c r="G128" s="1116"/>
      <c r="H128" s="1116"/>
      <c r="I128" s="1116"/>
      <c r="J128" s="1116"/>
    </row>
    <row r="129" spans="1:10" ht="14.25" customHeight="1">
      <c r="A129" s="1116"/>
      <c r="B129" s="1116"/>
      <c r="C129" s="1116"/>
      <c r="D129" s="1116"/>
      <c r="E129" s="1116"/>
      <c r="F129" s="1116"/>
      <c r="G129" s="1116"/>
      <c r="H129" s="1116"/>
      <c r="I129" s="1116"/>
      <c r="J129" s="1116"/>
    </row>
    <row r="130" spans="1:10" ht="14.25" customHeight="1">
      <c r="A130" s="1116"/>
      <c r="B130" s="1116"/>
      <c r="C130" s="1116"/>
      <c r="D130" s="1116"/>
      <c r="E130" s="1116"/>
      <c r="F130" s="1116"/>
      <c r="G130" s="1116"/>
      <c r="H130" s="1116"/>
      <c r="I130" s="1116"/>
      <c r="J130" s="1116"/>
    </row>
    <row r="131" spans="1:10" ht="14.25" customHeight="1">
      <c r="A131" s="1116"/>
      <c r="B131" s="1116"/>
      <c r="C131" s="1116"/>
      <c r="D131" s="1116"/>
      <c r="E131" s="1116"/>
      <c r="F131" s="1116"/>
      <c r="G131" s="1116"/>
      <c r="H131" s="1116"/>
      <c r="I131" s="1116"/>
      <c r="J131" s="1116"/>
    </row>
    <row r="132" spans="1:10" ht="14.25" customHeight="1">
      <c r="A132" s="1116"/>
      <c r="B132" s="1116"/>
      <c r="C132" s="1116"/>
      <c r="D132" s="1116"/>
      <c r="E132" s="1116"/>
      <c r="F132" s="1116"/>
      <c r="G132" s="1116"/>
      <c r="H132" s="1116"/>
      <c r="I132" s="1116"/>
      <c r="J132" s="1116"/>
    </row>
    <row r="133" spans="1:10" ht="14.25" customHeight="1">
      <c r="A133" s="1116"/>
      <c r="B133" s="1116"/>
      <c r="C133" s="1116"/>
      <c r="D133" s="1116"/>
      <c r="E133" s="1116"/>
      <c r="F133" s="1116"/>
      <c r="G133" s="1116"/>
      <c r="H133" s="1116"/>
      <c r="I133" s="1116"/>
      <c r="J133" s="1116"/>
    </row>
    <row r="134" spans="1:10" ht="14.25" customHeight="1">
      <c r="A134" s="1116"/>
      <c r="B134" s="1116"/>
      <c r="C134" s="1116"/>
      <c r="D134" s="1116"/>
      <c r="E134" s="1116"/>
      <c r="F134" s="1116"/>
      <c r="G134" s="1116"/>
      <c r="H134" s="1116"/>
      <c r="I134" s="1116"/>
      <c r="J134" s="1116"/>
    </row>
    <row r="135" spans="1:10" ht="14.25" customHeight="1">
      <c r="A135" s="1116"/>
      <c r="B135" s="1116"/>
      <c r="C135" s="1116"/>
      <c r="D135" s="1116"/>
      <c r="E135" s="1116"/>
      <c r="F135" s="1116"/>
      <c r="G135" s="1116"/>
      <c r="H135" s="1116"/>
      <c r="I135" s="1116"/>
      <c r="J135" s="1116"/>
    </row>
    <row r="136" spans="1:10" ht="14.25" customHeight="1">
      <c r="A136" s="1116"/>
      <c r="B136" s="1116"/>
      <c r="C136" s="1116"/>
      <c r="D136" s="1116"/>
      <c r="E136" s="1116"/>
      <c r="F136" s="1116"/>
      <c r="G136" s="1116"/>
      <c r="H136" s="1116"/>
      <c r="I136" s="1116"/>
      <c r="J136" s="1116"/>
    </row>
    <row r="137" spans="1:10" ht="14.25" customHeight="1">
      <c r="A137" s="1116"/>
      <c r="B137" s="1116"/>
      <c r="C137" s="1116"/>
      <c r="D137" s="1116"/>
      <c r="E137" s="1116"/>
      <c r="F137" s="1116"/>
      <c r="G137" s="1116"/>
      <c r="H137" s="1116"/>
      <c r="I137" s="1116"/>
      <c r="J137" s="1116"/>
    </row>
    <row r="138" spans="1:10" ht="14.25" customHeight="1">
      <c r="A138" s="1116"/>
      <c r="B138" s="1116"/>
      <c r="C138" s="1116"/>
      <c r="D138" s="1116"/>
      <c r="E138" s="1116"/>
      <c r="F138" s="1116"/>
      <c r="G138" s="1116"/>
      <c r="H138" s="1116"/>
      <c r="I138" s="1116"/>
      <c r="J138" s="1116"/>
    </row>
    <row r="139" spans="1:10" ht="14.25" customHeight="1">
      <c r="A139" s="1116"/>
      <c r="B139" s="1116"/>
      <c r="C139" s="1116"/>
      <c r="D139" s="1116"/>
      <c r="E139" s="1116"/>
      <c r="F139" s="1116"/>
      <c r="G139" s="1116"/>
      <c r="H139" s="1116"/>
      <c r="I139" s="1116"/>
      <c r="J139" s="1116"/>
    </row>
    <row r="140" spans="1:10" ht="14.25" customHeight="1">
      <c r="A140" s="1116"/>
      <c r="B140" s="1116"/>
      <c r="C140" s="1116"/>
      <c r="D140" s="1116"/>
      <c r="E140" s="1116"/>
      <c r="F140" s="1116"/>
      <c r="G140" s="1116"/>
      <c r="H140" s="1116"/>
      <c r="I140" s="1116"/>
      <c r="J140" s="1116"/>
    </row>
    <row r="141" spans="1:10" ht="14.25" customHeight="1">
      <c r="A141" s="1116"/>
      <c r="B141" s="1116"/>
      <c r="C141" s="1116"/>
      <c r="D141" s="1116"/>
      <c r="E141" s="1116"/>
      <c r="F141" s="1116"/>
      <c r="G141" s="1116"/>
      <c r="H141" s="1116"/>
      <c r="I141" s="1116"/>
      <c r="J141" s="1116"/>
    </row>
    <row r="142" spans="1:10" ht="14.25" customHeight="1">
      <c r="A142" s="1116"/>
      <c r="B142" s="1116"/>
      <c r="C142" s="1116"/>
      <c r="D142" s="1116"/>
      <c r="E142" s="1116"/>
      <c r="F142" s="1116"/>
      <c r="G142" s="1116"/>
      <c r="H142" s="1116"/>
      <c r="I142" s="1116"/>
      <c r="J142" s="1116"/>
    </row>
    <row r="143" spans="1:10" ht="14.25" customHeight="1">
      <c r="A143" s="1116"/>
      <c r="B143" s="1116"/>
      <c r="C143" s="1116"/>
      <c r="D143" s="1116"/>
      <c r="E143" s="1116"/>
      <c r="F143" s="1116"/>
      <c r="G143" s="1116"/>
      <c r="H143" s="1116"/>
      <c r="I143" s="1116"/>
      <c r="J143" s="1116"/>
    </row>
    <row r="144" spans="1:10" ht="14.25" customHeight="1">
      <c r="A144" s="1116"/>
      <c r="B144" s="1116"/>
      <c r="C144" s="1116"/>
      <c r="D144" s="1116"/>
      <c r="E144" s="1116"/>
      <c r="F144" s="1116"/>
      <c r="G144" s="1116"/>
      <c r="H144" s="1116"/>
      <c r="I144" s="1116"/>
      <c r="J144" s="1116"/>
    </row>
    <row r="145" spans="1:10" ht="14.25" customHeight="1">
      <c r="A145" s="1116"/>
      <c r="B145" s="1116"/>
      <c r="C145" s="1116"/>
      <c r="D145" s="1116"/>
      <c r="E145" s="1116"/>
      <c r="F145" s="1116"/>
      <c r="G145" s="1116"/>
      <c r="H145" s="1116"/>
      <c r="I145" s="1116"/>
      <c r="J145" s="1116"/>
    </row>
    <row r="146" spans="1:10" ht="14.25" customHeight="1">
      <c r="A146" s="1116"/>
      <c r="B146" s="1116"/>
      <c r="C146" s="1116"/>
      <c r="D146" s="1116"/>
      <c r="E146" s="1116"/>
      <c r="F146" s="1116"/>
      <c r="G146" s="1116"/>
      <c r="H146" s="1116"/>
      <c r="I146" s="1116"/>
      <c r="J146" s="1116"/>
    </row>
    <row r="147" spans="1:10" ht="14.25" customHeight="1">
      <c r="A147" s="1116"/>
      <c r="B147" s="1116"/>
      <c r="C147" s="1116"/>
      <c r="D147" s="1116"/>
      <c r="E147" s="1116"/>
      <c r="F147" s="1116"/>
      <c r="G147" s="1116"/>
      <c r="H147" s="1116"/>
      <c r="I147" s="1116"/>
      <c r="J147" s="1116"/>
    </row>
    <row r="148" spans="1:10" ht="14.25" customHeight="1">
      <c r="A148" s="1116"/>
      <c r="B148" s="1116"/>
      <c r="C148" s="1116"/>
      <c r="D148" s="1116"/>
      <c r="E148" s="1116"/>
      <c r="F148" s="1116"/>
      <c r="G148" s="1116"/>
      <c r="H148" s="1116"/>
      <c r="I148" s="1116"/>
      <c r="J148" s="1116"/>
    </row>
    <row r="149" spans="1:10" ht="14.25" customHeight="1">
      <c r="A149" s="1116"/>
      <c r="B149" s="1116"/>
      <c r="C149" s="1116"/>
      <c r="D149" s="1116"/>
      <c r="E149" s="1116"/>
      <c r="F149" s="1116"/>
      <c r="G149" s="1116"/>
      <c r="H149" s="1116"/>
      <c r="I149" s="1116"/>
      <c r="J149" s="1116"/>
    </row>
    <row r="150" spans="1:10" ht="14.25" customHeight="1">
      <c r="A150" s="1116"/>
      <c r="B150" s="1116"/>
      <c r="C150" s="1116"/>
      <c r="D150" s="1116"/>
      <c r="E150" s="1116"/>
      <c r="F150" s="1116"/>
      <c r="G150" s="1116"/>
      <c r="H150" s="1116"/>
      <c r="I150" s="1116"/>
      <c r="J150" s="1116"/>
    </row>
    <row r="151" spans="1:10" ht="14.25" customHeight="1">
      <c r="A151" s="1116"/>
      <c r="B151" s="1116"/>
      <c r="C151" s="1116"/>
      <c r="D151" s="1116"/>
      <c r="E151" s="1116"/>
      <c r="F151" s="1116"/>
      <c r="G151" s="1116"/>
      <c r="H151" s="1116"/>
      <c r="I151" s="1116"/>
      <c r="J151" s="1116"/>
    </row>
    <row r="152" spans="1:10" ht="14.25" customHeight="1">
      <c r="A152" s="1116"/>
      <c r="B152" s="1116"/>
      <c r="C152" s="1116"/>
      <c r="D152" s="1116"/>
      <c r="E152" s="1116"/>
      <c r="F152" s="1116"/>
      <c r="G152" s="1116"/>
      <c r="H152" s="1116"/>
      <c r="I152" s="1116"/>
      <c r="J152" s="1116"/>
    </row>
    <row r="153" spans="1:10" ht="14.25" customHeight="1">
      <c r="A153" s="1116"/>
      <c r="B153" s="1116"/>
      <c r="C153" s="1116"/>
      <c r="D153" s="1116"/>
      <c r="E153" s="1116"/>
      <c r="F153" s="1116"/>
      <c r="G153" s="1116"/>
      <c r="H153" s="1116"/>
      <c r="I153" s="1116"/>
      <c r="J153" s="1116"/>
    </row>
    <row r="154" spans="1:10" ht="14.25" customHeight="1">
      <c r="A154" s="1116"/>
      <c r="B154" s="1116"/>
      <c r="C154" s="1116"/>
      <c r="D154" s="1116"/>
      <c r="E154" s="1116"/>
      <c r="F154" s="1116"/>
      <c r="G154" s="1116"/>
      <c r="H154" s="1116"/>
      <c r="I154" s="1116"/>
      <c r="J154" s="1116"/>
    </row>
    <row r="155" spans="1:10" ht="14.25" customHeight="1">
      <c r="A155" s="1116"/>
      <c r="B155" s="1116"/>
      <c r="C155" s="1116"/>
      <c r="D155" s="1116"/>
      <c r="E155" s="1116"/>
      <c r="F155" s="1116"/>
      <c r="G155" s="1116"/>
      <c r="H155" s="1116"/>
      <c r="I155" s="1116"/>
      <c r="J155" s="1116"/>
    </row>
    <row r="156" spans="1:10" ht="14.25" customHeight="1">
      <c r="A156" s="1116"/>
      <c r="B156" s="1116"/>
      <c r="C156" s="1116"/>
      <c r="D156" s="1116"/>
      <c r="E156" s="1116"/>
      <c r="F156" s="1116"/>
      <c r="G156" s="1116"/>
      <c r="H156" s="1116"/>
      <c r="I156" s="1116"/>
      <c r="J156" s="1116"/>
    </row>
    <row r="157" spans="1:10" ht="14.25" customHeight="1">
      <c r="A157" s="1116"/>
      <c r="B157" s="1116"/>
      <c r="C157" s="1116"/>
      <c r="D157" s="1116"/>
      <c r="E157" s="1116"/>
      <c r="F157" s="1116"/>
      <c r="G157" s="1116"/>
      <c r="H157" s="1116"/>
      <c r="I157" s="1116"/>
      <c r="J157" s="1116"/>
    </row>
    <row r="158" spans="1:10" ht="14.25" customHeight="1">
      <c r="A158" s="1116"/>
      <c r="B158" s="1116"/>
      <c r="C158" s="1116"/>
      <c r="D158" s="1116"/>
      <c r="E158" s="1116"/>
      <c r="F158" s="1116"/>
      <c r="G158" s="1116"/>
      <c r="H158" s="1116"/>
      <c r="I158" s="1116"/>
      <c r="J158" s="1116"/>
    </row>
    <row r="159" spans="1:10" ht="14.25" customHeight="1">
      <c r="A159" s="1116"/>
      <c r="B159" s="1116"/>
      <c r="C159" s="1116"/>
      <c r="D159" s="1116"/>
      <c r="E159" s="1116"/>
      <c r="F159" s="1116"/>
      <c r="G159" s="1116"/>
      <c r="H159" s="1116"/>
      <c r="I159" s="1116"/>
      <c r="J159" s="1116"/>
    </row>
    <row r="160" spans="1:10" ht="14.25" customHeight="1">
      <c r="A160" s="1116"/>
      <c r="B160" s="1116"/>
      <c r="C160" s="1116"/>
      <c r="D160" s="1116"/>
      <c r="E160" s="1116"/>
      <c r="F160" s="1116"/>
      <c r="G160" s="1116"/>
      <c r="H160" s="1116"/>
      <c r="I160" s="1116"/>
      <c r="J160" s="1116"/>
    </row>
    <row r="161" spans="1:10" ht="14.25" customHeight="1">
      <c r="A161" s="1116"/>
      <c r="B161" s="1116"/>
      <c r="C161" s="1116"/>
      <c r="D161" s="1116"/>
      <c r="E161" s="1116"/>
      <c r="F161" s="1116"/>
      <c r="G161" s="1116"/>
      <c r="H161" s="1116"/>
      <c r="I161" s="1116"/>
      <c r="J161" s="1116"/>
    </row>
    <row r="162" spans="1:10" ht="14.25" customHeight="1">
      <c r="A162" s="1116"/>
      <c r="B162" s="1116"/>
      <c r="C162" s="1116"/>
      <c r="D162" s="1116"/>
      <c r="E162" s="1116"/>
      <c r="F162" s="1116"/>
      <c r="G162" s="1116"/>
      <c r="H162" s="1116"/>
      <c r="I162" s="1116"/>
      <c r="J162" s="1116"/>
    </row>
    <row r="163" spans="1:10" ht="14.25" customHeight="1">
      <c r="A163" s="1116"/>
      <c r="B163" s="1116"/>
      <c r="C163" s="1116"/>
      <c r="D163" s="1116"/>
      <c r="E163" s="1116"/>
      <c r="F163" s="1116"/>
      <c r="G163" s="1116"/>
      <c r="H163" s="1116"/>
      <c r="I163" s="1116"/>
      <c r="J163" s="1116"/>
    </row>
    <row r="164" spans="1:10" ht="14.25" customHeight="1">
      <c r="A164" s="1116"/>
      <c r="B164" s="1116"/>
      <c r="C164" s="1116"/>
      <c r="D164" s="1116"/>
      <c r="E164" s="1116"/>
      <c r="F164" s="1116"/>
      <c r="G164" s="1116"/>
      <c r="H164" s="1116"/>
      <c r="I164" s="1116"/>
      <c r="J164" s="1116"/>
    </row>
    <row r="165" spans="1:10" ht="14.25" customHeight="1">
      <c r="A165" s="1116"/>
      <c r="B165" s="1116"/>
      <c r="C165" s="1116"/>
      <c r="D165" s="1116"/>
      <c r="E165" s="1116"/>
      <c r="F165" s="1116"/>
      <c r="G165" s="1116"/>
      <c r="H165" s="1116"/>
      <c r="I165" s="1116"/>
      <c r="J165" s="1116"/>
    </row>
    <row r="166" spans="1:10" ht="14.25" customHeight="1">
      <c r="A166" s="1116"/>
      <c r="B166" s="1116"/>
      <c r="C166" s="1116"/>
      <c r="D166" s="1116"/>
      <c r="E166" s="1116"/>
      <c r="F166" s="1116"/>
      <c r="G166" s="1116"/>
      <c r="H166" s="1116"/>
      <c r="I166" s="1116"/>
      <c r="J166" s="1116"/>
    </row>
    <row r="167" spans="1:10" ht="14.25" customHeight="1">
      <c r="A167" s="1116"/>
      <c r="B167" s="1116"/>
      <c r="C167" s="1116"/>
      <c r="D167" s="1116"/>
      <c r="E167" s="1116"/>
      <c r="F167" s="1116"/>
      <c r="G167" s="1116"/>
      <c r="H167" s="1116"/>
      <c r="I167" s="1116"/>
      <c r="J167" s="1116"/>
    </row>
    <row r="168" spans="1:10" ht="14.25" customHeight="1">
      <c r="A168" s="1116"/>
      <c r="B168" s="1116"/>
      <c r="C168" s="1116"/>
      <c r="D168" s="1116"/>
      <c r="E168" s="1116"/>
      <c r="F168" s="1116"/>
      <c r="G168" s="1116"/>
      <c r="H168" s="1116"/>
      <c r="I168" s="1116"/>
      <c r="J168" s="1116"/>
    </row>
    <row r="169" spans="1:10" ht="14.25" customHeight="1">
      <c r="A169" s="1116"/>
      <c r="B169" s="1116"/>
      <c r="C169" s="1116"/>
      <c r="D169" s="1116"/>
      <c r="E169" s="1116"/>
      <c r="F169" s="1116"/>
      <c r="G169" s="1116"/>
      <c r="H169" s="1116"/>
      <c r="I169" s="1116"/>
      <c r="J169" s="1116"/>
    </row>
    <row r="170" spans="1:10" ht="14.25" customHeight="1">
      <c r="A170" s="1116"/>
      <c r="B170" s="1116"/>
      <c r="C170" s="1116"/>
      <c r="D170" s="1116"/>
      <c r="E170" s="1116"/>
      <c r="F170" s="1116"/>
      <c r="G170" s="1116"/>
      <c r="H170" s="1116"/>
      <c r="I170" s="1116"/>
      <c r="J170" s="1116"/>
    </row>
    <row r="171" spans="1:10" ht="14.25" customHeight="1">
      <c r="A171" s="1116"/>
      <c r="B171" s="1116"/>
      <c r="C171" s="1116"/>
      <c r="D171" s="1116"/>
      <c r="E171" s="1116"/>
      <c r="F171" s="1116"/>
      <c r="G171" s="1116"/>
      <c r="H171" s="1116"/>
      <c r="I171" s="1116"/>
      <c r="J171" s="1116"/>
    </row>
    <row r="172" spans="1:10" ht="14.25" customHeight="1">
      <c r="A172" s="1116"/>
      <c r="B172" s="1116"/>
      <c r="C172" s="1116"/>
      <c r="D172" s="1116"/>
      <c r="E172" s="1116"/>
      <c r="F172" s="1116"/>
      <c r="G172" s="1116"/>
      <c r="H172" s="1116"/>
      <c r="I172" s="1116"/>
      <c r="J172" s="1116"/>
    </row>
    <row r="173" spans="1:10" ht="14.25" customHeight="1">
      <c r="A173" s="1116"/>
      <c r="B173" s="1116"/>
      <c r="C173" s="1116"/>
      <c r="D173" s="1116"/>
      <c r="E173" s="1116"/>
      <c r="F173" s="1116"/>
      <c r="G173" s="1116"/>
      <c r="H173" s="1116"/>
      <c r="I173" s="1116"/>
      <c r="J173" s="1116"/>
    </row>
    <row r="174" spans="1:10" ht="14.25" customHeight="1">
      <c r="A174" s="1116"/>
      <c r="B174" s="1116"/>
      <c r="C174" s="1116"/>
      <c r="D174" s="1116"/>
      <c r="E174" s="1116"/>
      <c r="F174" s="1116"/>
      <c r="G174" s="1116"/>
      <c r="H174" s="1116"/>
      <c r="I174" s="1116"/>
      <c r="J174" s="1116"/>
    </row>
    <row r="175" spans="1:10" ht="14.25" customHeight="1">
      <c r="A175" s="1116"/>
      <c r="B175" s="1116"/>
      <c r="C175" s="1116"/>
      <c r="D175" s="1116"/>
      <c r="E175" s="1116"/>
      <c r="F175" s="1116"/>
      <c r="G175" s="1116"/>
      <c r="H175" s="1116"/>
      <c r="I175" s="1116"/>
      <c r="J175" s="1116"/>
    </row>
    <row r="176" spans="1:10" ht="14.25" customHeight="1">
      <c r="A176" s="1116"/>
      <c r="B176" s="1116"/>
      <c r="C176" s="1116"/>
      <c r="D176" s="1116"/>
      <c r="E176" s="1116"/>
      <c r="F176" s="1116"/>
      <c r="G176" s="1116"/>
      <c r="H176" s="1116"/>
      <c r="I176" s="1116"/>
      <c r="J176" s="1116"/>
    </row>
    <row r="177" spans="1:10" ht="14.25" customHeight="1">
      <c r="A177" s="1116"/>
      <c r="B177" s="1116"/>
      <c r="C177" s="1116"/>
      <c r="D177" s="1116"/>
      <c r="E177" s="1116"/>
      <c r="F177" s="1116"/>
      <c r="G177" s="1116"/>
      <c r="H177" s="1116"/>
      <c r="I177" s="1116"/>
      <c r="J177" s="1116"/>
    </row>
    <row r="178" spans="1:10" ht="14.25" customHeight="1">
      <c r="A178" s="1116"/>
      <c r="B178" s="1116"/>
      <c r="C178" s="1116"/>
      <c r="D178" s="1116"/>
      <c r="E178" s="1116"/>
      <c r="F178" s="1116"/>
      <c r="G178" s="1116"/>
      <c r="H178" s="1116"/>
      <c r="I178" s="1116"/>
      <c r="J178" s="1116"/>
    </row>
    <row r="179" spans="1:10" ht="14.25" customHeight="1">
      <c r="A179" s="1116"/>
      <c r="B179" s="1116"/>
      <c r="C179" s="1116"/>
      <c r="D179" s="1116"/>
      <c r="E179" s="1116"/>
      <c r="F179" s="1116"/>
      <c r="G179" s="1116"/>
      <c r="H179" s="1116"/>
      <c r="I179" s="1116"/>
      <c r="J179" s="1116"/>
    </row>
    <row r="180" spans="1:10" ht="14.25" customHeight="1">
      <c r="A180" s="1116"/>
      <c r="B180" s="1116"/>
      <c r="C180" s="1116"/>
      <c r="D180" s="1116"/>
      <c r="E180" s="1116"/>
      <c r="F180" s="1116"/>
      <c r="G180" s="1116"/>
      <c r="H180" s="1116"/>
      <c r="I180" s="1116"/>
      <c r="J180" s="1116"/>
    </row>
    <row r="181" spans="1:10" ht="14.25" customHeight="1">
      <c r="A181" s="1116"/>
      <c r="B181" s="1116"/>
      <c r="C181" s="1116"/>
      <c r="D181" s="1116"/>
      <c r="E181" s="1116"/>
      <c r="F181" s="1116"/>
      <c r="G181" s="1116"/>
      <c r="H181" s="1116"/>
      <c r="I181" s="1116"/>
      <c r="J181" s="1116"/>
    </row>
    <row r="182" spans="1:10" ht="14.25" customHeight="1">
      <c r="A182" s="1116"/>
      <c r="B182" s="1116"/>
      <c r="C182" s="1116"/>
      <c r="D182" s="1116"/>
      <c r="E182" s="1116"/>
      <c r="F182" s="1116"/>
      <c r="G182" s="1116"/>
      <c r="H182" s="1116"/>
      <c r="I182" s="1116"/>
      <c r="J182" s="1116"/>
    </row>
    <row r="183" spans="1:10" ht="14.25" customHeight="1">
      <c r="A183" s="1116"/>
      <c r="B183" s="1116"/>
      <c r="C183" s="1116"/>
      <c r="D183" s="1116"/>
      <c r="E183" s="1116"/>
      <c r="F183" s="1116"/>
      <c r="G183" s="1116"/>
      <c r="H183" s="1116"/>
      <c r="I183" s="1116"/>
      <c r="J183" s="1116"/>
    </row>
    <row r="184" spans="1:10" ht="14.25" customHeight="1">
      <c r="A184" s="1116"/>
      <c r="B184" s="1116"/>
      <c r="C184" s="1116"/>
      <c r="D184" s="1116"/>
      <c r="E184" s="1116"/>
      <c r="F184" s="1116"/>
      <c r="G184" s="1116"/>
      <c r="H184" s="1116"/>
      <c r="I184" s="1116"/>
      <c r="J184" s="1116"/>
    </row>
    <row r="185" spans="1:10" ht="14.25" customHeight="1">
      <c r="A185" s="1116"/>
      <c r="B185" s="1116"/>
      <c r="C185" s="1116"/>
      <c r="D185" s="1116"/>
      <c r="E185" s="1116"/>
      <c r="F185" s="1116"/>
      <c r="G185" s="1116"/>
      <c r="H185" s="1116"/>
      <c r="I185" s="1116"/>
      <c r="J185" s="1116"/>
    </row>
    <row r="186" spans="1:10" ht="14.25" customHeight="1">
      <c r="A186" s="1116"/>
      <c r="B186" s="1116"/>
      <c r="C186" s="1116"/>
      <c r="D186" s="1116"/>
      <c r="E186" s="1116"/>
      <c r="F186" s="1116"/>
      <c r="G186" s="1116"/>
      <c r="H186" s="1116"/>
      <c r="I186" s="1116"/>
      <c r="J186" s="1116"/>
    </row>
    <row r="187" spans="1:10" ht="14.25" customHeight="1">
      <c r="A187" s="1116"/>
      <c r="B187" s="1116"/>
      <c r="C187" s="1116"/>
      <c r="D187" s="1116"/>
      <c r="E187" s="1116"/>
      <c r="F187" s="1116"/>
      <c r="G187" s="1116"/>
      <c r="H187" s="1116"/>
      <c r="I187" s="1116"/>
      <c r="J187" s="1116"/>
    </row>
    <row r="188" spans="1:10" ht="14.25" customHeight="1">
      <c r="A188" s="1116"/>
      <c r="B188" s="1116"/>
      <c r="C188" s="1116"/>
      <c r="D188" s="1116"/>
      <c r="E188" s="1116"/>
      <c r="F188" s="1116"/>
      <c r="G188" s="1116"/>
      <c r="H188" s="1116"/>
      <c r="I188" s="1116"/>
      <c r="J188" s="1116"/>
    </row>
    <row r="189" spans="1:10" ht="14.25" customHeight="1">
      <c r="A189" s="1116"/>
      <c r="B189" s="1116"/>
      <c r="C189" s="1116"/>
      <c r="D189" s="1116"/>
      <c r="E189" s="1116"/>
      <c r="F189" s="1116"/>
      <c r="G189" s="1116"/>
      <c r="H189" s="1116"/>
      <c r="I189" s="1116"/>
      <c r="J189" s="1116"/>
    </row>
    <row r="190" spans="1:10" ht="14.25" customHeight="1">
      <c r="A190" s="1116"/>
      <c r="B190" s="1116"/>
      <c r="C190" s="1116"/>
      <c r="D190" s="1116"/>
      <c r="E190" s="1116"/>
      <c r="F190" s="1116"/>
      <c r="G190" s="1116"/>
      <c r="H190" s="1116"/>
      <c r="I190" s="1116"/>
      <c r="J190" s="1116"/>
    </row>
    <row r="191" spans="1:10" ht="14.25" customHeight="1">
      <c r="A191" s="1116"/>
      <c r="B191" s="1116"/>
      <c r="C191" s="1116"/>
      <c r="D191" s="1116"/>
      <c r="E191" s="1116"/>
      <c r="F191" s="1116"/>
      <c r="G191" s="1116"/>
      <c r="H191" s="1116"/>
      <c r="I191" s="1116"/>
      <c r="J191" s="1116"/>
    </row>
    <row r="192" spans="1:10" ht="14.25" customHeight="1">
      <c r="A192" s="1116"/>
      <c r="B192" s="1116"/>
      <c r="C192" s="1116"/>
      <c r="D192" s="1116"/>
      <c r="E192" s="1116"/>
      <c r="F192" s="1116"/>
      <c r="G192" s="1116"/>
      <c r="H192" s="1116"/>
      <c r="I192" s="1116"/>
      <c r="J192" s="1116"/>
    </row>
    <row r="193" spans="1:10" ht="14.25" customHeight="1">
      <c r="A193" s="1116"/>
      <c r="B193" s="1116"/>
      <c r="C193" s="1116"/>
      <c r="D193" s="1116"/>
      <c r="E193" s="1116"/>
      <c r="F193" s="1116"/>
      <c r="G193" s="1116"/>
      <c r="H193" s="1116"/>
      <c r="I193" s="1116"/>
      <c r="J193" s="1116"/>
    </row>
    <row r="194" spans="1:10" ht="14.25" customHeight="1">
      <c r="A194" s="1116"/>
      <c r="B194" s="1116"/>
      <c r="C194" s="1116"/>
      <c r="D194" s="1116"/>
      <c r="E194" s="1116"/>
      <c r="F194" s="1116"/>
      <c r="G194" s="1116"/>
      <c r="H194" s="1116"/>
      <c r="I194" s="1116"/>
      <c r="J194" s="1116"/>
    </row>
    <row r="195" spans="1:10" ht="14.25" customHeight="1">
      <c r="A195" s="1116"/>
      <c r="B195" s="1116"/>
      <c r="C195" s="1116"/>
      <c r="D195" s="1116"/>
      <c r="E195" s="1116"/>
      <c r="F195" s="1116"/>
      <c r="G195" s="1116"/>
      <c r="H195" s="1116"/>
      <c r="I195" s="1116"/>
      <c r="J195" s="1116"/>
    </row>
    <row r="196" spans="1:10" ht="14.25" customHeight="1">
      <c r="A196" s="1116"/>
      <c r="B196" s="1116"/>
      <c r="C196" s="1116"/>
      <c r="D196" s="1116"/>
      <c r="E196" s="1116"/>
      <c r="F196" s="1116"/>
      <c r="G196" s="1116"/>
      <c r="H196" s="1116"/>
      <c r="I196" s="1116"/>
      <c r="J196" s="1116"/>
    </row>
    <row r="197" spans="1:10" ht="14.25" customHeight="1">
      <c r="A197" s="1116"/>
      <c r="B197" s="1116"/>
      <c r="C197" s="1116"/>
      <c r="D197" s="1116"/>
      <c r="E197" s="1116"/>
      <c r="F197" s="1116"/>
      <c r="G197" s="1116"/>
      <c r="H197" s="1116"/>
      <c r="I197" s="1116"/>
      <c r="J197" s="1116"/>
    </row>
    <row r="198" spans="1:10" ht="14.25" customHeight="1">
      <c r="A198" s="1116"/>
      <c r="B198" s="1116"/>
      <c r="C198" s="1116"/>
      <c r="D198" s="1116"/>
      <c r="E198" s="1116"/>
      <c r="F198" s="1116"/>
      <c r="G198" s="1116"/>
      <c r="H198" s="1116"/>
      <c r="I198" s="1116"/>
      <c r="J198" s="1116"/>
    </row>
    <row r="199" spans="1:10" ht="14.25" customHeight="1">
      <c r="A199" s="1116"/>
      <c r="B199" s="1116"/>
      <c r="C199" s="1116"/>
      <c r="D199" s="1116"/>
      <c r="E199" s="1116"/>
      <c r="F199" s="1116"/>
      <c r="G199" s="1116"/>
      <c r="H199" s="1116"/>
      <c r="I199" s="1116"/>
      <c r="J199" s="1116"/>
    </row>
    <row r="200" spans="1:10" ht="14.25" customHeight="1">
      <c r="A200" s="1116"/>
      <c r="B200" s="1116"/>
      <c r="C200" s="1116"/>
      <c r="D200" s="1116"/>
      <c r="E200" s="1116"/>
      <c r="F200" s="1116"/>
      <c r="G200" s="1116"/>
      <c r="H200" s="1116"/>
      <c r="I200" s="1116"/>
      <c r="J200" s="1116"/>
    </row>
    <row r="201" spans="1:10" ht="14.25" customHeight="1">
      <c r="A201" s="1116"/>
      <c r="B201" s="1116"/>
      <c r="C201" s="1116"/>
      <c r="D201" s="1116"/>
      <c r="E201" s="1116"/>
      <c r="F201" s="1116"/>
      <c r="G201" s="1116"/>
      <c r="H201" s="1116"/>
      <c r="I201" s="1116"/>
      <c r="J201" s="1116"/>
    </row>
    <row r="202" spans="1:10" ht="14.25" customHeight="1">
      <c r="A202" s="1116"/>
      <c r="B202" s="1116"/>
      <c r="C202" s="1116"/>
      <c r="D202" s="1116"/>
      <c r="E202" s="1116"/>
      <c r="F202" s="1116"/>
      <c r="G202" s="1116"/>
      <c r="H202" s="1116"/>
      <c r="I202" s="1116"/>
      <c r="J202" s="1116"/>
    </row>
    <row r="203" spans="1:10" ht="14.25" customHeight="1">
      <c r="A203" s="1116"/>
      <c r="B203" s="1116"/>
      <c r="C203" s="1116"/>
      <c r="D203" s="1116"/>
      <c r="E203" s="1116"/>
      <c r="F203" s="1116"/>
      <c r="G203" s="1116"/>
      <c r="H203" s="1116"/>
      <c r="I203" s="1116"/>
      <c r="J203" s="1116"/>
    </row>
    <row r="204" spans="1:10" ht="14.25" customHeight="1">
      <c r="A204" s="1116"/>
      <c r="B204" s="1116"/>
      <c r="C204" s="1116"/>
      <c r="D204" s="1116"/>
      <c r="E204" s="1116"/>
      <c r="F204" s="1116"/>
      <c r="G204" s="1116"/>
      <c r="H204" s="1116"/>
      <c r="I204" s="1116"/>
      <c r="J204" s="1116"/>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6"/>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53" customWidth="1"/>
    <col min="2" max="2" width="10.25" style="353" customWidth="1"/>
    <col min="3" max="3" width="13.75" style="353" customWidth="1"/>
    <col min="4" max="4" width="10.75" style="353" customWidth="1"/>
    <col min="5" max="5" width="13.375" style="353" customWidth="1"/>
    <col min="6" max="6" width="13.75" style="353" customWidth="1"/>
    <col min="7" max="7" width="15.75" style="353" customWidth="1"/>
    <col min="8" max="8" width="9" style="353" customWidth="1"/>
    <col min="9" max="16384" width="9" style="353"/>
  </cols>
  <sheetData>
    <row r="1" spans="1:7" ht="16.5" customHeight="1">
      <c r="A1" s="2407" t="s">
        <v>101</v>
      </c>
      <c r="B1" s="2407"/>
      <c r="C1" s="2407"/>
      <c r="D1" s="2407"/>
      <c r="E1" s="2407"/>
      <c r="F1" s="2407"/>
      <c r="G1" s="2407"/>
    </row>
    <row r="2" spans="1:7" ht="17.25" customHeight="1">
      <c r="A2" s="353" t="s">
        <v>3958</v>
      </c>
    </row>
    <row r="3" spans="1:7" s="1081" customFormat="1" ht="51.75" customHeight="1">
      <c r="A3" s="1079"/>
      <c r="B3" s="1080" t="s">
        <v>3959</v>
      </c>
      <c r="C3" s="1080" t="s">
        <v>3960</v>
      </c>
      <c r="D3" s="1080" t="s">
        <v>3961</v>
      </c>
      <c r="E3" s="1080" t="s">
        <v>3962</v>
      </c>
      <c r="F3" s="1080" t="s">
        <v>3963</v>
      </c>
      <c r="G3" s="1080" t="s">
        <v>3964</v>
      </c>
    </row>
    <row r="4" spans="1:7" s="444" customFormat="1" ht="70.5" customHeight="1">
      <c r="A4" s="1079" t="s">
        <v>3965</v>
      </c>
      <c r="B4" s="1082"/>
      <c r="C4" s="1082"/>
      <c r="D4" s="1082"/>
      <c r="E4" s="1082"/>
      <c r="F4" s="1082"/>
      <c r="G4" s="1082"/>
    </row>
    <row r="5" spans="1:7" s="444" customFormat="1" ht="70.5" customHeight="1">
      <c r="A5" s="1079" t="s">
        <v>3966</v>
      </c>
      <c r="B5" s="1082"/>
      <c r="C5" s="1082"/>
      <c r="D5" s="1082"/>
      <c r="E5" s="1082"/>
      <c r="F5" s="1082"/>
      <c r="G5" s="1082"/>
    </row>
    <row r="6" spans="1:7" s="444" customFormat="1" ht="70.5" customHeight="1">
      <c r="A6" s="1079" t="s">
        <v>3967</v>
      </c>
      <c r="B6" s="1082"/>
      <c r="C6" s="1082"/>
      <c r="D6" s="1082"/>
      <c r="E6" s="1082"/>
      <c r="F6" s="1082"/>
      <c r="G6" s="1082"/>
    </row>
    <row r="7" spans="1:7" s="444" customFormat="1" ht="70.5" customHeight="1">
      <c r="A7" s="1079" t="s">
        <v>3968</v>
      </c>
      <c r="B7" s="1082"/>
      <c r="C7" s="1082"/>
      <c r="D7" s="1082"/>
      <c r="E7" s="1082"/>
      <c r="F7" s="1082"/>
      <c r="G7" s="1082"/>
    </row>
    <row r="8" spans="1:7" s="444" customFormat="1" ht="70.5" customHeight="1">
      <c r="A8" s="1079" t="s">
        <v>3969</v>
      </c>
      <c r="B8" s="1082"/>
      <c r="C8" s="1082"/>
      <c r="D8" s="1082"/>
      <c r="E8" s="1082"/>
      <c r="F8" s="1082"/>
      <c r="G8" s="1082"/>
    </row>
    <row r="9" spans="1:7" s="444" customFormat="1" ht="70.5" customHeight="1">
      <c r="A9" s="1079" t="s">
        <v>3970</v>
      </c>
      <c r="B9" s="1082"/>
      <c r="C9" s="1082"/>
      <c r="D9" s="1082"/>
      <c r="E9" s="1082"/>
      <c r="F9" s="1082"/>
      <c r="G9" s="1082"/>
    </row>
    <row r="10" spans="1:7" s="444" customFormat="1" ht="70.5" customHeight="1">
      <c r="A10" s="1079" t="s">
        <v>3971</v>
      </c>
      <c r="B10" s="1082"/>
      <c r="C10" s="1082"/>
      <c r="D10" s="1082"/>
      <c r="E10" s="1082"/>
      <c r="F10" s="1082"/>
      <c r="G10" s="1082"/>
    </row>
    <row r="11" spans="1:7" s="444" customFormat="1" ht="70.5" customHeight="1">
      <c r="A11" s="1079" t="s">
        <v>3972</v>
      </c>
      <c r="B11" s="1082"/>
      <c r="C11" s="1082"/>
      <c r="D11" s="1082"/>
      <c r="E11" s="1082"/>
      <c r="F11" s="1082"/>
      <c r="G11" s="1082"/>
    </row>
    <row r="12" spans="1:7" s="444" customFormat="1" ht="70.5" customHeight="1">
      <c r="A12" s="1079" t="s">
        <v>3973</v>
      </c>
      <c r="B12" s="1082"/>
      <c r="C12" s="1082"/>
      <c r="D12" s="1082"/>
      <c r="E12" s="1082"/>
      <c r="F12" s="1082"/>
      <c r="G12" s="1082"/>
    </row>
    <row r="13" spans="1:7" s="444" customFormat="1" ht="84.75" customHeight="1">
      <c r="A13" s="1079" t="s">
        <v>3974</v>
      </c>
      <c r="B13" s="1082"/>
      <c r="C13" s="1082"/>
      <c r="D13" s="1082"/>
      <c r="E13" s="1082"/>
      <c r="F13" s="1082"/>
      <c r="G13" s="1082"/>
    </row>
    <row r="14" spans="1:7" s="444" customFormat="1" ht="48" customHeight="1">
      <c r="A14" s="1083" t="s">
        <v>501</v>
      </c>
      <c r="B14" s="2499"/>
      <c r="C14" s="2500"/>
      <c r="D14" s="2500"/>
      <c r="E14" s="2500"/>
      <c r="F14" s="2500"/>
      <c r="G14" s="2501"/>
    </row>
  </sheetData>
  <sheetProtection formatCells="0"/>
  <mergeCells count="2">
    <mergeCell ref="A1:G1"/>
    <mergeCell ref="B14:G14"/>
  </mergeCells>
  <phoneticPr fontId="136"/>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53" customWidth="1"/>
    <col min="2" max="2" width="10.25" style="353" customWidth="1"/>
    <col min="3" max="4" width="12" style="353" customWidth="1"/>
    <col min="5" max="5" width="14" style="353" customWidth="1"/>
    <col min="6" max="6" width="12.125" style="353" customWidth="1"/>
    <col min="7" max="7" width="14.5" style="353" customWidth="1"/>
    <col min="8" max="8" width="9" style="353" customWidth="1"/>
    <col min="9" max="16384" width="9" style="353"/>
  </cols>
  <sheetData>
    <row r="1" spans="1:7" ht="14.25" customHeight="1">
      <c r="G1" s="1084" t="s">
        <v>3975</v>
      </c>
    </row>
    <row r="2" spans="1:7" ht="16.5" customHeight="1">
      <c r="A2" s="2407" t="s">
        <v>101</v>
      </c>
      <c r="B2" s="2407"/>
      <c r="C2" s="2407"/>
      <c r="D2" s="2407"/>
      <c r="E2" s="2407"/>
      <c r="F2" s="2407"/>
      <c r="G2" s="2407"/>
    </row>
    <row r="3" spans="1:7" ht="17.25" customHeight="1">
      <c r="A3" s="353" t="s">
        <v>3958</v>
      </c>
    </row>
    <row r="4" spans="1:7" s="1081" customFormat="1" ht="51.75" customHeight="1">
      <c r="A4" s="1079"/>
      <c r="B4" s="1080" t="s">
        <v>3959</v>
      </c>
      <c r="C4" s="1080" t="s">
        <v>3960</v>
      </c>
      <c r="D4" s="1080" t="s">
        <v>3961</v>
      </c>
      <c r="E4" s="1080" t="s">
        <v>3962</v>
      </c>
      <c r="F4" s="1080" t="s">
        <v>3963</v>
      </c>
      <c r="G4" s="1080" t="s">
        <v>3964</v>
      </c>
    </row>
    <row r="5" spans="1:7" s="444" customFormat="1" ht="58.5" customHeight="1">
      <c r="A5" s="1079" t="s">
        <v>3965</v>
      </c>
      <c r="B5" s="1082"/>
      <c r="C5" s="1082"/>
      <c r="D5" s="1082"/>
      <c r="E5" s="1082"/>
      <c r="F5" s="1082"/>
      <c r="G5" s="1082"/>
    </row>
    <row r="6" spans="1:7" s="444" customFormat="1" ht="70.5" customHeight="1">
      <c r="A6" s="1079" t="s">
        <v>3966</v>
      </c>
      <c r="B6" s="1082"/>
      <c r="C6" s="1082"/>
      <c r="D6" s="1082"/>
      <c r="E6" s="1082"/>
      <c r="F6" s="1082"/>
      <c r="G6" s="1082"/>
    </row>
    <row r="7" spans="1:7" s="444" customFormat="1" ht="66.75" customHeight="1">
      <c r="A7" s="1079" t="s">
        <v>3967</v>
      </c>
      <c r="B7" s="1082"/>
      <c r="C7" s="1082"/>
      <c r="D7" s="1082"/>
      <c r="E7" s="1082"/>
      <c r="F7" s="1082"/>
      <c r="G7" s="1082"/>
    </row>
    <row r="8" spans="1:7" s="444" customFormat="1" ht="63" customHeight="1">
      <c r="A8" s="1079" t="s">
        <v>3968</v>
      </c>
      <c r="B8" s="1082"/>
      <c r="C8" s="1082"/>
      <c r="D8" s="1082"/>
      <c r="E8" s="1082"/>
      <c r="F8" s="1082"/>
      <c r="G8" s="1082"/>
    </row>
    <row r="9" spans="1:7" s="444" customFormat="1" ht="67.5" customHeight="1">
      <c r="A9" s="1079" t="s">
        <v>3969</v>
      </c>
      <c r="B9" s="1082"/>
      <c r="C9" s="1082"/>
      <c r="D9" s="1082"/>
      <c r="E9" s="1082"/>
      <c r="F9" s="1082"/>
      <c r="G9" s="1082"/>
    </row>
    <row r="10" spans="1:7" s="444" customFormat="1" ht="70.5" customHeight="1">
      <c r="A10" s="1079" t="s">
        <v>3970</v>
      </c>
      <c r="B10" s="1082"/>
      <c r="C10" s="1082"/>
      <c r="D10" s="1082"/>
      <c r="E10" s="1082"/>
      <c r="F10" s="1082"/>
      <c r="G10" s="1082"/>
    </row>
    <row r="11" spans="1:7" s="444" customFormat="1" ht="67.5" customHeight="1">
      <c r="A11" s="1079" t="s">
        <v>3971</v>
      </c>
      <c r="B11" s="1082"/>
      <c r="C11" s="1082"/>
      <c r="D11" s="1082"/>
      <c r="E11" s="1082"/>
      <c r="F11" s="1082"/>
      <c r="G11" s="1082"/>
    </row>
    <row r="12" spans="1:7" s="444" customFormat="1" ht="67.5" customHeight="1">
      <c r="A12" s="1079" t="s">
        <v>3972</v>
      </c>
      <c r="B12" s="1082"/>
      <c r="C12" s="1082"/>
      <c r="D12" s="1082"/>
      <c r="E12" s="1082"/>
      <c r="F12" s="1082"/>
      <c r="G12" s="1082"/>
    </row>
    <row r="13" spans="1:7" s="444" customFormat="1" ht="62.25" customHeight="1">
      <c r="A13" s="1079" t="s">
        <v>3973</v>
      </c>
      <c r="B13" s="1082"/>
      <c r="C13" s="1082"/>
      <c r="D13" s="1082"/>
      <c r="E13" s="1082"/>
      <c r="F13" s="1082"/>
      <c r="G13" s="1082"/>
    </row>
    <row r="14" spans="1:7" s="444" customFormat="1" ht="80.25" customHeight="1">
      <c r="A14" s="1079" t="s">
        <v>3974</v>
      </c>
      <c r="B14" s="1082"/>
      <c r="C14" s="1082"/>
      <c r="D14" s="1082"/>
      <c r="E14" s="1082"/>
      <c r="F14" s="1082"/>
      <c r="G14" s="1082"/>
    </row>
    <row r="15" spans="1:7" s="444" customFormat="1" ht="56.25" customHeight="1">
      <c r="A15" s="1079" t="s">
        <v>3976</v>
      </c>
      <c r="B15" s="1082"/>
      <c r="C15" s="1082"/>
      <c r="D15" s="1082"/>
      <c r="E15" s="1082"/>
      <c r="F15" s="1082"/>
      <c r="G15" s="1082"/>
    </row>
    <row r="16" spans="1:7" s="444" customFormat="1" ht="42" customHeight="1">
      <c r="A16" s="1085" t="s">
        <v>501</v>
      </c>
      <c r="B16" s="2499"/>
      <c r="C16" s="2500"/>
      <c r="D16" s="2500"/>
      <c r="E16" s="2500"/>
      <c r="F16" s="2500"/>
      <c r="G16" s="2501"/>
    </row>
  </sheetData>
  <mergeCells count="2">
    <mergeCell ref="A2:G2"/>
    <mergeCell ref="B16:G16"/>
  </mergeCells>
  <phoneticPr fontId="136"/>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271" t="s">
        <v>3529</v>
      </c>
      <c r="C11" s="2271"/>
      <c r="D11" s="2271"/>
      <c r="E11" s="2271"/>
      <c r="F11" s="2271"/>
      <c r="G11" s="2271"/>
    </row>
    <row r="12" spans="2:7" ht="18.75" customHeight="1">
      <c r="E12" s="220">
        <v>43887</v>
      </c>
      <c r="F12" s="20" t="s">
        <v>2629</v>
      </c>
      <c r="G12" s="20" t="s">
        <v>3525</v>
      </c>
    </row>
    <row r="13" spans="2:7" ht="18.75" customHeight="1">
      <c r="E13" s="220">
        <v>43934</v>
      </c>
      <c r="F13" s="20" t="s">
        <v>2629</v>
      </c>
      <c r="G13" s="20" t="s">
        <v>3526</v>
      </c>
    </row>
    <row r="14" spans="2:7" ht="18.75" customHeight="1">
      <c r="E14" s="220">
        <v>43936</v>
      </c>
      <c r="F14" s="20" t="s">
        <v>2629</v>
      </c>
      <c r="G14" s="20" t="s">
        <v>3527</v>
      </c>
    </row>
    <row r="15" spans="2:7" ht="18.75" customHeight="1">
      <c r="E15" s="220">
        <v>43942</v>
      </c>
      <c r="F15" s="20" t="s">
        <v>2764</v>
      </c>
      <c r="G15" s="20" t="s">
        <v>3528</v>
      </c>
    </row>
    <row r="16" spans="2:7" ht="18.75" customHeight="1">
      <c r="E16" s="220">
        <v>43949</v>
      </c>
      <c r="F16" s="20" t="s">
        <v>2629</v>
      </c>
      <c r="G16" s="20" t="s">
        <v>3530</v>
      </c>
    </row>
    <row r="17" spans="5:7" ht="18.75" customHeight="1">
      <c r="E17" s="220">
        <v>43951</v>
      </c>
      <c r="F17" s="20" t="s">
        <v>2629</v>
      </c>
      <c r="G17" s="20" t="s">
        <v>3578</v>
      </c>
    </row>
    <row r="18" spans="5:7" ht="18.75" customHeight="1">
      <c r="E18" s="220">
        <v>43963</v>
      </c>
      <c r="F18" s="20" t="s">
        <v>2629</v>
      </c>
      <c r="G18" s="20" t="s">
        <v>3580</v>
      </c>
    </row>
    <row r="19" spans="5:7" ht="18.75" customHeight="1">
      <c r="E19" s="220">
        <v>43965</v>
      </c>
      <c r="F19" s="20" t="s">
        <v>2629</v>
      </c>
      <c r="G19" s="20" t="s">
        <v>3581</v>
      </c>
    </row>
    <row r="20" spans="5:7" ht="18.75" customHeight="1">
      <c r="E20" s="220">
        <v>43969</v>
      </c>
      <c r="F20" s="20" t="s">
        <v>2629</v>
      </c>
      <c r="G20" s="20" t="s">
        <v>3582</v>
      </c>
    </row>
    <row r="21" spans="5:7" ht="18.75" customHeight="1">
      <c r="E21" s="220">
        <v>43971</v>
      </c>
      <c r="F21" s="20" t="s">
        <v>3585</v>
      </c>
      <c r="G21" s="20" t="s">
        <v>3586</v>
      </c>
    </row>
    <row r="22" spans="5:7" ht="18.75" customHeight="1">
      <c r="F22" s="20" t="s">
        <v>3587</v>
      </c>
      <c r="G22" s="20" t="s">
        <v>3588</v>
      </c>
    </row>
    <row r="23" spans="5:7" ht="18.75" customHeight="1">
      <c r="E23" s="220">
        <v>43972</v>
      </c>
      <c r="F23" s="20" t="s">
        <v>3585</v>
      </c>
      <c r="G23" s="20" t="s">
        <v>3589</v>
      </c>
    </row>
    <row r="24" spans="5:7" ht="18.75" customHeight="1">
      <c r="E24" s="220">
        <v>44011</v>
      </c>
      <c r="F24" s="20" t="s">
        <v>3587</v>
      </c>
      <c r="G24" s="20" t="s">
        <v>3683</v>
      </c>
    </row>
    <row r="25" spans="5:7" ht="18.75" customHeight="1">
      <c r="E25" s="220">
        <v>44012</v>
      </c>
      <c r="F25" s="20" t="s">
        <v>3587</v>
      </c>
      <c r="G25" s="20" t="s">
        <v>3690</v>
      </c>
    </row>
    <row r="26" spans="5:7" ht="18.75" customHeight="1">
      <c r="E26" s="220">
        <v>44015</v>
      </c>
      <c r="F26" s="20" t="s">
        <v>3587</v>
      </c>
      <c r="G26" s="20" t="s">
        <v>3691</v>
      </c>
    </row>
    <row r="27" spans="5:7" ht="18.75" customHeight="1">
      <c r="E27" s="220">
        <v>44018</v>
      </c>
      <c r="F27" s="20" t="s">
        <v>3587</v>
      </c>
      <c r="G27" s="20" t="s">
        <v>3712</v>
      </c>
    </row>
    <row r="28" spans="5:7" ht="18.75" customHeight="1">
      <c r="E28" s="220">
        <v>44025</v>
      </c>
      <c r="F28" s="20" t="s">
        <v>3587</v>
      </c>
      <c r="G28" s="20" t="s">
        <v>3713</v>
      </c>
    </row>
    <row r="29" spans="5:7" ht="18.75" customHeight="1">
      <c r="E29" s="220">
        <v>44026</v>
      </c>
      <c r="F29" s="20" t="s">
        <v>3715</v>
      </c>
      <c r="G29" s="20" t="s">
        <v>3716</v>
      </c>
    </row>
    <row r="30" spans="5:7" ht="18.75" customHeight="1">
      <c r="G30" s="20" t="s">
        <v>3717</v>
      </c>
    </row>
    <row r="31" spans="5:7" ht="18.75" customHeight="1">
      <c r="G31" s="20" t="s">
        <v>3718</v>
      </c>
    </row>
    <row r="32" spans="5:7" ht="18.75" customHeight="1">
      <c r="E32" s="220">
        <v>44064</v>
      </c>
      <c r="F32" s="20" t="s">
        <v>3587</v>
      </c>
      <c r="G32" s="20" t="s">
        <v>3719</v>
      </c>
    </row>
    <row r="33" spans="5:7" ht="18.75" customHeight="1">
      <c r="E33" s="220">
        <v>44103</v>
      </c>
      <c r="F33" s="20" t="s">
        <v>3587</v>
      </c>
      <c r="G33" s="20" t="s">
        <v>3722</v>
      </c>
    </row>
    <row r="34" spans="5:7" ht="18.75" customHeight="1">
      <c r="E34" s="220">
        <v>44104</v>
      </c>
      <c r="F34" s="20" t="s">
        <v>3715</v>
      </c>
      <c r="G34" s="20" t="s">
        <v>3725</v>
      </c>
    </row>
    <row r="35" spans="5:7" ht="18.75" customHeight="1">
      <c r="E35" s="220">
        <v>44105</v>
      </c>
      <c r="F35" s="20" t="s">
        <v>3587</v>
      </c>
      <c r="G35" s="20" t="s">
        <v>3747</v>
      </c>
    </row>
    <row r="36" spans="5:7" ht="18.75" customHeight="1">
      <c r="E36" s="220">
        <v>44134</v>
      </c>
      <c r="F36" s="20" t="s">
        <v>3585</v>
      </c>
      <c r="G36" s="20" t="s">
        <v>3749</v>
      </c>
    </row>
    <row r="37" spans="5:7" ht="18.75" customHeight="1">
      <c r="E37" s="220">
        <v>44175</v>
      </c>
      <c r="F37" s="20" t="s">
        <v>3822</v>
      </c>
      <c r="G37" s="20" t="s">
        <v>3823</v>
      </c>
    </row>
    <row r="38" spans="5:7" ht="18.75" customHeight="1">
      <c r="E38" s="220">
        <v>44182</v>
      </c>
      <c r="F38" s="20" t="s">
        <v>3822</v>
      </c>
      <c r="G38" s="20" t="s">
        <v>3946</v>
      </c>
    </row>
    <row r="39" spans="5:7" ht="18.75" customHeight="1">
      <c r="E39" s="220">
        <v>44183</v>
      </c>
      <c r="F39" s="20" t="s">
        <v>2764</v>
      </c>
      <c r="G39" s="20" t="s">
        <v>3947</v>
      </c>
    </row>
    <row r="40" spans="5:7" ht="18.75" customHeight="1">
      <c r="E40" s="220">
        <v>44189</v>
      </c>
      <c r="F40" s="20" t="s">
        <v>3587</v>
      </c>
      <c r="G40" s="20" t="s">
        <v>3948</v>
      </c>
    </row>
    <row r="41" spans="5:7" ht="18.75" customHeight="1">
      <c r="E41" s="220">
        <v>44190</v>
      </c>
      <c r="F41" s="20" t="s">
        <v>3822</v>
      </c>
      <c r="G41" s="20" t="s">
        <v>3956</v>
      </c>
    </row>
    <row r="42" spans="5:7" ht="18.75" customHeight="1">
      <c r="E42" s="220">
        <v>44203</v>
      </c>
      <c r="F42" s="20" t="s">
        <v>2764</v>
      </c>
      <c r="G42" s="20" t="s">
        <v>3957</v>
      </c>
    </row>
    <row r="43" spans="5:7" ht="18.75" customHeight="1">
      <c r="E43" s="220">
        <v>44225</v>
      </c>
      <c r="F43" s="20" t="s">
        <v>2629</v>
      </c>
      <c r="G43" s="20" t="s">
        <v>3983</v>
      </c>
    </row>
    <row r="44" spans="5:7" ht="18.75" customHeight="1">
      <c r="E44" s="220">
        <v>44236</v>
      </c>
      <c r="F44" s="20" t="s">
        <v>3587</v>
      </c>
      <c r="G44" s="20" t="s">
        <v>4090</v>
      </c>
    </row>
    <row r="45" spans="5:7" ht="18.75" customHeight="1">
      <c r="E45" s="220">
        <v>44237</v>
      </c>
      <c r="F45" s="20" t="s">
        <v>3587</v>
      </c>
      <c r="G45" s="20" t="s">
        <v>4106</v>
      </c>
    </row>
    <row r="46" spans="5:7" ht="18.75" customHeight="1">
      <c r="E46" s="220">
        <v>44239</v>
      </c>
      <c r="F46" s="20" t="s">
        <v>3587</v>
      </c>
      <c r="G46" s="20" t="s">
        <v>4108</v>
      </c>
    </row>
    <row r="47" spans="5:7" ht="18.75" customHeight="1">
      <c r="E47" s="220">
        <v>44242</v>
      </c>
      <c r="F47" s="20" t="s">
        <v>3587</v>
      </c>
      <c r="G47" s="20" t="s">
        <v>4107</v>
      </c>
    </row>
    <row r="48" spans="5:7" ht="18.75" customHeight="1">
      <c r="E48" s="220">
        <v>44249</v>
      </c>
      <c r="F48" s="20" t="s">
        <v>3587</v>
      </c>
      <c r="G48" s="20" t="s">
        <v>4109</v>
      </c>
    </row>
    <row r="49" spans="5:7" ht="18.75" customHeight="1">
      <c r="E49" s="220">
        <v>44260</v>
      </c>
      <c r="F49" s="20" t="s">
        <v>2764</v>
      </c>
      <c r="G49" s="20" t="s">
        <v>4110</v>
      </c>
    </row>
    <row r="50" spans="5:7" ht="18.75" customHeight="1">
      <c r="E50" s="220">
        <v>44316</v>
      </c>
      <c r="F50" s="20" t="s">
        <v>3587</v>
      </c>
      <c r="G50" s="20" t="s">
        <v>4128</v>
      </c>
    </row>
    <row r="51" spans="5:7" ht="18.75" customHeight="1">
      <c r="E51" s="220">
        <v>44326</v>
      </c>
      <c r="F51" s="20" t="s">
        <v>4433</v>
      </c>
      <c r="G51" s="20" t="s">
        <v>4434</v>
      </c>
    </row>
    <row r="52" spans="5:7" ht="18.75" customHeight="1">
      <c r="E52" s="220">
        <v>44327</v>
      </c>
      <c r="F52" s="20" t="s">
        <v>4433</v>
      </c>
      <c r="G52" s="20" t="s">
        <v>4436</v>
      </c>
    </row>
    <row r="53" spans="5:7" ht="18.75" customHeight="1">
      <c r="E53" s="220">
        <v>44328</v>
      </c>
      <c r="F53" s="20" t="s">
        <v>4433</v>
      </c>
      <c r="G53" s="20" t="s">
        <v>4437</v>
      </c>
    </row>
    <row r="54" spans="5:7" ht="18.75" customHeight="1">
      <c r="E54" s="220">
        <v>44329</v>
      </c>
      <c r="F54" s="20" t="s">
        <v>4433</v>
      </c>
      <c r="G54" s="20" t="s">
        <v>4437</v>
      </c>
    </row>
    <row r="55" spans="5:7" ht="18.75" customHeight="1">
      <c r="E55" s="220">
        <v>44333</v>
      </c>
      <c r="F55" s="20" t="s">
        <v>4433</v>
      </c>
      <c r="G55" s="20" t="s">
        <v>4474</v>
      </c>
    </row>
    <row r="56" spans="5:7" ht="18.75" customHeight="1">
      <c r="E56" s="220">
        <v>44365</v>
      </c>
      <c r="F56" s="20" t="s">
        <v>3587</v>
      </c>
      <c r="G56" s="20" t="s">
        <v>4492</v>
      </c>
    </row>
    <row r="57" spans="5:7" ht="18.75" customHeight="1">
      <c r="E57" s="220">
        <v>44440</v>
      </c>
      <c r="F57" s="20" t="s">
        <v>2629</v>
      </c>
      <c r="G57" s="20" t="s">
        <v>4493</v>
      </c>
    </row>
    <row r="58" spans="5:7" ht="18.75" customHeight="1">
      <c r="E58" s="220">
        <v>44461</v>
      </c>
      <c r="F58" s="20" t="s">
        <v>3587</v>
      </c>
      <c r="G58" s="20" t="s">
        <v>4522</v>
      </c>
    </row>
    <row r="59" spans="5:7" ht="18.75" customHeight="1">
      <c r="E59" s="220">
        <v>44469</v>
      </c>
      <c r="F59" s="20" t="s">
        <v>3587</v>
      </c>
      <c r="G59" s="20" t="s">
        <v>4523</v>
      </c>
    </row>
    <row r="60" spans="5:7" ht="18.75" customHeight="1">
      <c r="E60" s="220">
        <v>44504</v>
      </c>
      <c r="F60" s="20" t="s">
        <v>3587</v>
      </c>
      <c r="G60" s="20" t="s">
        <v>4525</v>
      </c>
    </row>
    <row r="61" spans="5:7" ht="18.75" customHeight="1">
      <c r="E61" s="220">
        <v>44510</v>
      </c>
      <c r="F61" s="20" t="s">
        <v>3587</v>
      </c>
      <c r="G61" s="20" t="s">
        <v>4526</v>
      </c>
    </row>
    <row r="62" spans="5:7" ht="18.75" customHeight="1">
      <c r="E62" s="220">
        <v>44574</v>
      </c>
      <c r="F62" s="20" t="s">
        <v>3587</v>
      </c>
      <c r="G62" s="20" t="s">
        <v>4537</v>
      </c>
    </row>
    <row r="63" spans="5:7" ht="18.75" customHeight="1">
      <c r="E63" s="220">
        <v>44580</v>
      </c>
      <c r="F63" s="20" t="s">
        <v>2764</v>
      </c>
      <c r="G63" s="20" t="s">
        <v>4540</v>
      </c>
    </row>
    <row r="64" spans="5:7" ht="18.75" customHeight="1">
      <c r="E64" s="220">
        <v>44596</v>
      </c>
      <c r="F64" s="20" t="s">
        <v>3587</v>
      </c>
      <c r="G64" s="20" t="s">
        <v>4541</v>
      </c>
    </row>
    <row r="65" spans="5:7" ht="18.75" customHeight="1">
      <c r="E65" s="220">
        <v>44609</v>
      </c>
      <c r="F65" s="20" t="s">
        <v>2629</v>
      </c>
      <c r="G65" s="20" t="s">
        <v>4754</v>
      </c>
    </row>
    <row r="66" spans="5:7" ht="18.75" customHeight="1">
      <c r="E66" s="220">
        <v>44610</v>
      </c>
      <c r="F66" s="20" t="s">
        <v>2629</v>
      </c>
      <c r="G66" s="20" t="s">
        <v>4755</v>
      </c>
    </row>
    <row r="67" spans="5:7" ht="18.75" customHeight="1">
      <c r="E67" s="220">
        <v>44617</v>
      </c>
      <c r="F67" s="20" t="s">
        <v>2629</v>
      </c>
      <c r="G67" s="20" t="s">
        <v>4761</v>
      </c>
    </row>
    <row r="68" spans="5:7" ht="18.75" customHeight="1">
      <c r="E68" s="220">
        <v>44628</v>
      </c>
      <c r="F68" s="20" t="s">
        <v>3587</v>
      </c>
      <c r="G68" s="20" t="s">
        <v>4764</v>
      </c>
    </row>
    <row r="70" spans="5:7" ht="18.75" customHeight="1">
      <c r="E70" s="220">
        <v>44635</v>
      </c>
      <c r="F70" s="20" t="s">
        <v>2764</v>
      </c>
      <c r="G70" s="20" t="s">
        <v>4802</v>
      </c>
    </row>
    <row r="71" spans="5:7" ht="18.75" customHeight="1">
      <c r="E71" s="220">
        <v>44635</v>
      </c>
      <c r="F71" s="20" t="s">
        <v>3587</v>
      </c>
      <c r="G71" s="20" t="s">
        <v>4806</v>
      </c>
    </row>
    <row r="72" spans="5:7" ht="18.75" customHeight="1">
      <c r="E72" s="220">
        <v>44637</v>
      </c>
      <c r="F72" s="20" t="s">
        <v>3587</v>
      </c>
      <c r="G72" s="20" t="s">
        <v>4807</v>
      </c>
    </row>
    <row r="73" spans="5:7" ht="18.75" customHeight="1">
      <c r="E73" s="220">
        <v>44638</v>
      </c>
      <c r="F73" s="20" t="s">
        <v>3587</v>
      </c>
      <c r="G73" s="20" t="s">
        <v>4808</v>
      </c>
    </row>
    <row r="74" spans="5:7" ht="18.75" customHeight="1">
      <c r="E74" s="220">
        <v>44643</v>
      </c>
      <c r="F74" s="20" t="s">
        <v>4433</v>
      </c>
      <c r="G74" s="20" t="s">
        <v>4851</v>
      </c>
    </row>
    <row r="75" spans="5:7" ht="18.75" customHeight="1">
      <c r="E75" s="220">
        <v>44648</v>
      </c>
      <c r="F75" s="20" t="s">
        <v>2764</v>
      </c>
      <c r="G75" s="20" t="s">
        <v>4110</v>
      </c>
    </row>
    <row r="76" spans="5:7" ht="18.75" customHeight="1">
      <c r="E76" s="220">
        <v>44649</v>
      </c>
      <c r="F76" s="20" t="s">
        <v>2764</v>
      </c>
      <c r="G76" s="20" t="s">
        <v>4909</v>
      </c>
    </row>
    <row r="77" spans="5:7" ht="18.75" customHeight="1">
      <c r="E77" s="220">
        <v>44670</v>
      </c>
      <c r="F77" s="20" t="s">
        <v>3587</v>
      </c>
      <c r="G77" s="20" t="s">
        <v>4912</v>
      </c>
    </row>
    <row r="78" spans="5:7" ht="18.75" customHeight="1">
      <c r="E78" s="220">
        <v>44699</v>
      </c>
      <c r="F78" s="20" t="s">
        <v>2629</v>
      </c>
      <c r="G78" s="20" t="s">
        <v>5020</v>
      </c>
    </row>
    <row r="79" spans="5:7" ht="18.75" customHeight="1">
      <c r="E79" s="220">
        <v>44708</v>
      </c>
      <c r="F79" s="20" t="s">
        <v>3587</v>
      </c>
      <c r="G79" s="20" t="s">
        <v>5024</v>
      </c>
    </row>
    <row r="80" spans="5:7" ht="18.75" customHeight="1">
      <c r="E80" s="220">
        <v>44743</v>
      </c>
      <c r="F80" s="20" t="s">
        <v>2764</v>
      </c>
      <c r="G80" s="20" t="s">
        <v>5027</v>
      </c>
    </row>
    <row r="81" spans="5:7" ht="18.75" customHeight="1">
      <c r="E81" s="220">
        <v>44812</v>
      </c>
      <c r="F81" s="20" t="s">
        <v>3587</v>
      </c>
      <c r="G81" s="20" t="s">
        <v>5097</v>
      </c>
    </row>
    <row r="82" spans="5:7" ht="18.75" customHeight="1">
      <c r="E82" s="220">
        <v>44840</v>
      </c>
      <c r="F82" s="20" t="s">
        <v>4433</v>
      </c>
      <c r="G82" s="20" t="s">
        <v>5101</v>
      </c>
    </row>
    <row r="83" spans="5:7" ht="18.75" customHeight="1">
      <c r="G83" s="20" t="s">
        <v>5102</v>
      </c>
    </row>
    <row r="84" spans="5:7" ht="18.75" customHeight="1">
      <c r="G84" s="20" t="s">
        <v>5103</v>
      </c>
    </row>
    <row r="86" spans="5:7" ht="18.75" customHeight="1">
      <c r="E86" s="220">
        <v>44852</v>
      </c>
      <c r="F86" s="20" t="s">
        <v>2764</v>
      </c>
      <c r="G86" s="20" t="s">
        <v>5105</v>
      </c>
    </row>
    <row r="87" spans="5:7" ht="18.75" customHeight="1">
      <c r="E87" s="220">
        <v>44902</v>
      </c>
      <c r="F87" s="20" t="s">
        <v>3587</v>
      </c>
      <c r="G87" s="20" t="s">
        <v>5849</v>
      </c>
    </row>
    <row r="88" spans="5:7" ht="18.75" customHeight="1">
      <c r="E88" s="220">
        <v>44903</v>
      </c>
      <c r="F88" s="20" t="s">
        <v>3587</v>
      </c>
      <c r="G88" s="20" t="s">
        <v>5874</v>
      </c>
    </row>
    <row r="89" spans="5:7" ht="18.75" customHeight="1">
      <c r="E89" s="220">
        <v>44908</v>
      </c>
      <c r="F89" s="20" t="s">
        <v>3587</v>
      </c>
      <c r="G89" s="20" t="s">
        <v>5886</v>
      </c>
    </row>
    <row r="90" spans="5:7" ht="18.75" customHeight="1">
      <c r="E90" s="220">
        <v>44914</v>
      </c>
      <c r="F90" s="20" t="s">
        <v>3587</v>
      </c>
      <c r="G90" s="20" t="s">
        <v>5888</v>
      </c>
    </row>
    <row r="91" spans="5:7" ht="18.75" customHeight="1">
      <c r="E91" s="220">
        <v>44916</v>
      </c>
      <c r="F91" s="20" t="s">
        <v>3587</v>
      </c>
      <c r="G91" s="20" t="s">
        <v>5919</v>
      </c>
    </row>
    <row r="92" spans="5:7" ht="18.75" customHeight="1">
      <c r="E92" s="220">
        <v>44918</v>
      </c>
      <c r="F92" s="20" t="s">
        <v>2629</v>
      </c>
      <c r="G92" s="20" t="s">
        <v>5920</v>
      </c>
    </row>
    <row r="93" spans="5:7" ht="18.75" customHeight="1">
      <c r="E93" s="220">
        <v>44967</v>
      </c>
      <c r="F93" s="20" t="s">
        <v>2629</v>
      </c>
      <c r="G93" s="20" t="s">
        <v>5921</v>
      </c>
    </row>
    <row r="94" spans="5:7" ht="18.75" customHeight="1">
      <c r="E94" s="220">
        <v>44979</v>
      </c>
      <c r="F94" s="20" t="s">
        <v>3715</v>
      </c>
      <c r="G94" s="20" t="s">
        <v>5956</v>
      </c>
    </row>
    <row r="95" spans="5:7" ht="18.75" customHeight="1">
      <c r="E95" s="220">
        <v>44995</v>
      </c>
      <c r="F95" s="20" t="s">
        <v>3587</v>
      </c>
      <c r="G95" s="20" t="s">
        <v>5958</v>
      </c>
    </row>
    <row r="96" spans="5:7" ht="18.75" customHeight="1">
      <c r="E96" s="220">
        <v>45001</v>
      </c>
      <c r="F96" s="20" t="s">
        <v>2629</v>
      </c>
      <c r="G96" s="20" t="s">
        <v>5985</v>
      </c>
    </row>
    <row r="97" spans="5:7" ht="18.75" customHeight="1">
      <c r="E97" s="220">
        <v>45001</v>
      </c>
      <c r="F97" s="20" t="s">
        <v>3587</v>
      </c>
      <c r="G97" s="20" t="s">
        <v>5987</v>
      </c>
    </row>
    <row r="98" spans="5:7" ht="18.75" customHeight="1">
      <c r="E98" s="220">
        <v>45002</v>
      </c>
      <c r="F98" s="20" t="s">
        <v>6009</v>
      </c>
      <c r="G98" s="20" t="s">
        <v>6010</v>
      </c>
    </row>
    <row r="99" spans="5:7" ht="18.75" customHeight="1">
      <c r="E99" s="220">
        <v>45063</v>
      </c>
      <c r="F99" s="20" t="s">
        <v>3587</v>
      </c>
      <c r="G99" s="20" t="s">
        <v>6017</v>
      </c>
    </row>
    <row r="100" spans="5:7" ht="18.75" customHeight="1">
      <c r="E100" s="220">
        <v>45110</v>
      </c>
      <c r="F100" s="20" t="s">
        <v>6009</v>
      </c>
      <c r="G100" s="20" t="s">
        <v>6019</v>
      </c>
    </row>
    <row r="101" spans="5:7" ht="18.75" customHeight="1">
      <c r="E101" s="220">
        <v>45113</v>
      </c>
      <c r="F101" s="20" t="s">
        <v>6009</v>
      </c>
      <c r="G101" s="20" t="s">
        <v>6020</v>
      </c>
    </row>
    <row r="102" spans="5:7" ht="18.75" customHeight="1">
      <c r="E102" s="220">
        <v>45120</v>
      </c>
      <c r="F102" s="20" t="s">
        <v>6009</v>
      </c>
      <c r="G102" s="20" t="s">
        <v>6026</v>
      </c>
    </row>
    <row r="103" spans="5:7" ht="18.75" customHeight="1">
      <c r="E103" s="220">
        <v>45126</v>
      </c>
      <c r="F103" s="20" t="s">
        <v>6009</v>
      </c>
      <c r="G103" s="20" t="s">
        <v>4106</v>
      </c>
    </row>
    <row r="104" spans="5:7" ht="18.75" customHeight="1">
      <c r="E104" s="220">
        <v>45133</v>
      </c>
      <c r="F104" s="20" t="s">
        <v>6027</v>
      </c>
      <c r="G104" s="20" t="s">
        <v>6028</v>
      </c>
    </row>
  </sheetData>
  <mergeCells count="1">
    <mergeCell ref="B11:G11"/>
  </mergeCells>
  <phoneticPr fontId="136"/>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53" customWidth="1"/>
    <col min="2" max="2" width="10.25" style="353" customWidth="1"/>
    <col min="3" max="4" width="12" style="353" customWidth="1"/>
    <col min="5" max="5" width="14" style="353" customWidth="1"/>
    <col min="6" max="6" width="12.125" style="353" customWidth="1"/>
    <col min="7" max="7" width="14.5" style="353" customWidth="1"/>
    <col min="8" max="8" width="9" style="353" customWidth="1"/>
    <col min="9" max="16384" width="9" style="353"/>
  </cols>
  <sheetData>
    <row r="1" spans="1:7" ht="14.25" customHeight="1">
      <c r="G1" s="1084" t="s">
        <v>3977</v>
      </c>
    </row>
    <row r="2" spans="1:7" ht="16.5" customHeight="1">
      <c r="A2" s="2407" t="s">
        <v>101</v>
      </c>
      <c r="B2" s="2407"/>
      <c r="C2" s="2407"/>
      <c r="D2" s="2407"/>
      <c r="E2" s="2407"/>
      <c r="F2" s="2407"/>
      <c r="G2" s="2407"/>
    </row>
    <row r="3" spans="1:7" ht="17.25" customHeight="1">
      <c r="A3" s="353" t="s">
        <v>3958</v>
      </c>
    </row>
    <row r="4" spans="1:7" s="1081" customFormat="1" ht="51.75" customHeight="1">
      <c r="A4" s="1079"/>
      <c r="B4" s="1080" t="s">
        <v>3959</v>
      </c>
      <c r="C4" s="1080" t="s">
        <v>3960</v>
      </c>
      <c r="D4" s="1080" t="s">
        <v>3961</v>
      </c>
      <c r="E4" s="1080" t="s">
        <v>3962</v>
      </c>
      <c r="F4" s="1080" t="s">
        <v>3963</v>
      </c>
      <c r="G4" s="1080" t="s">
        <v>3964</v>
      </c>
    </row>
    <row r="5" spans="1:7" s="444" customFormat="1" ht="63.75" customHeight="1">
      <c r="A5" s="1079" t="s">
        <v>3965</v>
      </c>
      <c r="B5" s="1082"/>
      <c r="C5" s="1082"/>
      <c r="D5" s="1082"/>
      <c r="E5" s="1082"/>
      <c r="F5" s="1082"/>
      <c r="G5" s="1082"/>
    </row>
    <row r="6" spans="1:7" s="444" customFormat="1" ht="70.5" customHeight="1">
      <c r="A6" s="1079" t="s">
        <v>3966</v>
      </c>
      <c r="B6" s="1082"/>
      <c r="C6" s="1082"/>
      <c r="D6" s="1082"/>
      <c r="E6" s="1082"/>
      <c r="F6" s="1082"/>
      <c r="G6" s="1082"/>
    </row>
    <row r="7" spans="1:7" s="444" customFormat="1" ht="66.75" customHeight="1">
      <c r="A7" s="1079" t="s">
        <v>3967</v>
      </c>
      <c r="B7" s="1082"/>
      <c r="C7" s="1082"/>
      <c r="D7" s="1082"/>
      <c r="E7" s="1082"/>
      <c r="F7" s="1082"/>
      <c r="G7" s="1082"/>
    </row>
    <row r="8" spans="1:7" s="444" customFormat="1" ht="63.75" customHeight="1">
      <c r="A8" s="1079" t="s">
        <v>3968</v>
      </c>
      <c r="B8" s="1082"/>
      <c r="C8" s="1082"/>
      <c r="D8" s="1082"/>
      <c r="E8" s="1082"/>
      <c r="F8" s="1082"/>
      <c r="G8" s="1082"/>
    </row>
    <row r="9" spans="1:7" s="444" customFormat="1" ht="73.5" customHeight="1">
      <c r="A9" s="1079" t="s">
        <v>3969</v>
      </c>
      <c r="B9" s="1082"/>
      <c r="C9" s="1082"/>
      <c r="D9" s="1082"/>
      <c r="E9" s="1082"/>
      <c r="F9" s="1082"/>
      <c r="G9" s="1082"/>
    </row>
    <row r="10" spans="1:7" s="444" customFormat="1" ht="70.5" customHeight="1">
      <c r="A10" s="1079" t="s">
        <v>3970</v>
      </c>
      <c r="B10" s="1082"/>
      <c r="C10" s="1082"/>
      <c r="D10" s="1082"/>
      <c r="E10" s="1082"/>
      <c r="F10" s="1082"/>
      <c r="G10" s="1082"/>
    </row>
    <row r="11" spans="1:7" s="444" customFormat="1" ht="73.5" customHeight="1">
      <c r="A11" s="1079" t="s">
        <v>3971</v>
      </c>
      <c r="B11" s="1082"/>
      <c r="C11" s="1082"/>
      <c r="D11" s="1082"/>
      <c r="E11" s="1082"/>
      <c r="F11" s="1082"/>
      <c r="G11" s="1082"/>
    </row>
    <row r="12" spans="1:7" s="444" customFormat="1" ht="73.5" customHeight="1">
      <c r="A12" s="1079" t="s">
        <v>3972</v>
      </c>
      <c r="B12" s="1082"/>
      <c r="C12" s="1082"/>
      <c r="D12" s="1082"/>
      <c r="E12" s="1082"/>
      <c r="F12" s="1082"/>
      <c r="G12" s="1082"/>
    </row>
    <row r="13" spans="1:7" s="444" customFormat="1" ht="72.75" customHeight="1">
      <c r="A13" s="1079" t="s">
        <v>3973</v>
      </c>
      <c r="B13" s="1082"/>
      <c r="C13" s="1082"/>
      <c r="D13" s="1082"/>
      <c r="E13" s="1082"/>
      <c r="F13" s="1082"/>
      <c r="G13" s="1082"/>
    </row>
    <row r="14" spans="1:7" s="444" customFormat="1" ht="81.75" customHeight="1">
      <c r="A14" s="1079" t="s">
        <v>3974</v>
      </c>
      <c r="B14" s="1082"/>
      <c r="C14" s="1082"/>
      <c r="D14" s="1082"/>
      <c r="E14" s="1082"/>
      <c r="F14" s="1082"/>
      <c r="G14" s="1082"/>
    </row>
    <row r="15" spans="1:7" s="444" customFormat="1" ht="54" customHeight="1">
      <c r="A15" s="1083" t="s">
        <v>501</v>
      </c>
      <c r="B15" s="2499"/>
      <c r="C15" s="2500"/>
      <c r="D15" s="2500"/>
      <c r="E15" s="2500"/>
      <c r="F15" s="2500"/>
      <c r="G15" s="2501"/>
    </row>
  </sheetData>
  <mergeCells count="2">
    <mergeCell ref="A2:G2"/>
    <mergeCell ref="B15:G15"/>
  </mergeCells>
  <phoneticPr fontId="136"/>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37" customWidth="1"/>
    <col min="39" max="39" width="9" style="1137" customWidth="1"/>
    <col min="40" max="16384" width="9" style="1137"/>
  </cols>
  <sheetData>
    <row r="1" spans="1:22" ht="18.75" customHeight="1">
      <c r="A1" s="2505" t="s">
        <v>4089</v>
      </c>
      <c r="B1" s="2505"/>
      <c r="C1" s="2505"/>
      <c r="D1" s="2505"/>
      <c r="E1" s="2505"/>
      <c r="F1" s="2505"/>
      <c r="G1" s="2505"/>
      <c r="H1" s="2505"/>
      <c r="I1" s="2505"/>
      <c r="J1" s="2505"/>
      <c r="K1" s="2505"/>
      <c r="L1" s="2505"/>
      <c r="M1" s="2505"/>
      <c r="N1" s="2505"/>
      <c r="O1" s="2505"/>
      <c r="P1" s="2505"/>
      <c r="Q1" s="2505"/>
      <c r="R1" s="2505"/>
      <c r="S1" s="2505"/>
      <c r="T1" s="2505"/>
      <c r="U1" s="2505"/>
      <c r="V1" s="2505"/>
    </row>
    <row r="2" spans="1:22" ht="18.75" customHeight="1">
      <c r="A2" s="2505"/>
      <c r="B2" s="2505"/>
      <c r="C2" s="2505"/>
      <c r="D2" s="2505"/>
      <c r="E2" s="2505"/>
      <c r="F2" s="2505"/>
      <c r="G2" s="2505"/>
      <c r="H2" s="2505"/>
      <c r="I2" s="2505"/>
      <c r="J2" s="2505"/>
      <c r="K2" s="2505"/>
      <c r="L2" s="2505"/>
      <c r="M2" s="2505"/>
      <c r="N2" s="2505"/>
      <c r="O2" s="2505"/>
      <c r="P2" s="2505"/>
      <c r="Q2" s="2505"/>
      <c r="R2" s="2505"/>
      <c r="S2" s="2505"/>
      <c r="T2" s="2505"/>
      <c r="U2" s="2505"/>
      <c r="V2" s="2505"/>
    </row>
    <row r="3" spans="1:22" ht="18.75" customHeight="1">
      <c r="A3" s="1138"/>
      <c r="B3" s="1138"/>
      <c r="C3" s="1138"/>
      <c r="L3" s="1138"/>
      <c r="O3" s="2509"/>
      <c r="P3" s="2510"/>
      <c r="Q3" s="2510"/>
      <c r="R3" s="1177" t="s">
        <v>477</v>
      </c>
      <c r="S3" s="1191"/>
      <c r="T3" s="1177" t="s">
        <v>5</v>
      </c>
      <c r="U3" s="1191"/>
      <c r="V3" s="1177" t="s">
        <v>478</v>
      </c>
    </row>
    <row r="4" spans="1:22" ht="18.75" customHeight="1">
      <c r="A4" s="1138" t="s">
        <v>3652</v>
      </c>
      <c r="B4" s="1138"/>
      <c r="C4" s="1138"/>
      <c r="D4" s="1138"/>
      <c r="E4" s="1138"/>
      <c r="F4" s="1138"/>
      <c r="G4" s="1138"/>
      <c r="H4" s="1138"/>
      <c r="I4" s="1138"/>
      <c r="J4" s="1138"/>
      <c r="K4" s="1138"/>
      <c r="L4" s="1138"/>
      <c r="M4" s="1138"/>
      <c r="N4" s="1138"/>
      <c r="O4" s="1138"/>
      <c r="P4" s="1138"/>
      <c r="Q4" s="1138"/>
      <c r="R4" s="1138"/>
      <c r="S4" s="1138"/>
      <c r="T4" s="1138"/>
      <c r="U4" s="1138"/>
      <c r="V4" s="1138"/>
    </row>
    <row r="5" spans="1:22" ht="12" customHeight="1">
      <c r="A5" s="1138"/>
      <c r="B5" s="1138"/>
      <c r="C5" s="1138"/>
      <c r="D5" s="1138"/>
      <c r="E5" s="1138"/>
      <c r="F5" s="1138"/>
      <c r="G5" s="1138"/>
      <c r="H5" s="1138"/>
      <c r="I5" s="1138"/>
      <c r="J5" s="1138"/>
      <c r="K5" s="1138"/>
      <c r="L5" s="1138"/>
      <c r="M5" s="1138"/>
      <c r="N5" s="1138"/>
      <c r="O5" s="1138"/>
      <c r="P5" s="1138"/>
      <c r="Q5" s="1138"/>
      <c r="R5" s="1138"/>
      <c r="S5" s="1138"/>
      <c r="T5" s="1138"/>
      <c r="U5" s="1138"/>
      <c r="V5" s="1138"/>
    </row>
    <row r="6" spans="1:22" ht="12" customHeight="1">
      <c r="A6" s="1138"/>
      <c r="B6" s="1138"/>
      <c r="C6" s="1138"/>
      <c r="D6" s="1138"/>
      <c r="E6" s="1138"/>
      <c r="F6" s="1138"/>
      <c r="G6" s="1138"/>
      <c r="H6" s="1138"/>
      <c r="I6" s="1138"/>
      <c r="J6" s="1138"/>
      <c r="K6" s="1138"/>
      <c r="L6" s="1138"/>
      <c r="M6" s="1138"/>
      <c r="N6" s="1138"/>
      <c r="O6" s="1138"/>
      <c r="P6" s="1138"/>
      <c r="Q6" s="1138"/>
      <c r="R6" s="1138"/>
      <c r="S6" s="1138"/>
      <c r="T6" s="1138"/>
      <c r="U6" s="1138"/>
      <c r="V6" s="1138"/>
    </row>
    <row r="7" spans="1:22" ht="18.75" customHeight="1">
      <c r="A7" s="1138" t="s">
        <v>4091</v>
      </c>
      <c r="B7" s="1138"/>
      <c r="C7" s="1138"/>
      <c r="D7" s="1138"/>
      <c r="E7" s="1138"/>
      <c r="F7" s="1138"/>
      <c r="G7" s="1138"/>
      <c r="H7" s="1138"/>
      <c r="I7" s="1138"/>
      <c r="J7" s="1138"/>
      <c r="K7" s="1138"/>
      <c r="L7" s="1138"/>
      <c r="M7" s="1138"/>
      <c r="N7" s="1138"/>
      <c r="O7" s="1138"/>
      <c r="P7" s="1138"/>
      <c r="Q7" s="1138"/>
      <c r="R7" s="1138"/>
      <c r="S7" s="1138"/>
      <c r="T7" s="1138"/>
      <c r="U7" s="1138"/>
      <c r="V7" s="1138"/>
    </row>
    <row r="8" spans="1:22" ht="18.75" customHeight="1">
      <c r="A8" s="1138" t="s">
        <v>4092</v>
      </c>
      <c r="B8" s="1138"/>
      <c r="C8" s="1138"/>
      <c r="D8" s="1138"/>
      <c r="E8" s="1138"/>
      <c r="F8" s="1138"/>
      <c r="G8" s="1138"/>
      <c r="H8" s="1138"/>
      <c r="I8" s="1138"/>
      <c r="J8" s="1138"/>
      <c r="K8" s="1138"/>
      <c r="L8" s="1138"/>
      <c r="M8" s="1138"/>
      <c r="N8" s="1138"/>
      <c r="O8" s="1138"/>
      <c r="P8" s="1138"/>
      <c r="Q8" s="1138"/>
      <c r="R8" s="1138"/>
      <c r="S8" s="1138"/>
      <c r="T8" s="1138"/>
      <c r="U8" s="1138"/>
      <c r="V8" s="1138"/>
    </row>
    <row r="9" spans="1:22" ht="18.75" customHeight="1">
      <c r="A9" s="1138"/>
      <c r="B9" s="1138"/>
      <c r="C9" s="1138"/>
      <c r="D9" s="1138"/>
      <c r="E9" s="1138"/>
      <c r="F9" s="1138"/>
      <c r="G9" s="1138"/>
      <c r="H9" s="1138"/>
      <c r="I9" s="1138"/>
      <c r="J9" s="1138"/>
      <c r="K9" s="1138"/>
      <c r="L9" s="1138"/>
      <c r="M9" s="1138"/>
      <c r="N9" s="1138"/>
      <c r="O9" s="1138"/>
      <c r="P9" s="1138"/>
      <c r="Q9" s="1138"/>
      <c r="R9" s="1138"/>
      <c r="S9" s="1138"/>
      <c r="T9" s="1138"/>
      <c r="U9" s="1138"/>
      <c r="V9" s="1138"/>
    </row>
    <row r="10" spans="1:22" ht="18.75" customHeight="1">
      <c r="A10" s="1138"/>
      <c r="B10" s="1138"/>
      <c r="C10" s="1138"/>
      <c r="D10" s="1138"/>
      <c r="E10" s="1138"/>
      <c r="F10" s="1138"/>
      <c r="G10" s="2506" t="s">
        <v>509</v>
      </c>
      <c r="H10" s="2506"/>
      <c r="I10" s="1139" t="s">
        <v>19</v>
      </c>
      <c r="J10" s="1139"/>
      <c r="K10" s="2507" t="str">
        <f>cst_wskakunin_owner1__address</f>
        <v>埼玉県埼玉県さいたま市浦和区岸町７－１２－３</v>
      </c>
      <c r="L10" s="2507"/>
      <c r="M10" s="2507"/>
      <c r="N10" s="2507"/>
      <c r="O10" s="2507"/>
      <c r="P10" s="2507"/>
      <c r="Q10" s="2507"/>
      <c r="R10" s="2507"/>
      <c r="S10" s="2507"/>
      <c r="T10" s="2507"/>
      <c r="U10" s="2507"/>
      <c r="V10" s="2507"/>
    </row>
    <row r="11" spans="1:22" ht="18.75" customHeight="1">
      <c r="A11" s="1138"/>
      <c r="B11" s="1138"/>
      <c r="C11" s="1138"/>
      <c r="D11" s="1138"/>
      <c r="E11" s="1138"/>
      <c r="F11" s="1138"/>
      <c r="G11" s="2506"/>
      <c r="H11" s="2506"/>
      <c r="I11" s="1140" t="s">
        <v>4</v>
      </c>
      <c r="J11" s="1140"/>
      <c r="K11" s="2508" t="str">
        <f>cst_wskakunin_owner1__space3</f>
        <v>テスト建て主
代表取締役社長　テストさん</v>
      </c>
      <c r="L11" s="2508"/>
      <c r="M11" s="2508"/>
      <c r="N11" s="2508"/>
      <c r="O11" s="2508"/>
      <c r="P11" s="2508"/>
      <c r="Q11" s="2508"/>
      <c r="R11" s="2508"/>
      <c r="S11" s="2508"/>
      <c r="T11" s="2508"/>
      <c r="U11" s="2508"/>
      <c r="V11" s="2508"/>
    </row>
    <row r="12" spans="1:22" ht="18.75" customHeight="1">
      <c r="A12" s="1138"/>
      <c r="B12" s="1138"/>
      <c r="C12" s="1138"/>
      <c r="D12" s="1138"/>
      <c r="E12" s="1138"/>
      <c r="F12" s="1138"/>
      <c r="G12" s="1138"/>
      <c r="H12" s="1138"/>
      <c r="I12" s="1138"/>
      <c r="J12" s="1138"/>
      <c r="K12" s="2508"/>
      <c r="L12" s="2508"/>
      <c r="M12" s="2508"/>
      <c r="N12" s="2508"/>
      <c r="O12" s="2508"/>
      <c r="P12" s="2508"/>
      <c r="Q12" s="2508"/>
      <c r="R12" s="2508"/>
      <c r="S12" s="2508"/>
      <c r="T12" s="2508"/>
      <c r="U12" s="2508"/>
      <c r="V12" s="2508"/>
    </row>
    <row r="13" spans="1:22" ht="18.75" customHeight="1">
      <c r="A13" s="1138"/>
      <c r="B13" s="1138"/>
      <c r="C13" s="1138"/>
      <c r="D13" s="1138"/>
      <c r="E13" s="1138"/>
      <c r="F13" s="1138"/>
      <c r="G13" s="1138"/>
      <c r="H13" s="1138"/>
      <c r="I13" s="1138"/>
      <c r="J13" s="1138"/>
      <c r="K13" s="1138"/>
      <c r="L13" s="1138"/>
      <c r="M13" s="1138"/>
      <c r="N13" s="1141"/>
      <c r="O13" s="1141"/>
      <c r="P13" s="1141"/>
      <c r="Q13" s="1141"/>
      <c r="R13" s="1141"/>
      <c r="S13" s="1141"/>
      <c r="T13" s="1141"/>
      <c r="U13" s="1141"/>
      <c r="V13" s="1141"/>
    </row>
    <row r="14" spans="1:22" ht="18.75" customHeight="1">
      <c r="A14" s="1138"/>
      <c r="B14" s="1138"/>
      <c r="C14" s="1138"/>
      <c r="D14" s="1138"/>
      <c r="E14" s="1138"/>
      <c r="F14" s="1138"/>
      <c r="G14" s="1138"/>
      <c r="H14" s="1138"/>
      <c r="I14" s="1138"/>
      <c r="J14" s="1138"/>
      <c r="K14" s="1138" t="s">
        <v>0</v>
      </c>
      <c r="L14" s="1138"/>
      <c r="M14" s="1138"/>
      <c r="N14" s="1138"/>
      <c r="O14" s="1138"/>
      <c r="P14" s="1138"/>
      <c r="Q14" s="1138"/>
      <c r="R14" s="1138"/>
      <c r="S14" s="1138"/>
      <c r="T14" s="1138"/>
      <c r="U14" s="1138"/>
      <c r="V14" s="1138"/>
    </row>
    <row r="15" spans="1:22" ht="18.75" customHeight="1">
      <c r="A15" s="1138"/>
      <c r="B15" s="1138"/>
      <c r="C15" s="1138"/>
      <c r="D15" s="1138"/>
      <c r="E15" s="1138"/>
      <c r="F15" s="1138"/>
      <c r="G15" s="1138"/>
      <c r="H15" s="1138"/>
      <c r="I15" s="1138"/>
      <c r="J15" s="1138"/>
      <c r="K15" s="1138"/>
      <c r="L15" s="1138"/>
      <c r="M15" s="1138"/>
      <c r="N15" s="1138"/>
      <c r="O15" s="1138"/>
      <c r="P15" s="1138"/>
      <c r="Q15" s="1138"/>
      <c r="R15" s="1138"/>
      <c r="S15" s="1138"/>
      <c r="T15" s="1138"/>
      <c r="U15" s="1138"/>
      <c r="V15" s="1138"/>
    </row>
    <row r="16" spans="1:22" ht="18.75" customHeight="1">
      <c r="A16" s="1142" t="s">
        <v>4093</v>
      </c>
      <c r="B16" s="1143"/>
      <c r="C16" s="1143"/>
      <c r="D16" s="1143"/>
      <c r="E16" s="1143"/>
      <c r="F16" s="1143"/>
      <c r="G16" s="1143"/>
      <c r="H16" s="1144"/>
      <c r="I16" s="2502" t="str">
        <f>cst_shinsei_HIKIUKE_DATE</f>
        <v/>
      </c>
      <c r="J16" s="2503"/>
      <c r="K16" s="2503"/>
      <c r="L16" s="2503"/>
      <c r="M16" s="2503"/>
      <c r="N16" s="2503"/>
      <c r="O16" s="2503"/>
      <c r="P16" s="2503"/>
      <c r="Q16" s="2503"/>
      <c r="R16" s="2503"/>
      <c r="S16" s="2503"/>
      <c r="T16" s="2503"/>
      <c r="U16" s="2503"/>
      <c r="V16" s="2504"/>
    </row>
    <row r="17" spans="1:22" ht="18.75" customHeight="1">
      <c r="A17" s="1145" t="s">
        <v>4094</v>
      </c>
      <c r="B17" s="1146"/>
      <c r="C17" s="1146"/>
      <c r="D17" s="1146"/>
      <c r="E17" s="1146"/>
      <c r="F17" s="1146"/>
      <c r="G17" s="1146"/>
      <c r="H17" s="1147"/>
      <c r="I17" s="2522" t="str">
        <f>cst_shinsei_UKETUKE_NO</f>
        <v/>
      </c>
      <c r="J17" s="2523"/>
      <c r="K17" s="2523"/>
      <c r="L17" s="2523"/>
      <c r="M17" s="2523"/>
      <c r="N17" s="2523"/>
      <c r="O17" s="2523"/>
      <c r="P17" s="2523"/>
      <c r="Q17" s="2523"/>
      <c r="R17" s="2523"/>
      <c r="S17" s="2523"/>
      <c r="T17" s="2523"/>
      <c r="U17" s="2523"/>
      <c r="V17" s="2524"/>
    </row>
    <row r="18" spans="1:22" ht="18.75" customHeight="1">
      <c r="A18" s="1148" t="s">
        <v>4095</v>
      </c>
      <c r="B18" s="1138"/>
      <c r="C18" s="1138"/>
      <c r="D18" s="1138"/>
      <c r="E18" s="1138"/>
      <c r="F18" s="1138"/>
      <c r="G18" s="1138"/>
      <c r="H18" s="1149"/>
      <c r="I18" s="2525"/>
      <c r="J18" s="2526"/>
      <c r="K18" s="2526"/>
      <c r="L18" s="2526"/>
      <c r="M18" s="2526"/>
      <c r="N18" s="2526"/>
      <c r="O18" s="2526"/>
      <c r="P18" s="2526"/>
      <c r="Q18" s="2526"/>
      <c r="R18" s="2526"/>
      <c r="S18" s="2526"/>
      <c r="T18" s="2526"/>
      <c r="U18" s="2526"/>
      <c r="V18" s="2527"/>
    </row>
    <row r="19" spans="1:22" ht="18.75" customHeight="1">
      <c r="A19" s="1145" t="s">
        <v>4096</v>
      </c>
      <c r="B19" s="1146"/>
      <c r="C19" s="1146"/>
      <c r="D19" s="1146"/>
      <c r="E19" s="1146"/>
      <c r="F19" s="1146"/>
      <c r="G19" s="1146"/>
      <c r="H19" s="1147"/>
      <c r="I19" s="2528" t="str">
        <f>cst_wskakunin_BUILD_NAME</f>
        <v>テスト０７１１－１</v>
      </c>
      <c r="J19" s="2529"/>
      <c r="K19" s="2529"/>
      <c r="L19" s="2529"/>
      <c r="M19" s="2529"/>
      <c r="N19" s="2529"/>
      <c r="O19" s="2529"/>
      <c r="P19" s="2529"/>
      <c r="Q19" s="2529"/>
      <c r="R19" s="2529"/>
      <c r="S19" s="2529"/>
      <c r="T19" s="2529"/>
      <c r="U19" s="2529"/>
      <c r="V19" s="2530"/>
    </row>
    <row r="20" spans="1:22" ht="18.75" customHeight="1">
      <c r="A20" s="1148" t="s">
        <v>4097</v>
      </c>
      <c r="B20" s="1138"/>
      <c r="C20" s="1138"/>
      <c r="D20" s="1138"/>
      <c r="E20" s="1138"/>
      <c r="F20" s="1138"/>
      <c r="G20" s="1138"/>
      <c r="H20" s="1149"/>
      <c r="I20" s="2528" t="str">
        <f>cst_wskakunin_BUILD__address</f>
        <v>埼玉県さいたま市緑区</v>
      </c>
      <c r="J20" s="2529"/>
      <c r="K20" s="2529"/>
      <c r="L20" s="2529"/>
      <c r="M20" s="2529"/>
      <c r="N20" s="2529"/>
      <c r="O20" s="2529"/>
      <c r="P20" s="2529"/>
      <c r="Q20" s="2529"/>
      <c r="R20" s="2529"/>
      <c r="S20" s="2529"/>
      <c r="T20" s="2529"/>
      <c r="U20" s="2529"/>
      <c r="V20" s="2530"/>
    </row>
    <row r="21" spans="1:22" ht="18.75" customHeight="1">
      <c r="A21" s="1145" t="s">
        <v>4098</v>
      </c>
      <c r="B21" s="1146"/>
      <c r="C21" s="1146"/>
      <c r="D21" s="1146"/>
      <c r="E21" s="1146"/>
      <c r="F21" s="1146"/>
      <c r="G21" s="1146"/>
      <c r="H21" s="1147"/>
      <c r="I21" s="2525"/>
      <c r="J21" s="2526"/>
      <c r="K21" s="2526"/>
      <c r="L21" s="2526"/>
      <c r="M21" s="2526"/>
      <c r="N21" s="2526"/>
      <c r="O21" s="2526"/>
      <c r="P21" s="2526"/>
      <c r="Q21" s="2526"/>
      <c r="R21" s="2526"/>
      <c r="S21" s="2526"/>
      <c r="T21" s="2526"/>
      <c r="U21" s="2526"/>
      <c r="V21" s="2527"/>
    </row>
    <row r="22" spans="1:22" ht="18.75" customHeight="1">
      <c r="A22" s="1148" t="s">
        <v>4099</v>
      </c>
      <c r="B22" s="1138"/>
      <c r="C22" s="1138"/>
      <c r="D22" s="1138"/>
      <c r="E22" s="1138"/>
      <c r="F22" s="1138"/>
      <c r="G22" s="1138"/>
      <c r="H22" s="1149"/>
      <c r="I22" s="2511"/>
      <c r="J22" s="2512"/>
      <c r="K22" s="2512"/>
      <c r="L22" s="2512"/>
      <c r="M22" s="2512"/>
      <c r="N22" s="2512"/>
      <c r="O22" s="2512"/>
      <c r="P22" s="2512"/>
      <c r="Q22" s="2512"/>
      <c r="R22" s="2512"/>
      <c r="S22" s="2512"/>
      <c r="T22" s="2512"/>
      <c r="U22" s="2512"/>
      <c r="V22" s="2513"/>
    </row>
    <row r="23" spans="1:22" ht="18.75" customHeight="1">
      <c r="A23" s="1148"/>
      <c r="B23" s="1138"/>
      <c r="C23" s="1138"/>
      <c r="D23" s="1138"/>
      <c r="E23" s="1138"/>
      <c r="F23" s="1138"/>
      <c r="G23" s="1138"/>
      <c r="H23" s="1149"/>
      <c r="I23" s="2514"/>
      <c r="J23" s="2515"/>
      <c r="K23" s="2515"/>
      <c r="L23" s="2515"/>
      <c r="M23" s="2515"/>
      <c r="N23" s="2515"/>
      <c r="O23" s="2515"/>
      <c r="P23" s="2515"/>
      <c r="Q23" s="2515"/>
      <c r="R23" s="2515"/>
      <c r="S23" s="2515"/>
      <c r="T23" s="2515"/>
      <c r="U23" s="2515"/>
      <c r="V23" s="2516"/>
    </row>
    <row r="24" spans="1:22" ht="18.75" customHeight="1">
      <c r="A24" s="1148"/>
      <c r="B24" s="1138"/>
      <c r="C24" s="1138"/>
      <c r="D24" s="1138"/>
      <c r="E24" s="1138"/>
      <c r="F24" s="1138"/>
      <c r="G24" s="1138"/>
      <c r="H24" s="1149"/>
      <c r="I24" s="2514"/>
      <c r="J24" s="2515"/>
      <c r="K24" s="2515"/>
      <c r="L24" s="2515"/>
      <c r="M24" s="2515"/>
      <c r="N24" s="2515"/>
      <c r="O24" s="2515"/>
      <c r="P24" s="2515"/>
      <c r="Q24" s="2515"/>
      <c r="R24" s="2515"/>
      <c r="S24" s="2515"/>
      <c r="T24" s="2515"/>
      <c r="U24" s="2515"/>
      <c r="V24" s="2516"/>
    </row>
    <row r="25" spans="1:22" ht="18.75" customHeight="1">
      <c r="A25" s="1148"/>
      <c r="B25" s="1138"/>
      <c r="C25" s="1138"/>
      <c r="D25" s="1138"/>
      <c r="E25" s="1138"/>
      <c r="F25" s="1138"/>
      <c r="G25" s="1138"/>
      <c r="H25" s="1149"/>
      <c r="I25" s="2514"/>
      <c r="J25" s="2515"/>
      <c r="K25" s="2515"/>
      <c r="L25" s="2515"/>
      <c r="M25" s="2515"/>
      <c r="N25" s="2515"/>
      <c r="O25" s="2515"/>
      <c r="P25" s="2515"/>
      <c r="Q25" s="2515"/>
      <c r="R25" s="2515"/>
      <c r="S25" s="2515"/>
      <c r="T25" s="2515"/>
      <c r="U25" s="2515"/>
      <c r="V25" s="2516"/>
    </row>
    <row r="26" spans="1:22" ht="18.75" customHeight="1">
      <c r="A26" s="1148"/>
      <c r="B26" s="1138"/>
      <c r="C26" s="1138"/>
      <c r="D26" s="1138"/>
      <c r="E26" s="1138"/>
      <c r="F26" s="1138"/>
      <c r="G26" s="1138"/>
      <c r="H26" s="1149"/>
      <c r="I26" s="2514"/>
      <c r="J26" s="2515"/>
      <c r="K26" s="2515"/>
      <c r="L26" s="2515"/>
      <c r="M26" s="2515"/>
      <c r="N26" s="2515"/>
      <c r="O26" s="2515"/>
      <c r="P26" s="2515"/>
      <c r="Q26" s="2515"/>
      <c r="R26" s="2515"/>
      <c r="S26" s="2515"/>
      <c r="T26" s="2515"/>
      <c r="U26" s="2515"/>
      <c r="V26" s="2516"/>
    </row>
    <row r="27" spans="1:22" ht="18.75" customHeight="1">
      <c r="A27" s="1148"/>
      <c r="B27" s="1138"/>
      <c r="C27" s="1138"/>
      <c r="D27" s="1138"/>
      <c r="E27" s="1138"/>
      <c r="F27" s="1138"/>
      <c r="G27" s="1138"/>
      <c r="H27" s="1149"/>
      <c r="I27" s="2517"/>
      <c r="J27" s="2518"/>
      <c r="K27" s="2518"/>
      <c r="L27" s="2518"/>
      <c r="M27" s="2518"/>
      <c r="N27" s="2518"/>
      <c r="O27" s="2518"/>
      <c r="P27" s="2518"/>
      <c r="Q27" s="2518"/>
      <c r="R27" s="2518"/>
      <c r="S27" s="2518"/>
      <c r="T27" s="2518"/>
      <c r="U27" s="2518"/>
      <c r="V27" s="2519"/>
    </row>
    <row r="28" spans="1:22" ht="18.75" customHeight="1">
      <c r="A28" s="1142" t="s">
        <v>4100</v>
      </c>
      <c r="B28" s="1143"/>
      <c r="C28" s="1143"/>
      <c r="D28" s="1143"/>
      <c r="E28" s="1143"/>
      <c r="F28" s="1143"/>
      <c r="G28" s="1143"/>
      <c r="H28" s="1144"/>
      <c r="I28" s="2511"/>
      <c r="J28" s="2512"/>
      <c r="K28" s="2512"/>
      <c r="L28" s="2512"/>
      <c r="M28" s="2512"/>
      <c r="N28" s="2512"/>
      <c r="O28" s="2512"/>
      <c r="P28" s="2512"/>
      <c r="Q28" s="2512"/>
      <c r="R28" s="2512"/>
      <c r="S28" s="2512"/>
      <c r="T28" s="2512"/>
      <c r="U28" s="2512"/>
      <c r="V28" s="2513"/>
    </row>
    <row r="29" spans="1:22" ht="18.75" customHeight="1">
      <c r="A29" s="1148"/>
      <c r="B29" s="1138"/>
      <c r="C29" s="1138"/>
      <c r="D29" s="1138"/>
      <c r="E29" s="1138"/>
      <c r="F29" s="1138"/>
      <c r="G29" s="1138"/>
      <c r="H29" s="1149"/>
      <c r="I29" s="2514"/>
      <c r="J29" s="2515"/>
      <c r="K29" s="2515"/>
      <c r="L29" s="2515"/>
      <c r="M29" s="2515"/>
      <c r="N29" s="2515"/>
      <c r="O29" s="2515"/>
      <c r="P29" s="2515"/>
      <c r="Q29" s="2515"/>
      <c r="R29" s="2515"/>
      <c r="S29" s="2515"/>
      <c r="T29" s="2515"/>
      <c r="U29" s="2515"/>
      <c r="V29" s="2516"/>
    </row>
    <row r="30" spans="1:22" ht="18.75" customHeight="1">
      <c r="A30" s="1148"/>
      <c r="B30" s="1138"/>
      <c r="C30" s="1138"/>
      <c r="D30" s="1138"/>
      <c r="E30" s="1138"/>
      <c r="F30" s="1138"/>
      <c r="G30" s="1138"/>
      <c r="H30" s="1149"/>
      <c r="I30" s="2514"/>
      <c r="J30" s="2515"/>
      <c r="K30" s="2515"/>
      <c r="L30" s="2515"/>
      <c r="M30" s="2515"/>
      <c r="N30" s="2515"/>
      <c r="O30" s="2515"/>
      <c r="P30" s="2515"/>
      <c r="Q30" s="2515"/>
      <c r="R30" s="2515"/>
      <c r="S30" s="2515"/>
      <c r="T30" s="2515"/>
      <c r="U30" s="2515"/>
      <c r="V30" s="2516"/>
    </row>
    <row r="31" spans="1:22" ht="18.75" customHeight="1">
      <c r="A31" s="1148"/>
      <c r="B31" s="1138"/>
      <c r="C31" s="1138"/>
      <c r="D31" s="1138"/>
      <c r="E31" s="1138"/>
      <c r="F31" s="1138"/>
      <c r="G31" s="1138"/>
      <c r="H31" s="1149"/>
      <c r="I31" s="2514"/>
      <c r="J31" s="2515"/>
      <c r="K31" s="2515"/>
      <c r="L31" s="2515"/>
      <c r="M31" s="2515"/>
      <c r="N31" s="2515"/>
      <c r="O31" s="2515"/>
      <c r="P31" s="2515"/>
      <c r="Q31" s="2515"/>
      <c r="R31" s="2515"/>
      <c r="S31" s="2515"/>
      <c r="T31" s="2515"/>
      <c r="U31" s="2515"/>
      <c r="V31" s="2516"/>
    </row>
    <row r="32" spans="1:22" ht="18.75" customHeight="1">
      <c r="A32" s="1148"/>
      <c r="B32" s="1138"/>
      <c r="C32" s="1138"/>
      <c r="D32" s="1138"/>
      <c r="E32" s="1138"/>
      <c r="F32" s="1138"/>
      <c r="G32" s="1138"/>
      <c r="H32" s="1149"/>
      <c r="I32" s="2514"/>
      <c r="J32" s="2515"/>
      <c r="K32" s="2515"/>
      <c r="L32" s="2515"/>
      <c r="M32" s="2515"/>
      <c r="N32" s="2515"/>
      <c r="O32" s="2515"/>
      <c r="P32" s="2515"/>
      <c r="Q32" s="2515"/>
      <c r="R32" s="2515"/>
      <c r="S32" s="2515"/>
      <c r="T32" s="2515"/>
      <c r="U32" s="2515"/>
      <c r="V32" s="2516"/>
    </row>
    <row r="33" spans="1:22" ht="18.75" customHeight="1">
      <c r="A33" s="1150"/>
      <c r="B33" s="1151"/>
      <c r="C33" s="1151"/>
      <c r="D33" s="1151"/>
      <c r="E33" s="1151"/>
      <c r="F33" s="1151"/>
      <c r="G33" s="1151"/>
      <c r="H33" s="1152"/>
      <c r="I33" s="2517"/>
      <c r="J33" s="2518"/>
      <c r="K33" s="2518"/>
      <c r="L33" s="2518"/>
      <c r="M33" s="2518"/>
      <c r="N33" s="2518"/>
      <c r="O33" s="2518"/>
      <c r="P33" s="2518"/>
      <c r="Q33" s="2518"/>
      <c r="R33" s="2518"/>
      <c r="S33" s="2518"/>
      <c r="T33" s="2518"/>
      <c r="U33" s="2518"/>
      <c r="V33" s="2519"/>
    </row>
    <row r="34" spans="1:22" s="1153" customFormat="1" ht="18.75" customHeight="1">
      <c r="A34" s="2520" t="s">
        <v>4101</v>
      </c>
      <c r="B34" s="2520"/>
      <c r="C34" s="2520"/>
      <c r="D34" s="2520"/>
      <c r="E34" s="2520"/>
      <c r="F34" s="2520"/>
      <c r="G34" s="2520"/>
      <c r="H34" s="2520"/>
      <c r="I34" s="2520"/>
      <c r="J34" s="2520"/>
      <c r="K34" s="2520"/>
      <c r="L34" s="2520"/>
      <c r="M34" s="2520"/>
      <c r="N34" s="2520"/>
      <c r="O34" s="2520"/>
      <c r="P34" s="2520"/>
      <c r="Q34" s="2520"/>
      <c r="R34" s="2520"/>
      <c r="S34" s="2520"/>
      <c r="T34" s="2520"/>
      <c r="U34" s="2520"/>
      <c r="V34" s="2520"/>
    </row>
    <row r="35" spans="1:22" ht="18.75" customHeight="1">
      <c r="A35" s="1138"/>
      <c r="B35" s="1138"/>
      <c r="C35" s="1138"/>
      <c r="D35" s="1138"/>
      <c r="E35" s="1138"/>
      <c r="F35" s="1138"/>
      <c r="G35" s="1138"/>
      <c r="H35" s="1138"/>
      <c r="I35" s="1138"/>
      <c r="J35" s="1138"/>
      <c r="K35" s="1138"/>
      <c r="L35" s="1138"/>
      <c r="M35" s="1138"/>
      <c r="N35" s="1138"/>
      <c r="O35" s="1138"/>
      <c r="P35" s="1138"/>
      <c r="Q35" s="1138"/>
      <c r="R35" s="1138"/>
      <c r="S35" s="1138"/>
      <c r="T35" s="1138"/>
      <c r="U35" s="1138"/>
      <c r="V35" s="1138"/>
    </row>
    <row r="36" spans="1:22" ht="18.75" customHeight="1">
      <c r="A36" s="1154" t="s">
        <v>3032</v>
      </c>
      <c r="B36" s="1138"/>
      <c r="C36" s="1138"/>
      <c r="D36" s="1138"/>
      <c r="E36" s="1138"/>
      <c r="F36" s="1138"/>
      <c r="G36" s="1138"/>
      <c r="H36" s="1138"/>
      <c r="I36" s="1138"/>
      <c r="J36" s="1138"/>
      <c r="K36" s="1138"/>
      <c r="L36" s="1138"/>
      <c r="M36" s="1138"/>
      <c r="N36" s="1138"/>
      <c r="O36" s="1138"/>
      <c r="P36" s="1138"/>
      <c r="Q36" s="1138"/>
      <c r="R36" s="1138"/>
      <c r="S36" s="1138"/>
      <c r="T36" s="1138"/>
      <c r="U36" s="1138"/>
      <c r="V36" s="1138"/>
    </row>
    <row r="37" spans="1:22" ht="18.75" customHeight="1">
      <c r="A37" s="1155" t="s">
        <v>3033</v>
      </c>
      <c r="B37" s="1156"/>
      <c r="C37" s="1156"/>
      <c r="D37" s="1156"/>
      <c r="E37" s="1156"/>
      <c r="F37" s="1156"/>
      <c r="G37" s="1156"/>
      <c r="H37" s="1156"/>
      <c r="I37" s="1156"/>
      <c r="J37" s="1156"/>
      <c r="K37" s="1157"/>
      <c r="L37" s="1155" t="s">
        <v>3034</v>
      </c>
      <c r="M37" s="1156"/>
      <c r="N37" s="1156"/>
      <c r="O37" s="1156"/>
      <c r="P37" s="1143"/>
      <c r="Q37" s="1158" t="s">
        <v>139</v>
      </c>
      <c r="R37" s="1156" t="s">
        <v>3035</v>
      </c>
      <c r="S37" s="1143"/>
      <c r="T37" s="1158" t="s">
        <v>139</v>
      </c>
      <c r="U37" s="1156" t="s">
        <v>243</v>
      </c>
      <c r="V37" s="1157"/>
    </row>
    <row r="38" spans="1:22" ht="18.75" customHeight="1">
      <c r="A38" s="1159"/>
      <c r="B38" s="1160"/>
      <c r="C38" s="1160"/>
      <c r="D38" s="1160"/>
      <c r="E38" s="1160"/>
      <c r="F38" s="1160"/>
      <c r="G38" s="1160"/>
      <c r="H38" s="1160"/>
      <c r="I38" s="1160"/>
      <c r="J38" s="1160"/>
      <c r="K38" s="1161"/>
      <c r="L38" s="1162"/>
      <c r="M38" s="1163"/>
      <c r="N38" s="1163"/>
      <c r="O38" s="1163"/>
      <c r="P38" s="1164" t="s">
        <v>523</v>
      </c>
      <c r="Q38" s="1163"/>
      <c r="R38" s="1163"/>
      <c r="S38" s="1163"/>
      <c r="T38" s="1163"/>
      <c r="U38" s="1163"/>
      <c r="V38" s="1165"/>
    </row>
    <row r="39" spans="1:22" ht="18.75" customHeight="1">
      <c r="A39" s="1159"/>
      <c r="B39" s="1160"/>
      <c r="C39" s="1160"/>
      <c r="D39" s="1160"/>
      <c r="E39" s="1160"/>
      <c r="F39" s="1160"/>
      <c r="G39" s="1160"/>
      <c r="H39" s="1160"/>
      <c r="I39" s="1160"/>
      <c r="J39" s="1160"/>
      <c r="K39" s="1161"/>
      <c r="L39" s="1155" t="s">
        <v>3036</v>
      </c>
      <c r="M39" s="1156"/>
      <c r="N39" s="1156"/>
      <c r="O39" s="1156"/>
      <c r="P39" s="1156"/>
      <c r="Q39" s="1158" t="s">
        <v>139</v>
      </c>
      <c r="R39" s="1156" t="s">
        <v>3035</v>
      </c>
      <c r="S39" s="1143"/>
      <c r="T39" s="1158" t="s">
        <v>139</v>
      </c>
      <c r="U39" s="1156" t="s">
        <v>243</v>
      </c>
      <c r="V39" s="1157"/>
    </row>
    <row r="40" spans="1:22" ht="18.75" customHeight="1">
      <c r="A40" s="1159"/>
      <c r="B40" s="1160"/>
      <c r="C40" s="1160"/>
      <c r="D40" s="1160"/>
      <c r="E40" s="1160"/>
      <c r="F40" s="1160"/>
      <c r="G40" s="1160"/>
      <c r="H40" s="1160"/>
      <c r="I40" s="1160"/>
      <c r="J40" s="1160"/>
      <c r="K40" s="1161"/>
      <c r="L40" s="1166" t="s">
        <v>3037</v>
      </c>
      <c r="M40" s="1160"/>
      <c r="N40" s="1160"/>
      <c r="O40" s="1160"/>
      <c r="P40" s="1167"/>
      <c r="Q40" s="1167"/>
      <c r="R40" s="1167" t="s">
        <v>114</v>
      </c>
      <c r="S40" s="1167" t="s">
        <v>523</v>
      </c>
      <c r="T40" s="1167"/>
      <c r="U40" s="1167"/>
      <c r="V40" s="1168" t="s">
        <v>114</v>
      </c>
    </row>
    <row r="41" spans="1:22" ht="18.75" customHeight="1">
      <c r="A41" s="1159"/>
      <c r="B41" s="1160"/>
      <c r="C41" s="1160"/>
      <c r="D41" s="1160"/>
      <c r="E41" s="1160"/>
      <c r="F41" s="1160"/>
      <c r="G41" s="1160"/>
      <c r="H41" s="1160"/>
      <c r="I41" s="1160"/>
      <c r="J41" s="1160"/>
      <c r="K41" s="1161"/>
      <c r="L41" s="1166" t="s">
        <v>3038</v>
      </c>
      <c r="M41" s="1160"/>
      <c r="N41" s="1160"/>
      <c r="O41" s="1160"/>
      <c r="P41" s="1167"/>
      <c r="Q41" s="1167"/>
      <c r="R41" s="1167" t="s">
        <v>114</v>
      </c>
      <c r="S41" s="1167" t="s">
        <v>523</v>
      </c>
      <c r="T41" s="1167"/>
      <c r="U41" s="1167"/>
      <c r="V41" s="1168" t="s">
        <v>114</v>
      </c>
    </row>
    <row r="42" spans="1:22" ht="18.75" customHeight="1">
      <c r="A42" s="1159"/>
      <c r="B42" s="1160"/>
      <c r="C42" s="1160"/>
      <c r="D42" s="1160"/>
      <c r="E42" s="1160"/>
      <c r="F42" s="1160"/>
      <c r="G42" s="1160"/>
      <c r="H42" s="1160"/>
      <c r="I42" s="1160"/>
      <c r="J42" s="1160"/>
      <c r="K42" s="1161"/>
      <c r="L42" s="1169" t="s">
        <v>3039</v>
      </c>
      <c r="M42" s="1163"/>
      <c r="N42" s="1163"/>
      <c r="O42" s="1163"/>
      <c r="P42" s="1164"/>
      <c r="Q42" s="1164"/>
      <c r="R42" s="1164" t="s">
        <v>114</v>
      </c>
      <c r="S42" s="1164" t="s">
        <v>523</v>
      </c>
      <c r="T42" s="1164"/>
      <c r="U42" s="1164"/>
      <c r="V42" s="1170" t="s">
        <v>114</v>
      </c>
    </row>
    <row r="43" spans="1:22" ht="18.75" customHeight="1">
      <c r="A43" s="1159"/>
      <c r="B43" s="1160"/>
      <c r="C43" s="1160"/>
      <c r="D43" s="1160"/>
      <c r="E43" s="1160"/>
      <c r="F43" s="1160"/>
      <c r="G43" s="1160"/>
      <c r="H43" s="1160"/>
      <c r="I43" s="1160"/>
      <c r="J43" s="1160"/>
      <c r="K43" s="1161"/>
      <c r="L43" s="1159" t="s">
        <v>3040</v>
      </c>
      <c r="M43" s="1160"/>
      <c r="N43" s="1160"/>
      <c r="O43" s="1160"/>
      <c r="P43" s="1160"/>
      <c r="Q43" s="1158" t="s">
        <v>139</v>
      </c>
      <c r="R43" s="1156" t="s">
        <v>3035</v>
      </c>
      <c r="S43" s="1143"/>
      <c r="T43" s="1158" t="s">
        <v>139</v>
      </c>
      <c r="U43" s="1156" t="s">
        <v>243</v>
      </c>
      <c r="V43" s="1161"/>
    </row>
    <row r="44" spans="1:22" ht="18.75" customHeight="1">
      <c r="A44" s="1159"/>
      <c r="B44" s="1160"/>
      <c r="C44" s="1160"/>
      <c r="D44" s="1160"/>
      <c r="E44" s="1160"/>
      <c r="F44" s="1160"/>
      <c r="G44" s="1160"/>
      <c r="H44" s="1160"/>
      <c r="I44" s="1160"/>
      <c r="J44" s="1160"/>
      <c r="K44" s="1161"/>
      <c r="L44" s="1162"/>
      <c r="M44" s="1163"/>
      <c r="N44" s="1163"/>
      <c r="O44" s="1164" t="s">
        <v>3041</v>
      </c>
      <c r="P44" s="1164" t="s">
        <v>523</v>
      </c>
      <c r="Q44" s="2521"/>
      <c r="R44" s="2521"/>
      <c r="S44" s="1164" t="s">
        <v>3041</v>
      </c>
      <c r="T44" s="1163"/>
      <c r="U44" s="1163"/>
      <c r="V44" s="1165"/>
    </row>
    <row r="45" spans="1:22" ht="18.75" customHeight="1">
      <c r="A45" s="1159"/>
      <c r="B45" s="1160"/>
      <c r="C45" s="1160"/>
      <c r="D45" s="1160"/>
      <c r="E45" s="1160"/>
      <c r="F45" s="1160"/>
      <c r="G45" s="1160"/>
      <c r="H45" s="1160"/>
      <c r="I45" s="1160"/>
      <c r="J45" s="1160"/>
      <c r="K45" s="1161"/>
      <c r="L45" s="1160" t="s">
        <v>8</v>
      </c>
      <c r="M45" s="1160"/>
      <c r="N45" s="1160"/>
      <c r="O45" s="1160"/>
      <c r="P45" s="1160"/>
      <c r="Q45" s="1158" t="s">
        <v>139</v>
      </c>
      <c r="R45" s="1156" t="s">
        <v>3035</v>
      </c>
      <c r="S45" s="1143"/>
      <c r="T45" s="1158" t="s">
        <v>139</v>
      </c>
      <c r="U45" s="1156" t="s">
        <v>243</v>
      </c>
      <c r="V45" s="1161"/>
    </row>
    <row r="46" spans="1:22" ht="18.75" customHeight="1">
      <c r="A46" s="1162"/>
      <c r="B46" s="1163"/>
      <c r="C46" s="1163"/>
      <c r="D46" s="1163"/>
      <c r="E46" s="1163"/>
      <c r="F46" s="1163"/>
      <c r="G46" s="1163"/>
      <c r="H46" s="1163"/>
      <c r="I46" s="1163"/>
      <c r="J46" s="1163"/>
      <c r="K46" s="1165"/>
      <c r="L46" s="1162"/>
      <c r="M46" s="1163"/>
      <c r="N46" s="1163"/>
      <c r="O46" s="1163"/>
      <c r="P46" s="1164" t="s">
        <v>523</v>
      </c>
      <c r="Q46" s="1163"/>
      <c r="R46" s="1163"/>
      <c r="S46" s="1163"/>
      <c r="T46" s="1163"/>
      <c r="U46" s="1163"/>
      <c r="V46" s="1165"/>
    </row>
  </sheetData>
  <mergeCells count="15">
    <mergeCell ref="I28:V33"/>
    <mergeCell ref="A34:V34"/>
    <mergeCell ref="Q44:R44"/>
    <mergeCell ref="I17:V17"/>
    <mergeCell ref="I18:V18"/>
    <mergeCell ref="I19:V19"/>
    <mergeCell ref="I20:V20"/>
    <mergeCell ref="I21:V21"/>
    <mergeCell ref="I22:V27"/>
    <mergeCell ref="I16:V16"/>
    <mergeCell ref="A1:V2"/>
    <mergeCell ref="G10:H11"/>
    <mergeCell ref="K10:V10"/>
    <mergeCell ref="K11:V12"/>
    <mergeCell ref="O3:Q3"/>
  </mergeCells>
  <phoneticPr fontId="136"/>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34" customWidth="1"/>
    <col min="2" max="31" width="2.875" style="1834" customWidth="1"/>
    <col min="32" max="32" width="3.125" style="1834" customWidth="1"/>
    <col min="33" max="33" width="9" style="1834" customWidth="1"/>
    <col min="34" max="16384" width="9" style="1834"/>
  </cols>
  <sheetData>
    <row r="1" spans="1:42" ht="15" customHeight="1">
      <c r="A1" s="1832" t="s">
        <v>5153</v>
      </c>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row>
    <row r="2" spans="1:42" ht="12.75" customHeight="1">
      <c r="A2" s="1833"/>
      <c r="B2" s="1833"/>
      <c r="C2" s="1833"/>
      <c r="D2" s="1833"/>
      <c r="E2" s="1833"/>
      <c r="F2" s="1833"/>
      <c r="G2" s="1833"/>
      <c r="H2" s="1833"/>
      <c r="I2" s="1833"/>
      <c r="J2" s="1833"/>
      <c r="K2" s="1833"/>
      <c r="L2" s="1833"/>
      <c r="M2" s="1833"/>
      <c r="N2" s="1833"/>
      <c r="O2" s="1833"/>
      <c r="P2" s="1833"/>
      <c r="Q2" s="1833"/>
      <c r="R2" s="1835"/>
      <c r="S2" s="1835"/>
      <c r="T2" s="1833"/>
      <c r="U2" s="1833"/>
      <c r="V2" s="1833"/>
      <c r="W2" s="1833"/>
      <c r="X2" s="1833"/>
      <c r="Y2" s="1833"/>
      <c r="Z2" s="1833"/>
      <c r="AA2" s="1833"/>
      <c r="AB2" s="1833"/>
      <c r="AC2" s="1833"/>
      <c r="AD2" s="1833"/>
      <c r="AE2" s="1833"/>
      <c r="AF2" s="1833"/>
      <c r="AG2" s="1836"/>
      <c r="AH2" s="1836"/>
      <c r="AI2" s="1836"/>
    </row>
    <row r="3" spans="1:42" ht="19.5" customHeight="1">
      <c r="A3" s="2634" t="s">
        <v>5154</v>
      </c>
      <c r="B3" s="2634"/>
      <c r="C3" s="2634"/>
      <c r="D3" s="2634"/>
      <c r="E3" s="2634"/>
      <c r="F3" s="2634"/>
      <c r="G3" s="2634"/>
      <c r="H3" s="2634"/>
      <c r="I3" s="2634"/>
      <c r="J3" s="2634"/>
      <c r="K3" s="2634"/>
      <c r="L3" s="2634"/>
      <c r="M3" s="2634"/>
      <c r="N3" s="2634"/>
      <c r="O3" s="2634"/>
      <c r="P3" s="2634"/>
      <c r="Q3" s="2634"/>
      <c r="R3" s="2634"/>
      <c r="S3" s="2634"/>
      <c r="T3" s="2634"/>
      <c r="U3" s="2634"/>
      <c r="V3" s="2634"/>
      <c r="W3" s="2634"/>
      <c r="X3" s="2634"/>
      <c r="Y3" s="2634"/>
      <c r="Z3" s="2634"/>
      <c r="AA3" s="2634"/>
      <c r="AB3" s="2634"/>
      <c r="AC3" s="2634"/>
      <c r="AD3" s="2634"/>
      <c r="AE3" s="2634"/>
      <c r="AF3" s="2634"/>
      <c r="AG3" s="1836"/>
      <c r="AH3" s="1836"/>
      <c r="AI3" s="1836"/>
      <c r="AN3" s="1836"/>
      <c r="AO3" s="1836"/>
      <c r="AP3" s="1836"/>
    </row>
    <row r="4" spans="1:42" ht="12" customHeight="1">
      <c r="A4" s="1837"/>
      <c r="B4" s="1837"/>
      <c r="C4" s="1837"/>
      <c r="D4" s="1837"/>
      <c r="E4" s="1837"/>
      <c r="F4" s="1837"/>
      <c r="G4" s="1837"/>
      <c r="H4" s="1837"/>
      <c r="I4" s="1837"/>
      <c r="J4" s="1837"/>
      <c r="K4" s="1837"/>
      <c r="L4" s="1837"/>
      <c r="M4" s="1837"/>
      <c r="N4" s="1837"/>
      <c r="O4" s="1837"/>
      <c r="P4" s="1837"/>
      <c r="Q4" s="1837"/>
      <c r="R4" s="1837"/>
      <c r="S4" s="1837"/>
      <c r="T4" s="1837"/>
      <c r="U4" s="1837"/>
      <c r="V4" s="1837"/>
      <c r="W4" s="1837"/>
      <c r="X4" s="1837"/>
      <c r="Y4" s="1837"/>
      <c r="Z4" s="1837"/>
      <c r="AA4" s="1837"/>
      <c r="AB4" s="1837"/>
      <c r="AC4" s="1837"/>
      <c r="AD4" s="1837"/>
      <c r="AE4" s="1837"/>
      <c r="AF4" s="1837"/>
      <c r="AG4" s="1836"/>
      <c r="AH4" s="1836"/>
      <c r="AI4" s="1836"/>
      <c r="AN4" s="1836"/>
      <c r="AO4" s="1836"/>
      <c r="AP4" s="1836"/>
    </row>
    <row r="5" spans="1:42" ht="17.100000000000001" customHeight="1">
      <c r="A5" s="1838" t="s">
        <v>5155</v>
      </c>
      <c r="B5" s="1835"/>
      <c r="C5" s="1835"/>
      <c r="D5" s="1835"/>
      <c r="E5" s="1835"/>
      <c r="F5" s="1835"/>
      <c r="G5" s="1835"/>
      <c r="H5" s="1835"/>
      <c r="I5" s="1835"/>
      <c r="J5" s="1835"/>
      <c r="K5" s="1835"/>
      <c r="L5" s="1835"/>
      <c r="M5" s="1835"/>
      <c r="N5" s="1835"/>
      <c r="O5" s="1835"/>
      <c r="P5" s="1835"/>
      <c r="Q5" s="1835"/>
      <c r="R5" s="1839"/>
      <c r="S5" s="1839"/>
      <c r="T5" s="1835"/>
      <c r="U5" s="1835"/>
      <c r="V5" s="1835"/>
      <c r="W5" s="1835"/>
      <c r="X5" s="1835"/>
      <c r="Y5" s="1835"/>
      <c r="Z5" s="1835"/>
      <c r="AA5" s="1835"/>
      <c r="AB5" s="1835"/>
      <c r="AC5" s="1835"/>
      <c r="AD5" s="1835"/>
      <c r="AE5" s="1835"/>
      <c r="AF5" s="1835"/>
      <c r="AG5" s="1836"/>
      <c r="AH5" s="1836"/>
      <c r="AI5" s="1836"/>
      <c r="AN5" s="1836"/>
      <c r="AO5" s="1836"/>
      <c r="AP5" s="1836"/>
    </row>
    <row r="6" spans="1:42" ht="17.100000000000001" customHeight="1">
      <c r="A6" s="1840" t="s">
        <v>5156</v>
      </c>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6"/>
      <c r="AH6" s="1836"/>
      <c r="AI6" s="1836"/>
      <c r="AN6" s="1836"/>
      <c r="AO6" s="1836"/>
      <c r="AP6" s="1836"/>
    </row>
    <row r="7" spans="1:42" ht="17.100000000000001" customHeight="1">
      <c r="A7" s="2623" t="s">
        <v>5157</v>
      </c>
      <c r="B7" s="2624"/>
      <c r="C7" s="2624"/>
      <c r="D7" s="2624"/>
      <c r="E7" s="2624"/>
      <c r="F7" s="2624"/>
      <c r="G7" s="2625"/>
      <c r="H7" s="2635" t="str">
        <f>cst_wskakunin_BUILD__address</f>
        <v>埼玉県さいたま市緑区</v>
      </c>
      <c r="I7" s="2636"/>
      <c r="J7" s="2636"/>
      <c r="K7" s="2636"/>
      <c r="L7" s="2636"/>
      <c r="M7" s="2636"/>
      <c r="N7" s="2636"/>
      <c r="O7" s="2636"/>
      <c r="P7" s="2636"/>
      <c r="Q7" s="2636"/>
      <c r="R7" s="2636"/>
      <c r="S7" s="2636"/>
      <c r="T7" s="2636"/>
      <c r="U7" s="2636"/>
      <c r="V7" s="2636"/>
      <c r="W7" s="2636"/>
      <c r="X7" s="2636"/>
      <c r="Y7" s="2636"/>
      <c r="Z7" s="2636"/>
      <c r="AA7" s="2636"/>
      <c r="AB7" s="2636"/>
      <c r="AC7" s="2636"/>
      <c r="AD7" s="2636"/>
      <c r="AE7" s="2636"/>
      <c r="AF7" s="2637"/>
      <c r="AG7" s="1836"/>
      <c r="AH7" s="1836"/>
      <c r="AI7" s="1836"/>
      <c r="AN7" s="1836"/>
      <c r="AO7" s="1836"/>
      <c r="AP7" s="1836"/>
    </row>
    <row r="8" spans="1:42" ht="17.100000000000001" customHeight="1">
      <c r="A8" s="2623" t="s">
        <v>5158</v>
      </c>
      <c r="B8" s="2624"/>
      <c r="C8" s="2624"/>
      <c r="D8" s="2624"/>
      <c r="E8" s="2624"/>
      <c r="F8" s="2624"/>
      <c r="G8" s="2625"/>
      <c r="H8" s="2635" t="str">
        <f>cst_wskakunin_owner1__space</f>
        <v>テスト建て主　代表取締役社長　テストさん</v>
      </c>
      <c r="I8" s="2636"/>
      <c r="J8" s="2636"/>
      <c r="K8" s="2636"/>
      <c r="L8" s="2636"/>
      <c r="M8" s="2636"/>
      <c r="N8" s="2636"/>
      <c r="O8" s="2636"/>
      <c r="P8" s="2636"/>
      <c r="Q8" s="2636"/>
      <c r="R8" s="2636"/>
      <c r="S8" s="2636"/>
      <c r="T8" s="2636"/>
      <c r="U8" s="2636"/>
      <c r="V8" s="2636"/>
      <c r="W8" s="2636"/>
      <c r="X8" s="2636"/>
      <c r="Y8" s="2636"/>
      <c r="Z8" s="2636"/>
      <c r="AA8" s="2636"/>
      <c r="AB8" s="2636"/>
      <c r="AC8" s="2636"/>
      <c r="AD8" s="2636"/>
      <c r="AE8" s="2636"/>
      <c r="AF8" s="2637"/>
      <c r="AG8" s="1836"/>
      <c r="AH8" s="1836"/>
      <c r="AI8" s="1836"/>
      <c r="AN8" s="1836"/>
      <c r="AO8" s="1836"/>
      <c r="AP8" s="1836"/>
    </row>
    <row r="9" spans="1:42" ht="17.100000000000001" customHeight="1">
      <c r="A9" s="2623" t="s">
        <v>5159</v>
      </c>
      <c r="B9" s="2624"/>
      <c r="C9" s="2624"/>
      <c r="D9" s="2624"/>
      <c r="E9" s="2624"/>
      <c r="F9" s="2624"/>
      <c r="G9" s="2625"/>
      <c r="H9" s="2537" t="s">
        <v>5160</v>
      </c>
      <c r="I9" s="2538"/>
      <c r="J9" s="2538"/>
      <c r="K9" s="2538"/>
      <c r="L9" s="2545"/>
      <c r="M9" s="2545"/>
      <c r="N9" s="2545"/>
      <c r="O9" s="2545"/>
      <c r="P9" s="2545"/>
      <c r="Q9" s="2545"/>
      <c r="R9" s="2545"/>
      <c r="S9" s="2545"/>
      <c r="T9" s="2545"/>
      <c r="U9" s="2545"/>
      <c r="V9" s="2545"/>
      <c r="W9" s="2545"/>
      <c r="X9" s="2545"/>
      <c r="Y9" s="2542" t="s">
        <v>5161</v>
      </c>
      <c r="Z9" s="2542"/>
      <c r="AA9" s="2542"/>
      <c r="AB9" s="2542"/>
      <c r="AC9" s="2542"/>
      <c r="AD9" s="2542"/>
      <c r="AE9" s="2542"/>
      <c r="AF9" s="2543"/>
      <c r="AG9" s="1836"/>
      <c r="AH9" s="1836"/>
      <c r="AI9" s="1836"/>
      <c r="AN9" s="1836"/>
      <c r="AO9" s="1836"/>
      <c r="AP9" s="1836"/>
    </row>
    <row r="10" spans="1:42" ht="17.100000000000001" customHeight="1">
      <c r="A10" s="2623" t="s">
        <v>5162</v>
      </c>
      <c r="B10" s="2624"/>
      <c r="C10" s="2624"/>
      <c r="D10" s="2624"/>
      <c r="E10" s="2624"/>
      <c r="F10" s="2624"/>
      <c r="G10" s="2625"/>
      <c r="H10" s="2541"/>
      <c r="I10" s="2542"/>
      <c r="J10" s="1841" t="s">
        <v>477</v>
      </c>
      <c r="K10" s="1842"/>
      <c r="L10" s="1843" t="s">
        <v>5</v>
      </c>
      <c r="M10" s="1844"/>
      <c r="N10" s="1843" t="s">
        <v>478</v>
      </c>
      <c r="O10" s="2626"/>
      <c r="P10" s="2626"/>
      <c r="Q10" s="2626"/>
      <c r="R10" s="2626"/>
      <c r="S10" s="2626"/>
      <c r="T10" s="2626"/>
      <c r="U10" s="2626"/>
      <c r="V10" s="2626"/>
      <c r="W10" s="2626"/>
      <c r="X10" s="2626"/>
      <c r="Y10" s="2626"/>
      <c r="Z10" s="2626"/>
      <c r="AA10" s="2626"/>
      <c r="AB10" s="2626"/>
      <c r="AC10" s="2626"/>
      <c r="AD10" s="2626"/>
      <c r="AE10" s="2626"/>
      <c r="AF10" s="2627"/>
      <c r="AG10" s="1836"/>
      <c r="AH10" s="1836"/>
      <c r="AI10" s="1836"/>
      <c r="AN10" s="1836"/>
      <c r="AO10" s="1836"/>
      <c r="AP10" s="1836"/>
    </row>
    <row r="11" spans="1:42" ht="16.5" customHeight="1">
      <c r="A11" s="1835"/>
      <c r="B11" s="1835"/>
      <c r="C11" s="1835"/>
      <c r="D11" s="1835"/>
      <c r="E11" s="1835"/>
      <c r="F11" s="1835"/>
      <c r="G11" s="1835"/>
      <c r="H11" s="1835"/>
      <c r="I11" s="1835"/>
      <c r="J11" s="1835"/>
      <c r="K11" s="1835"/>
      <c r="L11" s="1835"/>
      <c r="M11" s="1846"/>
      <c r="N11" s="1846"/>
      <c r="O11" s="1846"/>
      <c r="P11" s="1846"/>
      <c r="Q11" s="1846"/>
      <c r="R11" s="1846"/>
      <c r="S11" s="1846"/>
      <c r="T11" s="1846"/>
      <c r="U11" s="1846"/>
      <c r="V11" s="1847"/>
      <c r="W11" s="1847"/>
      <c r="X11" s="1835"/>
      <c r="Y11" s="1835"/>
      <c r="Z11" s="1835"/>
      <c r="AA11" s="1835"/>
      <c r="AB11" s="1835"/>
      <c r="AC11" s="1835"/>
      <c r="AD11" s="1835"/>
      <c r="AE11" s="1835"/>
      <c r="AF11" s="1835"/>
      <c r="AG11" s="1836"/>
      <c r="AH11" s="1836"/>
      <c r="AI11" s="1836"/>
      <c r="AN11" s="1836"/>
      <c r="AO11" s="1836"/>
      <c r="AP11" s="1836"/>
    </row>
    <row r="12" spans="1:42" ht="17.100000000000001" customHeight="1">
      <c r="A12" s="1848" t="s">
        <v>5163</v>
      </c>
      <c r="B12" s="1835"/>
      <c r="C12" s="1835"/>
      <c r="D12" s="1835"/>
      <c r="E12" s="1835"/>
      <c r="F12" s="1835"/>
      <c r="G12" s="1835"/>
      <c r="H12" s="1835"/>
      <c r="I12" s="1835"/>
      <c r="J12" s="1835"/>
      <c r="K12" s="1835"/>
      <c r="L12" s="1835"/>
      <c r="M12" s="1835"/>
      <c r="N12" s="1835"/>
      <c r="O12" s="1835"/>
      <c r="P12" s="1835"/>
      <c r="Q12" s="1835"/>
      <c r="R12" s="1833"/>
      <c r="S12" s="1847"/>
      <c r="T12" s="1833"/>
      <c r="U12" s="1833"/>
      <c r="V12" s="1847"/>
      <c r="W12" s="1847"/>
      <c r="X12" s="1849"/>
      <c r="Y12" s="1849"/>
      <c r="Z12" s="1849"/>
      <c r="AA12" s="1849"/>
      <c r="AB12" s="1849"/>
      <c r="AC12" s="1849"/>
      <c r="AD12" s="1849"/>
      <c r="AE12" s="1849"/>
      <c r="AF12" s="1849"/>
      <c r="AG12" s="1836"/>
      <c r="AH12" s="1836"/>
      <c r="AI12" s="1836"/>
      <c r="AN12" s="1836"/>
      <c r="AO12" s="1836"/>
      <c r="AP12" s="1836"/>
    </row>
    <row r="13" spans="1:42" ht="17.100000000000001" customHeight="1">
      <c r="A13" s="1850" t="s">
        <v>5164</v>
      </c>
      <c r="B13" s="1835"/>
      <c r="C13" s="1835"/>
      <c r="D13" s="1835"/>
      <c r="E13" s="1835"/>
      <c r="F13" s="1835"/>
      <c r="G13" s="1835"/>
      <c r="H13" s="1835"/>
      <c r="I13" s="1835"/>
      <c r="J13" s="1835"/>
      <c r="K13" s="1835"/>
      <c r="L13" s="1835"/>
      <c r="M13" s="1835"/>
      <c r="N13" s="1835"/>
      <c r="O13" s="1835"/>
      <c r="P13" s="1835"/>
      <c r="Q13" s="1835"/>
      <c r="R13" s="1835"/>
      <c r="S13" s="1847"/>
      <c r="T13" s="1835"/>
      <c r="U13" s="1835"/>
      <c r="V13" s="1847"/>
      <c r="W13" s="1847"/>
      <c r="X13" s="1849"/>
      <c r="Y13" s="1849"/>
      <c r="Z13" s="1849"/>
      <c r="AA13" s="1849"/>
      <c r="AB13" s="1849"/>
      <c r="AC13" s="1849"/>
      <c r="AD13" s="1849"/>
      <c r="AE13" s="1849"/>
      <c r="AF13" s="1849"/>
      <c r="AG13" s="1836"/>
      <c r="AH13" s="1836"/>
      <c r="AI13" s="1836"/>
      <c r="AN13" s="1836"/>
      <c r="AO13" s="1836"/>
      <c r="AP13" s="1836"/>
    </row>
    <row r="14" spans="1:42" ht="17.100000000000001" customHeight="1">
      <c r="A14" s="1840" t="s">
        <v>5165</v>
      </c>
      <c r="B14" s="1833"/>
      <c r="C14" s="1833"/>
      <c r="D14" s="1833"/>
      <c r="E14" s="1833"/>
      <c r="F14" s="1833"/>
      <c r="G14" s="1833"/>
      <c r="H14" s="1833"/>
      <c r="I14" s="1833"/>
      <c r="J14" s="1833"/>
      <c r="K14" s="1833"/>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6"/>
      <c r="AH14" s="1836"/>
      <c r="AI14" s="1836"/>
      <c r="AN14" s="1836"/>
      <c r="AO14" s="1836"/>
      <c r="AP14" s="1836"/>
    </row>
    <row r="15" spans="1:42" ht="17.100000000000001" customHeight="1">
      <c r="A15" s="2628" t="s">
        <v>5166</v>
      </c>
      <c r="B15" s="2629"/>
      <c r="C15" s="2629"/>
      <c r="D15" s="2629"/>
      <c r="E15" s="2629"/>
      <c r="F15" s="2629"/>
      <c r="G15" s="2629"/>
      <c r="H15" s="2629"/>
      <c r="I15" s="2629"/>
      <c r="J15" s="2628" t="s">
        <v>627</v>
      </c>
      <c r="K15" s="2629"/>
      <c r="L15" s="2629"/>
      <c r="M15" s="2630"/>
      <c r="N15" s="2631" t="s">
        <v>5167</v>
      </c>
      <c r="O15" s="2632"/>
      <c r="P15" s="2632"/>
      <c r="Q15" s="2632"/>
      <c r="R15" s="2632"/>
      <c r="S15" s="2633"/>
      <c r="T15" s="2632" t="s">
        <v>501</v>
      </c>
      <c r="U15" s="2632"/>
      <c r="V15" s="2632"/>
      <c r="W15" s="2632"/>
      <c r="X15" s="2632"/>
      <c r="Y15" s="2632"/>
      <c r="Z15" s="2632"/>
      <c r="AA15" s="2632"/>
      <c r="AB15" s="2632"/>
      <c r="AC15" s="2632"/>
      <c r="AD15" s="2632"/>
      <c r="AE15" s="2632"/>
      <c r="AF15" s="2633"/>
      <c r="AG15" s="1836"/>
      <c r="AH15" s="1836"/>
      <c r="AI15" s="1836"/>
      <c r="AN15" s="1836"/>
      <c r="AO15" s="1836"/>
      <c r="AP15" s="1836"/>
    </row>
    <row r="16" spans="1:42" ht="17.100000000000001" customHeight="1">
      <c r="A16" s="2598"/>
      <c r="B16" s="2599"/>
      <c r="C16" s="2599"/>
      <c r="D16" s="2599"/>
      <c r="E16" s="2599"/>
      <c r="F16" s="2599"/>
      <c r="G16" s="2599"/>
      <c r="H16" s="2599"/>
      <c r="I16" s="2599"/>
      <c r="J16" s="2600"/>
      <c r="K16" s="2601"/>
      <c r="L16" s="2601"/>
      <c r="M16" s="1851" t="s">
        <v>5168</v>
      </c>
      <c r="N16" s="2602"/>
      <c r="O16" s="2603"/>
      <c r="P16" s="2603"/>
      <c r="Q16" s="2603"/>
      <c r="R16" s="2603"/>
      <c r="S16" s="2604"/>
      <c r="T16" s="2605"/>
      <c r="U16" s="2605"/>
      <c r="V16" s="2605"/>
      <c r="W16" s="2605"/>
      <c r="X16" s="2605"/>
      <c r="Y16" s="2605"/>
      <c r="Z16" s="2605"/>
      <c r="AA16" s="2605"/>
      <c r="AB16" s="2605"/>
      <c r="AC16" s="2605"/>
      <c r="AD16" s="2605"/>
      <c r="AE16" s="2605"/>
      <c r="AF16" s="2606"/>
      <c r="AG16" s="1836"/>
      <c r="AH16" s="1836"/>
      <c r="AI16" s="1836"/>
      <c r="AN16" s="1836"/>
      <c r="AO16" s="1836"/>
      <c r="AP16" s="1836"/>
    </row>
    <row r="17" spans="1:42" ht="17.100000000000001" customHeight="1">
      <c r="A17" s="2544"/>
      <c r="B17" s="2545"/>
      <c r="C17" s="2545"/>
      <c r="D17" s="2545"/>
      <c r="E17" s="2545"/>
      <c r="F17" s="2545"/>
      <c r="G17" s="2545"/>
      <c r="H17" s="2545"/>
      <c r="I17" s="2545"/>
      <c r="J17" s="2607"/>
      <c r="K17" s="2608"/>
      <c r="L17" s="2608"/>
      <c r="M17" s="1845" t="s">
        <v>5168</v>
      </c>
      <c r="N17" s="2609"/>
      <c r="O17" s="2610"/>
      <c r="P17" s="2610"/>
      <c r="Q17" s="2610"/>
      <c r="R17" s="2610"/>
      <c r="S17" s="2611"/>
      <c r="T17" s="2612"/>
      <c r="U17" s="2612"/>
      <c r="V17" s="2612"/>
      <c r="W17" s="2612"/>
      <c r="X17" s="2612"/>
      <c r="Y17" s="2612"/>
      <c r="Z17" s="2612"/>
      <c r="AA17" s="2612"/>
      <c r="AB17" s="2612"/>
      <c r="AC17" s="2612"/>
      <c r="AD17" s="2612"/>
      <c r="AE17" s="2612"/>
      <c r="AF17" s="2613"/>
      <c r="AG17" s="1836"/>
      <c r="AH17" s="1836"/>
      <c r="AI17" s="1836"/>
      <c r="AN17" s="1836"/>
      <c r="AO17" s="1836"/>
      <c r="AP17" s="1836"/>
    </row>
    <row r="18" spans="1:42" ht="17.100000000000001" customHeight="1">
      <c r="A18" s="2614"/>
      <c r="B18" s="2615"/>
      <c r="C18" s="2615"/>
      <c r="D18" s="2615"/>
      <c r="E18" s="2615"/>
      <c r="F18" s="2615"/>
      <c r="G18" s="2615"/>
      <c r="H18" s="2615"/>
      <c r="I18" s="2615"/>
      <c r="J18" s="2616"/>
      <c r="K18" s="2617"/>
      <c r="L18" s="2617"/>
      <c r="M18" s="1852" t="s">
        <v>5168</v>
      </c>
      <c r="N18" s="2618"/>
      <c r="O18" s="2619"/>
      <c r="P18" s="2619"/>
      <c r="Q18" s="2619"/>
      <c r="R18" s="2619"/>
      <c r="S18" s="2620"/>
      <c r="T18" s="2621"/>
      <c r="U18" s="2621"/>
      <c r="V18" s="2621"/>
      <c r="W18" s="2621"/>
      <c r="X18" s="2621"/>
      <c r="Y18" s="2621"/>
      <c r="Z18" s="2621"/>
      <c r="AA18" s="2621"/>
      <c r="AB18" s="2621"/>
      <c r="AC18" s="2621"/>
      <c r="AD18" s="2621"/>
      <c r="AE18" s="2621"/>
      <c r="AF18" s="2622"/>
      <c r="AG18" s="1836"/>
      <c r="AH18" s="1836"/>
      <c r="AI18" s="1836"/>
      <c r="AN18" s="1836"/>
      <c r="AO18" s="1836"/>
      <c r="AP18" s="1836"/>
    </row>
    <row r="19" spans="1:42" ht="17.100000000000001" customHeight="1">
      <c r="A19" s="2581" t="s">
        <v>5169</v>
      </c>
      <c r="B19" s="2581"/>
      <c r="C19" s="2581"/>
      <c r="D19" s="2581"/>
      <c r="E19" s="2581"/>
      <c r="F19" s="2581"/>
      <c r="G19" s="2581"/>
      <c r="H19" s="2581"/>
      <c r="I19" s="2581"/>
      <c r="J19" s="2581"/>
      <c r="K19" s="2581"/>
      <c r="L19" s="2581"/>
      <c r="M19" s="2581"/>
      <c r="N19" s="2581"/>
      <c r="O19" s="2581"/>
      <c r="P19" s="2581"/>
      <c r="Q19" s="2581"/>
      <c r="R19" s="2581"/>
      <c r="S19" s="2581"/>
      <c r="T19" s="2581"/>
      <c r="U19" s="2581"/>
      <c r="V19" s="2581"/>
      <c r="W19" s="2581"/>
      <c r="X19" s="2581"/>
      <c r="Y19" s="2581"/>
      <c r="Z19" s="2581"/>
      <c r="AA19" s="2581"/>
      <c r="AB19" s="2581"/>
      <c r="AC19" s="2581"/>
      <c r="AD19" s="2581"/>
      <c r="AE19" s="2581"/>
      <c r="AF19" s="2581"/>
      <c r="AG19" s="1836"/>
      <c r="AH19" s="1836"/>
      <c r="AI19" s="1836"/>
      <c r="AN19" s="1836"/>
      <c r="AO19" s="1836"/>
      <c r="AP19" s="1836"/>
    </row>
    <row r="20" spans="1:42" ht="17.100000000000001" customHeight="1">
      <c r="A20" s="2581" t="s">
        <v>5170</v>
      </c>
      <c r="B20" s="2581"/>
      <c r="C20" s="2581"/>
      <c r="D20" s="2581"/>
      <c r="E20" s="2581"/>
      <c r="F20" s="2581"/>
      <c r="G20" s="2581"/>
      <c r="H20" s="2581"/>
      <c r="I20" s="2581"/>
      <c r="J20" s="2581"/>
      <c r="K20" s="2581"/>
      <c r="L20" s="2581"/>
      <c r="M20" s="2581"/>
      <c r="N20" s="2581"/>
      <c r="O20" s="2581"/>
      <c r="P20" s="2581"/>
      <c r="Q20" s="2581"/>
      <c r="R20" s="2581"/>
      <c r="S20" s="2581"/>
      <c r="T20" s="2581"/>
      <c r="U20" s="2581"/>
      <c r="V20" s="2581"/>
      <c r="W20" s="2581"/>
      <c r="X20" s="2581"/>
      <c r="Y20" s="2581"/>
      <c r="Z20" s="2581"/>
      <c r="AA20" s="2581"/>
      <c r="AB20" s="2581"/>
      <c r="AC20" s="2581"/>
      <c r="AD20" s="2581"/>
      <c r="AE20" s="2581"/>
      <c r="AF20" s="2581"/>
      <c r="AG20" s="1836"/>
      <c r="AH20" s="1836"/>
      <c r="AI20" s="1836"/>
      <c r="AN20" s="1836"/>
      <c r="AO20" s="1836"/>
      <c r="AP20" s="1836"/>
    </row>
    <row r="21" spans="1:42" ht="17.100000000000001" customHeight="1">
      <c r="A21" s="2581" t="s">
        <v>5171</v>
      </c>
      <c r="B21" s="2581"/>
      <c r="C21" s="2581"/>
      <c r="D21" s="2581"/>
      <c r="E21" s="2581"/>
      <c r="F21" s="2581"/>
      <c r="G21" s="2581"/>
      <c r="H21" s="2581"/>
      <c r="I21" s="2581"/>
      <c r="J21" s="2581"/>
      <c r="K21" s="2581"/>
      <c r="L21" s="2581"/>
      <c r="M21" s="2581"/>
      <c r="N21" s="2581"/>
      <c r="O21" s="2581"/>
      <c r="P21" s="2581"/>
      <c r="Q21" s="2581"/>
      <c r="R21" s="2581"/>
      <c r="S21" s="2581"/>
      <c r="T21" s="2581"/>
      <c r="U21" s="2581"/>
      <c r="V21" s="2581"/>
      <c r="W21" s="2581"/>
      <c r="X21" s="2581"/>
      <c r="Y21" s="2581"/>
      <c r="Z21" s="2581"/>
      <c r="AA21" s="2581"/>
      <c r="AB21" s="2581"/>
      <c r="AC21" s="2581"/>
      <c r="AD21" s="2581"/>
      <c r="AE21" s="2581"/>
      <c r="AF21" s="2581"/>
      <c r="AG21" s="1836"/>
      <c r="AH21" s="1836"/>
      <c r="AI21" s="1836"/>
      <c r="AN21" s="1836"/>
      <c r="AO21" s="1836"/>
      <c r="AP21" s="1836"/>
    </row>
    <row r="22" spans="1:42" ht="17.100000000000001" customHeight="1">
      <c r="A22" s="1838" t="s">
        <v>5172</v>
      </c>
      <c r="B22" s="1835"/>
      <c r="C22" s="1835"/>
      <c r="D22" s="1835"/>
      <c r="E22" s="1835"/>
      <c r="F22" s="1835"/>
      <c r="G22" s="1835"/>
      <c r="H22" s="1835"/>
      <c r="I22" s="1835"/>
      <c r="J22" s="1835"/>
      <c r="K22" s="1835"/>
      <c r="L22" s="1835"/>
      <c r="M22" s="1835"/>
      <c r="N22" s="1835"/>
      <c r="O22" s="1835"/>
      <c r="P22" s="1835"/>
      <c r="Q22" s="1835"/>
      <c r="R22" s="1835"/>
      <c r="S22" s="1835"/>
      <c r="T22" s="1835"/>
      <c r="U22" s="1835"/>
      <c r="V22" s="1835"/>
      <c r="W22" s="1835"/>
      <c r="X22" s="1835"/>
      <c r="Y22" s="1835"/>
      <c r="Z22" s="1835"/>
      <c r="AA22" s="1835"/>
      <c r="AB22" s="1835"/>
      <c r="AC22" s="1835"/>
      <c r="AD22" s="1835"/>
      <c r="AE22" s="1835"/>
      <c r="AF22" s="1835"/>
      <c r="AG22" s="1836"/>
      <c r="AH22" s="1836"/>
      <c r="AI22" s="1836"/>
      <c r="AN22" s="1836"/>
      <c r="AO22" s="1836"/>
      <c r="AP22" s="1836"/>
    </row>
    <row r="23" spans="1:42" ht="17.100000000000001" customHeight="1">
      <c r="A23" s="1853" t="s">
        <v>5173</v>
      </c>
      <c r="B23" s="1835"/>
      <c r="C23" s="1854"/>
      <c r="D23" s="1854"/>
      <c r="E23" s="1854"/>
      <c r="F23" s="1854"/>
      <c r="G23" s="1854"/>
      <c r="H23" s="1854"/>
      <c r="I23" s="1854"/>
      <c r="J23" s="1833"/>
      <c r="K23" s="1833"/>
      <c r="L23" s="1854"/>
      <c r="M23" s="1854"/>
      <c r="N23" s="1835"/>
      <c r="O23" s="1835"/>
      <c r="P23" s="1835"/>
      <c r="Q23" s="1835"/>
      <c r="R23" s="1835"/>
      <c r="S23" s="1835"/>
      <c r="T23" s="1835"/>
      <c r="U23" s="1835"/>
      <c r="V23" s="1835"/>
      <c r="W23" s="1835"/>
      <c r="X23" s="1835"/>
      <c r="Y23" s="1835"/>
      <c r="Z23" s="1835"/>
      <c r="AA23" s="1835"/>
      <c r="AB23" s="1835"/>
      <c r="AC23" s="1835"/>
      <c r="AD23" s="1835"/>
      <c r="AE23" s="1835"/>
      <c r="AF23" s="1835"/>
      <c r="AG23" s="1836"/>
      <c r="AH23" s="1836"/>
      <c r="AI23" s="1836"/>
      <c r="AN23" s="1836"/>
      <c r="AO23" s="1836"/>
      <c r="AP23" s="1836"/>
    </row>
    <row r="24" spans="1:42" ht="17.100000000000001" customHeight="1">
      <c r="A24" s="1853" t="s">
        <v>5174</v>
      </c>
      <c r="B24" s="1839"/>
      <c r="C24" s="1835"/>
      <c r="D24" s="1835"/>
      <c r="E24" s="1835"/>
      <c r="F24" s="1835"/>
      <c r="G24" s="1835"/>
      <c r="H24" s="1835"/>
      <c r="J24" s="1847"/>
      <c r="K24" s="1847"/>
      <c r="L24" s="1855"/>
      <c r="M24" s="1856"/>
      <c r="N24" s="1855"/>
      <c r="O24" s="1856"/>
      <c r="P24" s="1855"/>
      <c r="Q24" s="1855"/>
      <c r="R24" s="1856"/>
      <c r="S24" s="1856"/>
      <c r="T24" s="1833"/>
      <c r="U24" s="1847"/>
      <c r="V24" s="1847"/>
      <c r="W24" s="1847"/>
      <c r="X24" s="1849"/>
      <c r="Y24" s="1849"/>
      <c r="Z24" s="1849"/>
      <c r="AA24" s="1849"/>
      <c r="AB24" s="1849"/>
      <c r="AC24" s="1849"/>
      <c r="AD24" s="1849"/>
      <c r="AE24" s="1849"/>
      <c r="AF24" s="1835"/>
      <c r="AN24" s="1836"/>
      <c r="AO24" s="1836"/>
      <c r="AP24" s="1836"/>
    </row>
    <row r="25" spans="1:42" ht="16.5" customHeight="1">
      <c r="A25" s="1839"/>
      <c r="B25" s="1835"/>
      <c r="C25" s="1833"/>
      <c r="D25" s="1833"/>
      <c r="E25" s="1833"/>
      <c r="F25" s="1833"/>
      <c r="G25" s="1833"/>
      <c r="H25" s="1833"/>
      <c r="I25" s="1833"/>
      <c r="J25" s="1835"/>
      <c r="K25" s="1835"/>
      <c r="L25" s="1835"/>
      <c r="M25" s="1835"/>
      <c r="N25" s="1835"/>
      <c r="O25" s="1835"/>
      <c r="P25" s="1835"/>
      <c r="Q25" s="1835"/>
      <c r="R25" s="1835"/>
      <c r="S25" s="1835"/>
      <c r="T25" s="1835"/>
      <c r="U25" s="1835"/>
      <c r="V25" s="1835"/>
      <c r="W25" s="1835"/>
      <c r="X25" s="1835"/>
      <c r="Y25" s="1835"/>
      <c r="Z25" s="1835"/>
      <c r="AA25" s="1835"/>
      <c r="AB25" s="1835"/>
      <c r="AC25" s="1835"/>
      <c r="AD25" s="1835"/>
      <c r="AE25" s="1835"/>
      <c r="AF25" s="1835"/>
      <c r="AH25" s="1836"/>
    </row>
    <row r="26" spans="1:42" ht="17.100000000000001" customHeight="1">
      <c r="A26" s="1857" t="s">
        <v>5175</v>
      </c>
      <c r="B26" s="1833"/>
      <c r="C26" s="1833"/>
      <c r="D26" s="1833"/>
      <c r="E26" s="1833"/>
      <c r="F26" s="1833"/>
      <c r="G26" s="1833"/>
      <c r="H26" s="1833"/>
      <c r="I26" s="1833"/>
      <c r="J26" s="1833"/>
      <c r="K26" s="1833"/>
      <c r="L26" s="1833"/>
      <c r="M26" s="1833"/>
      <c r="N26" s="1833"/>
      <c r="O26" s="1833"/>
      <c r="P26" s="1833"/>
      <c r="Q26" s="1833"/>
      <c r="R26" s="1833"/>
      <c r="S26" s="1833"/>
      <c r="T26" s="1833"/>
      <c r="U26" s="1833"/>
      <c r="V26" s="1833"/>
      <c r="W26" s="1833"/>
      <c r="X26" s="1833"/>
      <c r="Y26" s="1833"/>
      <c r="Z26" s="1833"/>
      <c r="AA26" s="1833"/>
      <c r="AB26" s="1833"/>
      <c r="AC26" s="1833"/>
      <c r="AD26" s="1833"/>
      <c r="AE26" s="1833"/>
      <c r="AF26" s="1833"/>
      <c r="AH26" s="1836"/>
    </row>
    <row r="27" spans="1:42" ht="17.100000000000001" customHeight="1">
      <c r="A27" s="1838" t="s">
        <v>5176</v>
      </c>
      <c r="B27" s="1835"/>
      <c r="C27" s="1835"/>
      <c r="D27" s="1835"/>
      <c r="E27" s="1835"/>
      <c r="F27" s="1835"/>
      <c r="G27" s="1835"/>
      <c r="H27" s="1835"/>
      <c r="I27" s="1835"/>
      <c r="J27" s="1835"/>
      <c r="K27" s="1835"/>
      <c r="M27" s="1835"/>
      <c r="N27" s="1835"/>
      <c r="O27" s="1835"/>
      <c r="P27" s="1835"/>
      <c r="Q27" s="1835"/>
      <c r="R27" s="1835"/>
      <c r="S27" s="1835"/>
      <c r="T27" s="1835"/>
      <c r="U27" s="1835"/>
      <c r="V27" s="1835"/>
      <c r="W27" s="1835"/>
      <c r="X27" s="1835"/>
      <c r="Y27" s="1835"/>
      <c r="Z27" s="1835"/>
      <c r="AA27" s="1835"/>
      <c r="AB27" s="1835"/>
      <c r="AC27" s="1835"/>
      <c r="AD27" s="1835"/>
      <c r="AE27" s="1835"/>
      <c r="AF27" s="1835"/>
    </row>
    <row r="28" spans="1:42" ht="17.100000000000001" customHeight="1">
      <c r="A28" s="1838" t="s">
        <v>5177</v>
      </c>
      <c r="B28" s="1835"/>
      <c r="C28" s="1835"/>
      <c r="D28" s="1835"/>
      <c r="E28" s="1835"/>
      <c r="F28" s="1835"/>
      <c r="G28" s="1835"/>
      <c r="H28" s="1835"/>
      <c r="I28" s="1835"/>
      <c r="J28" s="1835"/>
      <c r="K28" s="1835"/>
      <c r="L28" s="1835"/>
      <c r="M28" s="1835"/>
      <c r="N28" s="1835"/>
      <c r="O28" s="1835"/>
      <c r="P28" s="1835"/>
      <c r="Q28" s="1835"/>
      <c r="R28" s="1835"/>
      <c r="S28" s="1835"/>
      <c r="T28" s="1835"/>
      <c r="U28" s="1835"/>
      <c r="V28" s="1835"/>
      <c r="W28" s="1835"/>
      <c r="X28" s="1835"/>
      <c r="Y28" s="1835"/>
      <c r="Z28" s="1835"/>
      <c r="AA28" s="1835"/>
      <c r="AB28" s="1835"/>
      <c r="AC28" s="1835"/>
      <c r="AD28" s="1835"/>
      <c r="AE28" s="1835"/>
      <c r="AF28" s="1835"/>
    </row>
    <row r="29" spans="1:42" ht="17.100000000000001" customHeight="1">
      <c r="A29" s="1858" t="s">
        <v>5178</v>
      </c>
      <c r="B29" s="1835"/>
      <c r="E29" s="1833"/>
      <c r="F29" s="1833"/>
      <c r="G29" s="1833"/>
      <c r="H29" s="1833"/>
      <c r="I29" s="1859"/>
      <c r="J29" s="1859"/>
      <c r="K29" s="1859"/>
      <c r="L29" s="1859"/>
      <c r="M29" s="1859"/>
      <c r="N29" s="1859"/>
      <c r="O29" s="1859"/>
      <c r="P29" s="1859"/>
      <c r="Q29" s="1859"/>
      <c r="R29" s="1859"/>
      <c r="S29" s="1859"/>
      <c r="T29" s="1859"/>
      <c r="U29" s="1859"/>
      <c r="V29" s="1859"/>
      <c r="W29" s="1860"/>
      <c r="X29" s="1859"/>
      <c r="Y29" s="1859"/>
      <c r="Z29" s="1859"/>
      <c r="AA29" s="1859"/>
      <c r="AB29" s="1859"/>
      <c r="AC29" s="1859"/>
      <c r="AD29" s="1859"/>
      <c r="AE29" s="1859"/>
      <c r="AF29" s="1859"/>
      <c r="AH29" s="1836"/>
      <c r="AI29" s="1836"/>
    </row>
    <row r="30" spans="1:42" ht="17.100000000000001" customHeight="1">
      <c r="A30" s="2589">
        <v>1</v>
      </c>
      <c r="B30" s="1861" t="s">
        <v>139</v>
      </c>
      <c r="C30" s="1862" t="s">
        <v>462</v>
      </c>
      <c r="D30" s="1862"/>
      <c r="E30" s="1863"/>
      <c r="F30" s="1863"/>
      <c r="G30" s="1862"/>
      <c r="H30" s="1862"/>
      <c r="I30" s="1864"/>
      <c r="J30" s="1864"/>
      <c r="K30" s="1864"/>
      <c r="L30" s="1864"/>
      <c r="M30" s="1864"/>
      <c r="N30" s="1864"/>
      <c r="O30" s="1864"/>
      <c r="P30" s="1864"/>
      <c r="Q30" s="1864"/>
      <c r="R30" s="1864"/>
      <c r="S30" s="1864"/>
      <c r="T30" s="1861" t="s">
        <v>139</v>
      </c>
      <c r="U30" s="1864" t="s">
        <v>5179</v>
      </c>
      <c r="V30" s="1864"/>
      <c r="W30" s="1864"/>
      <c r="X30" s="1865" t="s">
        <v>139</v>
      </c>
      <c r="Y30" s="1864" t="s">
        <v>5180</v>
      </c>
      <c r="Z30" s="1866"/>
      <c r="AA30" s="1864"/>
      <c r="AB30" s="1865" t="s">
        <v>139</v>
      </c>
      <c r="AC30" s="1864" t="s">
        <v>5181</v>
      </c>
      <c r="AD30" s="1864"/>
      <c r="AE30" s="1864"/>
      <c r="AF30" s="1867"/>
    </row>
    <row r="31" spans="1:42" ht="17.100000000000001" customHeight="1">
      <c r="A31" s="2590"/>
      <c r="B31" s="1868" t="s">
        <v>9</v>
      </c>
      <c r="C31" s="1869" t="s">
        <v>139</v>
      </c>
      <c r="D31" s="1870" t="s">
        <v>466</v>
      </c>
      <c r="G31" s="1870"/>
      <c r="H31" s="1869" t="s">
        <v>139</v>
      </c>
      <c r="I31" s="1871" t="s">
        <v>467</v>
      </c>
      <c r="K31" s="1871"/>
      <c r="L31" s="1872"/>
      <c r="M31" s="1873"/>
      <c r="N31" s="1869" t="s">
        <v>139</v>
      </c>
      <c r="O31" s="1874" t="s">
        <v>2895</v>
      </c>
      <c r="Q31" s="1874"/>
      <c r="R31" s="1875"/>
      <c r="S31" s="1875"/>
      <c r="T31" s="1876" t="s">
        <v>139</v>
      </c>
      <c r="U31" s="1877" t="s">
        <v>5182</v>
      </c>
      <c r="V31" s="1877"/>
      <c r="W31" s="1877"/>
      <c r="X31" s="1878" t="s">
        <v>139</v>
      </c>
      <c r="Y31" s="1877" t="s">
        <v>5183</v>
      </c>
      <c r="AA31" s="1877"/>
      <c r="AB31" s="1878" t="s">
        <v>139</v>
      </c>
      <c r="AC31" s="1877" t="s">
        <v>5184</v>
      </c>
      <c r="AD31" s="1877"/>
      <c r="AE31" s="1877"/>
      <c r="AF31" s="1879"/>
    </row>
    <row r="32" spans="1:42" ht="17.100000000000001" customHeight="1">
      <c r="A32" s="2590"/>
      <c r="B32" s="1880"/>
      <c r="C32" s="1862"/>
      <c r="D32" s="1862"/>
      <c r="E32" s="1862"/>
      <c r="F32" s="1862"/>
      <c r="G32" s="1862"/>
      <c r="H32" s="1862"/>
      <c r="I32" s="1881"/>
      <c r="J32" s="1881"/>
      <c r="K32" s="1881"/>
      <c r="L32" s="1881"/>
      <c r="M32" s="1881"/>
      <c r="N32" s="1881"/>
      <c r="O32" s="1881"/>
      <c r="P32" s="1882"/>
      <c r="Q32" s="1882"/>
      <c r="R32" s="1882"/>
      <c r="S32" s="1882"/>
      <c r="T32" s="1876" t="s">
        <v>139</v>
      </c>
      <c r="U32" s="1877" t="s">
        <v>5185</v>
      </c>
      <c r="V32" s="1877"/>
      <c r="W32" s="1877"/>
      <c r="X32" s="1878" t="s">
        <v>139</v>
      </c>
      <c r="Y32" s="1877" t="s">
        <v>5186</v>
      </c>
      <c r="AA32" s="1877"/>
      <c r="AB32" s="1878" t="s">
        <v>139</v>
      </c>
      <c r="AC32" s="1877" t="s">
        <v>5187</v>
      </c>
      <c r="AD32" s="1877"/>
      <c r="AE32" s="1877"/>
      <c r="AF32" s="1879"/>
    </row>
    <row r="33" spans="1:35" ht="17.100000000000001" customHeight="1">
      <c r="A33" s="2590"/>
      <c r="B33" s="1876" t="s">
        <v>139</v>
      </c>
      <c r="C33" s="1840" t="s">
        <v>463</v>
      </c>
      <c r="D33" s="1840"/>
      <c r="E33" s="1840"/>
      <c r="F33" s="1840"/>
      <c r="G33" s="1840"/>
      <c r="H33" s="1840"/>
      <c r="I33" s="1883"/>
      <c r="J33" s="1883"/>
      <c r="K33" s="1883"/>
      <c r="L33" s="1883"/>
      <c r="M33" s="1883"/>
      <c r="N33" s="1883"/>
      <c r="O33" s="1883"/>
      <c r="P33" s="1884"/>
      <c r="Q33" s="1884"/>
      <c r="R33" s="1884"/>
      <c r="S33" s="1884"/>
      <c r="T33" s="1876" t="s">
        <v>139</v>
      </c>
      <c r="U33" s="1877" t="s">
        <v>566</v>
      </c>
      <c r="V33" s="1877"/>
      <c r="W33" s="1877"/>
      <c r="X33" s="1878" t="s">
        <v>139</v>
      </c>
      <c r="Y33" s="1877" t="s">
        <v>5188</v>
      </c>
      <c r="AA33" s="1877"/>
      <c r="AB33" s="1878" t="s">
        <v>139</v>
      </c>
      <c r="AC33" s="1877" t="s">
        <v>561</v>
      </c>
      <c r="AD33" s="1877"/>
      <c r="AE33" s="1877"/>
      <c r="AF33" s="1879"/>
    </row>
    <row r="34" spans="1:35" ht="17.100000000000001" customHeight="1">
      <c r="A34" s="2590"/>
      <c r="B34" s="1885"/>
      <c r="C34" s="1870"/>
      <c r="D34" s="1870"/>
      <c r="E34" s="1870"/>
      <c r="F34" s="1870"/>
      <c r="G34" s="1870"/>
      <c r="H34" s="1870"/>
      <c r="I34" s="1870"/>
      <c r="J34" s="1870"/>
      <c r="K34" s="1870"/>
      <c r="L34" s="1870"/>
      <c r="M34" s="1870"/>
      <c r="N34" s="1870"/>
      <c r="O34" s="1870"/>
      <c r="P34" s="1870"/>
      <c r="Q34" s="1870"/>
      <c r="R34" s="1870"/>
      <c r="S34" s="1870"/>
      <c r="T34" s="1886" t="s">
        <v>139</v>
      </c>
      <c r="U34" s="1871" t="s">
        <v>5189</v>
      </c>
      <c r="V34" s="1871"/>
      <c r="W34" s="1871"/>
      <c r="X34" s="1869" t="s">
        <v>139</v>
      </c>
      <c r="Y34" s="1871" t="s">
        <v>5190</v>
      </c>
      <c r="AA34" s="1871"/>
      <c r="AB34" s="1870"/>
      <c r="AC34" s="1870"/>
      <c r="AD34" s="1870"/>
      <c r="AE34" s="1871"/>
      <c r="AF34" s="1887"/>
      <c r="AG34" s="1888"/>
      <c r="AH34" s="1836"/>
      <c r="AI34" s="1836"/>
    </row>
    <row r="35" spans="1:35" ht="17.100000000000001" customHeight="1">
      <c r="A35" s="2590"/>
      <c r="B35" s="1889" t="s">
        <v>139</v>
      </c>
      <c r="C35" s="1890" t="s">
        <v>2361</v>
      </c>
      <c r="D35" s="1890"/>
      <c r="E35" s="1890"/>
      <c r="F35" s="1890"/>
      <c r="G35" s="1890"/>
      <c r="H35" s="1890"/>
      <c r="I35" s="1890"/>
      <c r="J35" s="1891"/>
      <c r="K35" s="1891"/>
      <c r="L35" s="1892"/>
      <c r="M35" s="1893"/>
      <c r="N35" s="1893"/>
      <c r="O35" s="1893"/>
      <c r="P35" s="1890"/>
      <c r="Q35" s="1890"/>
      <c r="R35" s="1890"/>
      <c r="S35" s="1890"/>
      <c r="T35" s="1890"/>
      <c r="U35" s="1890"/>
      <c r="V35" s="1890"/>
      <c r="W35" s="1890"/>
      <c r="X35" s="1892"/>
      <c r="Y35" s="1894"/>
      <c r="Z35" s="1895"/>
      <c r="AA35" s="1894"/>
      <c r="AB35" s="1895"/>
      <c r="AC35" s="1895"/>
      <c r="AD35" s="1895"/>
      <c r="AE35" s="1894"/>
      <c r="AF35" s="1896"/>
      <c r="AH35" s="1836"/>
      <c r="AI35" s="1836"/>
    </row>
    <row r="36" spans="1:35" ht="17.100000000000001" customHeight="1">
      <c r="A36" s="2591"/>
      <c r="B36" s="1889" t="s">
        <v>139</v>
      </c>
      <c r="C36" s="1897" t="s">
        <v>5191</v>
      </c>
      <c r="D36" s="1897"/>
      <c r="E36" s="1897"/>
      <c r="F36" s="1897"/>
      <c r="G36" s="1897"/>
      <c r="H36" s="1897"/>
      <c r="I36" s="1897"/>
      <c r="J36" s="1891"/>
      <c r="K36" s="1891"/>
      <c r="L36" s="1892"/>
      <c r="M36" s="1893"/>
      <c r="N36" s="1893"/>
      <c r="O36" s="1893"/>
      <c r="P36" s="1890"/>
      <c r="Q36" s="1890"/>
      <c r="R36" s="1890"/>
      <c r="S36" s="1890"/>
      <c r="T36" s="1890"/>
      <c r="U36" s="1890"/>
      <c r="V36" s="1890"/>
      <c r="W36" s="1890"/>
      <c r="X36" s="1892"/>
      <c r="Y36" s="1894"/>
      <c r="Z36" s="1895"/>
      <c r="AA36" s="1894"/>
      <c r="AB36" s="1895"/>
      <c r="AC36" s="1895"/>
      <c r="AD36" s="1895"/>
      <c r="AE36" s="1894"/>
      <c r="AF36" s="1896"/>
      <c r="AH36" s="1836"/>
      <c r="AI36" s="1836"/>
    </row>
    <row r="37" spans="1:35" ht="17.100000000000001" customHeight="1">
      <c r="A37" s="1898">
        <v>2</v>
      </c>
      <c r="B37" s="1890" t="s">
        <v>5192</v>
      </c>
      <c r="C37" s="1897"/>
      <c r="D37" s="1897"/>
      <c r="E37" s="1897"/>
      <c r="F37" s="1897"/>
      <c r="G37" s="1897"/>
      <c r="H37" s="1897"/>
      <c r="I37" s="1897"/>
      <c r="J37" s="1897"/>
      <c r="K37" s="1897"/>
      <c r="L37" s="1899" t="s">
        <v>5193</v>
      </c>
      <c r="M37" s="1900"/>
      <c r="N37" s="1893"/>
      <c r="O37" s="1893"/>
      <c r="P37" s="1890"/>
      <c r="Q37" s="1890"/>
      <c r="R37" s="1890"/>
      <c r="S37" s="1901"/>
      <c r="T37" s="1889" t="s">
        <v>139</v>
      </c>
      <c r="U37" s="1897" t="s">
        <v>5194</v>
      </c>
      <c r="V37" s="1900"/>
      <c r="W37" s="1897"/>
      <c r="X37" s="1902" t="s">
        <v>139</v>
      </c>
      <c r="Y37" s="1897" t="s">
        <v>2999</v>
      </c>
      <c r="Z37" s="1900"/>
      <c r="AA37" s="1900"/>
      <c r="AB37" s="1903"/>
      <c r="AC37" s="1903"/>
      <c r="AD37" s="1903"/>
      <c r="AE37" s="1897"/>
      <c r="AF37" s="1901"/>
      <c r="AH37" s="1836"/>
      <c r="AI37" s="1836"/>
    </row>
    <row r="38" spans="1:35" ht="17.100000000000001" customHeight="1">
      <c r="A38" s="1898">
        <v>3</v>
      </c>
      <c r="B38" s="1890" t="s">
        <v>5195</v>
      </c>
      <c r="C38" s="1897"/>
      <c r="D38" s="1897"/>
      <c r="E38" s="1897"/>
      <c r="F38" s="1897"/>
      <c r="G38" s="1897"/>
      <c r="H38" s="1897"/>
      <c r="I38" s="1897"/>
      <c r="J38" s="1897"/>
      <c r="K38" s="1897"/>
      <c r="L38" s="1899" t="s">
        <v>5196</v>
      </c>
      <c r="M38" s="1900"/>
      <c r="N38" s="1903"/>
      <c r="O38" s="1904"/>
      <c r="P38" s="1890"/>
      <c r="Q38" s="1890"/>
      <c r="R38" s="1890"/>
      <c r="S38" s="1901"/>
      <c r="T38" s="1889" t="s">
        <v>139</v>
      </c>
      <c r="U38" s="1897" t="s">
        <v>5194</v>
      </c>
      <c r="V38" s="1900"/>
      <c r="W38" s="1897"/>
      <c r="X38" s="1869" t="s">
        <v>139</v>
      </c>
      <c r="Y38" s="1870" t="s">
        <v>2999</v>
      </c>
      <c r="AB38" s="1903"/>
      <c r="AC38" s="1903"/>
      <c r="AD38" s="1903"/>
      <c r="AE38" s="1897"/>
      <c r="AF38" s="1901"/>
      <c r="AH38" s="1836"/>
      <c r="AI38" s="1836"/>
    </row>
    <row r="39" spans="1:35" ht="17.100000000000001" customHeight="1">
      <c r="A39" s="2563">
        <v>4</v>
      </c>
      <c r="B39" s="2566" t="s">
        <v>5197</v>
      </c>
      <c r="C39" s="2566"/>
      <c r="D39" s="2566"/>
      <c r="E39" s="2566"/>
      <c r="F39" s="2566"/>
      <c r="G39" s="2566"/>
      <c r="H39" s="2566"/>
      <c r="I39" s="2566"/>
      <c r="J39" s="2566"/>
      <c r="K39" s="2566"/>
      <c r="L39" s="2592" t="s">
        <v>5198</v>
      </c>
      <c r="M39" s="2593"/>
      <c r="N39" s="2593"/>
      <c r="O39" s="2593"/>
      <c r="P39" s="2593"/>
      <c r="Q39" s="2593"/>
      <c r="R39" s="2593"/>
      <c r="S39" s="2594"/>
      <c r="T39" s="1861" t="s">
        <v>139</v>
      </c>
      <c r="U39" s="1862" t="s">
        <v>5199</v>
      </c>
      <c r="V39" s="1866"/>
      <c r="W39" s="1862"/>
      <c r="X39" s="1865" t="s">
        <v>139</v>
      </c>
      <c r="Y39" s="1862" t="s">
        <v>5200</v>
      </c>
      <c r="Z39" s="1866"/>
      <c r="AA39" s="1862"/>
      <c r="AB39" s="1865" t="s">
        <v>139</v>
      </c>
      <c r="AC39" s="1863" t="s">
        <v>5201</v>
      </c>
      <c r="AD39" s="1906"/>
      <c r="AE39" s="1862"/>
      <c r="AF39" s="1907"/>
      <c r="AH39" s="1836"/>
      <c r="AI39" s="1836"/>
    </row>
    <row r="40" spans="1:35" ht="17.100000000000001" customHeight="1">
      <c r="A40" s="2564"/>
      <c r="B40" s="2569"/>
      <c r="C40" s="2569"/>
      <c r="D40" s="2569"/>
      <c r="E40" s="2569"/>
      <c r="F40" s="2569"/>
      <c r="G40" s="2569"/>
      <c r="H40" s="2569"/>
      <c r="I40" s="2569"/>
      <c r="J40" s="2569"/>
      <c r="K40" s="2569"/>
      <c r="L40" s="2595"/>
      <c r="M40" s="2596"/>
      <c r="N40" s="2596"/>
      <c r="O40" s="2596"/>
      <c r="P40" s="2596"/>
      <c r="Q40" s="2596"/>
      <c r="R40" s="2596"/>
      <c r="S40" s="2597"/>
      <c r="T40" s="1886" t="s">
        <v>139</v>
      </c>
      <c r="U40" s="1870" t="s">
        <v>2999</v>
      </c>
      <c r="V40" s="1909"/>
      <c r="W40" s="1870"/>
      <c r="X40" s="1872"/>
      <c r="Y40" s="1870"/>
      <c r="Z40" s="1870"/>
      <c r="AA40" s="1870"/>
      <c r="AB40" s="1869" t="s">
        <v>139</v>
      </c>
      <c r="AC40" s="1873" t="s">
        <v>5202</v>
      </c>
      <c r="AD40" s="1872"/>
      <c r="AE40" s="1870"/>
      <c r="AF40" s="1910"/>
      <c r="AH40" s="1836"/>
      <c r="AI40" s="1836"/>
    </row>
    <row r="41" spans="1:35" ht="17.100000000000001" customHeight="1">
      <c r="A41" s="1911">
        <v>5</v>
      </c>
      <c r="B41" s="1838" t="s">
        <v>5203</v>
      </c>
      <c r="C41" s="1840"/>
      <c r="D41" s="1840"/>
      <c r="E41" s="1840"/>
      <c r="F41" s="1840"/>
      <c r="G41" s="1840"/>
      <c r="H41" s="1840"/>
      <c r="I41" s="1840"/>
      <c r="J41" s="1840"/>
      <c r="K41" s="1840"/>
      <c r="L41" s="1912" t="s">
        <v>5204</v>
      </c>
      <c r="N41" s="1913"/>
      <c r="O41" s="1914"/>
      <c r="P41" s="1914"/>
      <c r="Q41" s="1838"/>
      <c r="R41" s="1838"/>
      <c r="S41" s="1915"/>
      <c r="T41" s="1876" t="s">
        <v>139</v>
      </c>
      <c r="U41" s="1840" t="s">
        <v>5194</v>
      </c>
      <c r="W41" s="1840"/>
      <c r="X41" s="1878" t="s">
        <v>139</v>
      </c>
      <c r="Y41" s="1897" t="s">
        <v>2999</v>
      </c>
      <c r="Z41" s="1900"/>
      <c r="AA41" s="1900"/>
      <c r="AB41" s="1913"/>
      <c r="AC41" s="1913"/>
      <c r="AD41" s="1913"/>
      <c r="AE41" s="1840"/>
      <c r="AF41" s="1915"/>
      <c r="AH41" s="1836"/>
      <c r="AI41" s="1836"/>
    </row>
    <row r="42" spans="1:35" ht="17.100000000000001" customHeight="1">
      <c r="A42" s="1898">
        <v>6</v>
      </c>
      <c r="B42" s="1890" t="s">
        <v>5205</v>
      </c>
      <c r="C42" s="1897"/>
      <c r="D42" s="1897"/>
      <c r="E42" s="1897"/>
      <c r="F42" s="1897"/>
      <c r="G42" s="1897"/>
      <c r="H42" s="1897"/>
      <c r="I42" s="1897"/>
      <c r="J42" s="1897"/>
      <c r="K42" s="1897"/>
      <c r="L42" s="1899" t="s">
        <v>5206</v>
      </c>
      <c r="M42" s="1900"/>
      <c r="N42" s="1903"/>
      <c r="O42" s="1904"/>
      <c r="P42" s="1904"/>
      <c r="Q42" s="1890"/>
      <c r="R42" s="1890"/>
      <c r="S42" s="1901"/>
      <c r="T42" s="1889" t="s">
        <v>139</v>
      </c>
      <c r="U42" s="1897" t="s">
        <v>5194</v>
      </c>
      <c r="V42" s="1900"/>
      <c r="W42" s="1897"/>
      <c r="X42" s="1902" t="s">
        <v>139</v>
      </c>
      <c r="Y42" s="1870" t="s">
        <v>2999</v>
      </c>
      <c r="Z42" s="1909"/>
      <c r="AA42" s="1909"/>
      <c r="AB42" s="1903"/>
      <c r="AC42" s="1903"/>
      <c r="AD42" s="1903"/>
      <c r="AE42" s="1897"/>
      <c r="AF42" s="1901"/>
      <c r="AH42" s="1836"/>
      <c r="AI42" s="1836"/>
    </row>
    <row r="43" spans="1:35" ht="17.100000000000001" customHeight="1">
      <c r="A43" s="2579">
        <v>7</v>
      </c>
      <c r="B43" s="2587" t="s">
        <v>5207</v>
      </c>
      <c r="C43" s="2587"/>
      <c r="D43" s="2587"/>
      <c r="E43" s="2587"/>
      <c r="F43" s="2587"/>
      <c r="G43" s="2587"/>
      <c r="H43" s="2587"/>
      <c r="I43" s="2587"/>
      <c r="J43" s="2587"/>
      <c r="K43" s="2587"/>
      <c r="L43" s="2588" t="s">
        <v>5208</v>
      </c>
      <c r="M43" s="2553"/>
      <c r="N43" s="2553"/>
      <c r="O43" s="2553"/>
      <c r="P43" s="2553"/>
      <c r="Q43" s="2553"/>
      <c r="R43" s="2553"/>
      <c r="S43" s="2554"/>
      <c r="T43" s="2571" t="s">
        <v>139</v>
      </c>
      <c r="U43" s="2576" t="s">
        <v>5194</v>
      </c>
      <c r="V43" s="2576"/>
      <c r="W43" s="2576"/>
      <c r="X43" s="2575" t="s">
        <v>139</v>
      </c>
      <c r="Y43" s="2576" t="s">
        <v>2999</v>
      </c>
      <c r="Z43" s="2576"/>
      <c r="AA43" s="2576"/>
      <c r="AB43" s="2576"/>
      <c r="AC43" s="2576"/>
      <c r="AD43" s="2576"/>
      <c r="AE43" s="2576"/>
      <c r="AF43" s="2577"/>
      <c r="AH43" s="1918"/>
      <c r="AI43" s="1919"/>
    </row>
    <row r="44" spans="1:35" ht="17.100000000000001" customHeight="1">
      <c r="A44" s="2579"/>
      <c r="B44" s="2587"/>
      <c r="C44" s="2587"/>
      <c r="D44" s="2587"/>
      <c r="E44" s="2587"/>
      <c r="F44" s="2587"/>
      <c r="G44" s="2587"/>
      <c r="H44" s="2587"/>
      <c r="I44" s="2587"/>
      <c r="J44" s="2587"/>
      <c r="K44" s="2587"/>
      <c r="L44" s="2588"/>
      <c r="M44" s="2553"/>
      <c r="N44" s="2553"/>
      <c r="O44" s="2553"/>
      <c r="P44" s="2553"/>
      <c r="Q44" s="2553"/>
      <c r="R44" s="2553"/>
      <c r="S44" s="2554"/>
      <c r="T44" s="2571"/>
      <c r="U44" s="2555"/>
      <c r="V44" s="2555"/>
      <c r="W44" s="2555"/>
      <c r="X44" s="2574"/>
      <c r="Y44" s="2555"/>
      <c r="Z44" s="2555"/>
      <c r="AA44" s="2555"/>
      <c r="AB44" s="2555"/>
      <c r="AC44" s="2555"/>
      <c r="AD44" s="2555"/>
      <c r="AE44" s="2555"/>
      <c r="AF44" s="2556"/>
      <c r="AH44" s="1918"/>
      <c r="AI44" s="1919"/>
    </row>
    <row r="45" spans="1:35" ht="17.100000000000001" customHeight="1">
      <c r="A45" s="1898">
        <v>8</v>
      </c>
      <c r="B45" s="1890" t="s">
        <v>5209</v>
      </c>
      <c r="C45" s="1897"/>
      <c r="D45" s="1897"/>
      <c r="E45" s="1897"/>
      <c r="F45" s="1897"/>
      <c r="G45" s="1897"/>
      <c r="H45" s="1897"/>
      <c r="I45" s="1897"/>
      <c r="J45" s="1897"/>
      <c r="K45" s="1897"/>
      <c r="L45" s="1899" t="s">
        <v>5210</v>
      </c>
      <c r="M45" s="1900"/>
      <c r="N45" s="1903"/>
      <c r="O45" s="1904"/>
      <c r="P45" s="1904"/>
      <c r="Q45" s="1890"/>
      <c r="R45" s="1890"/>
      <c r="S45" s="1901"/>
      <c r="T45" s="1889" t="s">
        <v>139</v>
      </c>
      <c r="U45" s="1897" t="s">
        <v>5194</v>
      </c>
      <c r="V45" s="1900"/>
      <c r="W45" s="1897"/>
      <c r="X45" s="1902" t="s">
        <v>139</v>
      </c>
      <c r="Y45" s="1897" t="s">
        <v>2999</v>
      </c>
      <c r="Z45" s="1900"/>
      <c r="AA45" s="1900"/>
      <c r="AB45" s="1903"/>
      <c r="AC45" s="1903"/>
      <c r="AD45" s="1903"/>
      <c r="AE45" s="1897"/>
      <c r="AF45" s="1901"/>
      <c r="AH45" s="1918"/>
      <c r="AI45" s="1919"/>
    </row>
    <row r="46" spans="1:35" ht="17.100000000000001" customHeight="1">
      <c r="A46" s="1911">
        <v>9</v>
      </c>
      <c r="B46" s="1838" t="s">
        <v>5211</v>
      </c>
      <c r="C46" s="1840"/>
      <c r="D46" s="1840"/>
      <c r="E46" s="1840"/>
      <c r="F46" s="1840"/>
      <c r="G46" s="1840"/>
      <c r="H46" s="1840"/>
      <c r="I46" s="1840"/>
      <c r="J46" s="1840"/>
      <c r="K46" s="1840"/>
      <c r="L46" s="1912" t="s">
        <v>5212</v>
      </c>
      <c r="N46" s="1913"/>
      <c r="O46" s="1914"/>
      <c r="P46" s="1914"/>
      <c r="Q46" s="1838"/>
      <c r="R46" s="1838"/>
      <c r="S46" s="1915"/>
      <c r="T46" s="1876" t="s">
        <v>139</v>
      </c>
      <c r="U46" s="1840" t="s">
        <v>5194</v>
      </c>
      <c r="W46" s="1840"/>
      <c r="X46" s="1878" t="s">
        <v>139</v>
      </c>
      <c r="Y46" s="1897" t="s">
        <v>2999</v>
      </c>
      <c r="Z46" s="1900"/>
      <c r="AA46" s="1900"/>
      <c r="AB46" s="1913"/>
      <c r="AC46" s="1913"/>
      <c r="AD46" s="1913"/>
      <c r="AE46" s="1840"/>
      <c r="AF46" s="1915"/>
      <c r="AH46" s="1918"/>
      <c r="AI46" s="1919"/>
    </row>
    <row r="47" spans="1:35" ht="17.100000000000001" customHeight="1">
      <c r="A47" s="1898">
        <v>10</v>
      </c>
      <c r="B47" s="1890" t="s">
        <v>5213</v>
      </c>
      <c r="C47" s="1897"/>
      <c r="D47" s="1897"/>
      <c r="E47" s="1897"/>
      <c r="F47" s="1897"/>
      <c r="G47" s="1897"/>
      <c r="H47" s="1897"/>
      <c r="I47" s="1897"/>
      <c r="J47" s="1897"/>
      <c r="K47" s="1897"/>
      <c r="L47" s="1899" t="s">
        <v>5214</v>
      </c>
      <c r="M47" s="1900"/>
      <c r="N47" s="1903"/>
      <c r="O47" s="1904"/>
      <c r="P47" s="1904"/>
      <c r="Q47" s="1890"/>
      <c r="R47" s="1890"/>
      <c r="S47" s="1901"/>
      <c r="T47" s="1889" t="s">
        <v>139</v>
      </c>
      <c r="U47" s="1897" t="s">
        <v>5194</v>
      </c>
      <c r="V47" s="1900"/>
      <c r="W47" s="1897"/>
      <c r="X47" s="1902" t="s">
        <v>139</v>
      </c>
      <c r="Y47" s="1897" t="s">
        <v>2999</v>
      </c>
      <c r="Z47" s="1900"/>
      <c r="AA47" s="1900"/>
      <c r="AB47" s="1903"/>
      <c r="AC47" s="1903"/>
      <c r="AD47" s="1903"/>
      <c r="AE47" s="1897"/>
      <c r="AF47" s="1901"/>
      <c r="AH47" s="1918"/>
      <c r="AI47" s="1919"/>
    </row>
    <row r="48" spans="1:35" ht="17.100000000000001" customHeight="1">
      <c r="A48" s="1911">
        <v>11</v>
      </c>
      <c r="B48" s="1838" t="s">
        <v>5215</v>
      </c>
      <c r="C48" s="1840"/>
      <c r="D48" s="1840"/>
      <c r="E48" s="1840"/>
      <c r="F48" s="1840"/>
      <c r="G48" s="1840"/>
      <c r="H48" s="1840"/>
      <c r="I48" s="1840"/>
      <c r="J48" s="1840"/>
      <c r="K48" s="1840"/>
      <c r="L48" s="1912" t="s">
        <v>5214</v>
      </c>
      <c r="N48" s="1913"/>
      <c r="O48" s="1914"/>
      <c r="P48" s="1914"/>
      <c r="Q48" s="1838"/>
      <c r="R48" s="1838"/>
      <c r="S48" s="1915"/>
      <c r="T48" s="1876" t="s">
        <v>139</v>
      </c>
      <c r="U48" s="1840" t="s">
        <v>5194</v>
      </c>
      <c r="W48" s="1840"/>
      <c r="X48" s="1878" t="s">
        <v>139</v>
      </c>
      <c r="Y48" s="1897" t="s">
        <v>2999</v>
      </c>
      <c r="Z48" s="1900"/>
      <c r="AA48" s="1900"/>
      <c r="AB48" s="1903"/>
      <c r="AC48" s="1913"/>
      <c r="AD48" s="1913"/>
      <c r="AE48" s="1840"/>
      <c r="AF48" s="1915"/>
      <c r="AH48" s="1918"/>
      <c r="AI48" s="1919"/>
    </row>
    <row r="49" spans="1:35" ht="17.100000000000001" customHeight="1">
      <c r="A49" s="1898">
        <v>12</v>
      </c>
      <c r="B49" s="1890" t="s">
        <v>5216</v>
      </c>
      <c r="C49" s="1897"/>
      <c r="D49" s="1897"/>
      <c r="E49" s="1897"/>
      <c r="F49" s="1897"/>
      <c r="G49" s="1897"/>
      <c r="H49" s="1897"/>
      <c r="I49" s="1897"/>
      <c r="J49" s="1897"/>
      <c r="K49" s="1897"/>
      <c r="L49" s="1899" t="s">
        <v>5217</v>
      </c>
      <c r="M49" s="1900"/>
      <c r="N49" s="1903"/>
      <c r="O49" s="1904"/>
      <c r="P49" s="1904"/>
      <c r="Q49" s="1890"/>
      <c r="R49" s="1890"/>
      <c r="S49" s="1901"/>
      <c r="T49" s="1889" t="s">
        <v>139</v>
      </c>
      <c r="U49" s="1897" t="s">
        <v>5194</v>
      </c>
      <c r="V49" s="1900"/>
      <c r="W49" s="1897"/>
      <c r="X49" s="1902" t="s">
        <v>139</v>
      </c>
      <c r="Y49" s="1897" t="s">
        <v>2999</v>
      </c>
      <c r="Z49" s="1900"/>
      <c r="AA49" s="1900"/>
      <c r="AB49" s="1903"/>
      <c r="AC49" s="1903"/>
      <c r="AD49" s="1903"/>
      <c r="AE49" s="1897"/>
      <c r="AF49" s="1901"/>
      <c r="AH49" s="1918"/>
      <c r="AI49" s="1919"/>
    </row>
    <row r="50" spans="1:35" ht="17.100000000000001" customHeight="1">
      <c r="A50" s="1898">
        <v>13</v>
      </c>
      <c r="B50" s="1890" t="s">
        <v>5218</v>
      </c>
      <c r="C50" s="1897"/>
      <c r="D50" s="1897"/>
      <c r="E50" s="1897"/>
      <c r="F50" s="1897"/>
      <c r="G50" s="1897"/>
      <c r="H50" s="1897"/>
      <c r="I50" s="1897"/>
      <c r="J50" s="1897"/>
      <c r="K50" s="1897"/>
      <c r="L50" s="1899" t="s">
        <v>5219</v>
      </c>
      <c r="M50" s="1897"/>
      <c r="N50" s="1897"/>
      <c r="O50" s="1897"/>
      <c r="P50" s="1904"/>
      <c r="Q50" s="1904"/>
      <c r="R50" s="1890"/>
      <c r="S50" s="1920"/>
      <c r="T50" s="1889" t="s">
        <v>139</v>
      </c>
      <c r="U50" s="1897" t="s">
        <v>5194</v>
      </c>
      <c r="V50" s="1903"/>
      <c r="W50" s="1897"/>
      <c r="X50" s="1902" t="s">
        <v>139</v>
      </c>
      <c r="Y50" s="1897" t="s">
        <v>2999</v>
      </c>
      <c r="Z50" s="1900"/>
      <c r="AA50" s="1900"/>
      <c r="AB50" s="1903"/>
      <c r="AC50" s="1903"/>
      <c r="AD50" s="1903"/>
      <c r="AE50" s="1897"/>
      <c r="AF50" s="1901"/>
      <c r="AH50" s="1918"/>
      <c r="AI50" s="1919"/>
    </row>
    <row r="51" spans="1:35" ht="17.100000000000001" customHeight="1">
      <c r="A51" s="1911">
        <v>14</v>
      </c>
      <c r="B51" s="1838" t="s">
        <v>5220</v>
      </c>
      <c r="C51" s="1840"/>
      <c r="D51" s="1840"/>
      <c r="E51" s="1840"/>
      <c r="F51" s="1840"/>
      <c r="G51" s="1840"/>
      <c r="H51" s="1840"/>
      <c r="I51" s="1840"/>
      <c r="J51" s="1840"/>
      <c r="K51" s="1840"/>
      <c r="L51" s="1912" t="s">
        <v>5221</v>
      </c>
      <c r="M51" s="1840"/>
      <c r="N51" s="1840"/>
      <c r="O51" s="1840"/>
      <c r="P51" s="1914"/>
      <c r="Q51" s="1914"/>
      <c r="R51" s="1838"/>
      <c r="S51" s="1921"/>
      <c r="T51" s="1876" t="s">
        <v>139</v>
      </c>
      <c r="U51" s="1840" t="s">
        <v>5194</v>
      </c>
      <c r="V51" s="1913"/>
      <c r="W51" s="1840"/>
      <c r="X51" s="1878" t="s">
        <v>139</v>
      </c>
      <c r="Y51" s="1897" t="s">
        <v>2999</v>
      </c>
      <c r="Z51" s="1900"/>
      <c r="AA51" s="1900"/>
      <c r="AB51" s="1922"/>
      <c r="AC51" s="1913"/>
      <c r="AD51" s="1913"/>
      <c r="AE51" s="1840"/>
      <c r="AF51" s="1915"/>
      <c r="AH51" s="1918"/>
      <c r="AI51" s="1919"/>
    </row>
    <row r="52" spans="1:35" ht="17.100000000000001" customHeight="1">
      <c r="A52" s="1898">
        <v>15</v>
      </c>
      <c r="B52" s="1890" t="s">
        <v>5222</v>
      </c>
      <c r="C52" s="1897"/>
      <c r="D52" s="1897"/>
      <c r="E52" s="1897"/>
      <c r="F52" s="1897"/>
      <c r="G52" s="1897"/>
      <c r="H52" s="1897"/>
      <c r="I52" s="1897"/>
      <c r="J52" s="1897"/>
      <c r="K52" s="1897"/>
      <c r="L52" s="1899" t="s">
        <v>5221</v>
      </c>
      <c r="M52" s="1897"/>
      <c r="N52" s="1897"/>
      <c r="O52" s="1897"/>
      <c r="P52" s="1904"/>
      <c r="Q52" s="1904"/>
      <c r="R52" s="1890"/>
      <c r="S52" s="1920"/>
      <c r="T52" s="1889" t="s">
        <v>139</v>
      </c>
      <c r="U52" s="1897" t="s">
        <v>5194</v>
      </c>
      <c r="V52" s="1903"/>
      <c r="W52" s="1897"/>
      <c r="X52" s="1902" t="s">
        <v>139</v>
      </c>
      <c r="Y52" s="1870" t="s">
        <v>2999</v>
      </c>
      <c r="Z52" s="1909"/>
      <c r="AA52" s="1909"/>
      <c r="AB52" s="1903"/>
      <c r="AC52" s="1903"/>
      <c r="AD52" s="1903"/>
      <c r="AE52" s="1897"/>
      <c r="AF52" s="1901"/>
      <c r="AH52" s="1918"/>
      <c r="AI52" s="1919"/>
    </row>
    <row r="53" spans="1:35" ht="17.100000000000001" customHeight="1">
      <c r="A53" s="1911">
        <v>16</v>
      </c>
      <c r="B53" s="1838" t="s">
        <v>5223</v>
      </c>
      <c r="C53" s="1840"/>
      <c r="D53" s="1840"/>
      <c r="E53" s="1840"/>
      <c r="F53" s="1840"/>
      <c r="G53" s="1840"/>
      <c r="H53" s="1840"/>
      <c r="I53" s="1840"/>
      <c r="J53" s="1923"/>
      <c r="K53" s="1923"/>
      <c r="L53" s="1924" t="s">
        <v>5224</v>
      </c>
      <c r="M53" s="1923"/>
      <c r="N53" s="1923"/>
      <c r="O53" s="1925"/>
      <c r="P53" s="1840"/>
      <c r="Q53" s="1840"/>
      <c r="R53" s="1840"/>
      <c r="S53" s="1915"/>
      <c r="T53" s="1876" t="s">
        <v>139</v>
      </c>
      <c r="U53" s="1840" t="s">
        <v>5194</v>
      </c>
      <c r="V53" s="1913"/>
      <c r="W53" s="1840"/>
      <c r="X53" s="1878" t="s">
        <v>139</v>
      </c>
      <c r="Y53" s="1897" t="s">
        <v>2999</v>
      </c>
      <c r="Z53" s="1900"/>
      <c r="AA53" s="1900"/>
      <c r="AB53" s="1903"/>
      <c r="AC53" s="1913"/>
      <c r="AD53" s="1913"/>
      <c r="AE53" s="1840"/>
      <c r="AF53" s="1915"/>
      <c r="AH53" s="1919"/>
      <c r="AI53" s="1919"/>
    </row>
    <row r="54" spans="1:35" ht="17.100000000000001" customHeight="1">
      <c r="A54" s="1898">
        <v>17</v>
      </c>
      <c r="B54" s="1890" t="s">
        <v>5225</v>
      </c>
      <c r="C54" s="1897"/>
      <c r="D54" s="1897"/>
      <c r="E54" s="1897"/>
      <c r="F54" s="1897"/>
      <c r="G54" s="1897"/>
      <c r="H54" s="1897"/>
      <c r="I54" s="1897"/>
      <c r="J54" s="1897"/>
      <c r="K54" s="1897"/>
      <c r="L54" s="1926" t="s">
        <v>5226</v>
      </c>
      <c r="M54" s="1897"/>
      <c r="N54" s="1897"/>
      <c r="O54" s="1897"/>
      <c r="P54" s="1897"/>
      <c r="Q54" s="1897"/>
      <c r="R54" s="1897"/>
      <c r="S54" s="1901"/>
      <c r="T54" s="1889" t="s">
        <v>139</v>
      </c>
      <c r="U54" s="1897" t="s">
        <v>5194</v>
      </c>
      <c r="V54" s="1903"/>
      <c r="W54" s="1897"/>
      <c r="X54" s="1902" t="s">
        <v>139</v>
      </c>
      <c r="Y54" s="1897" t="s">
        <v>2999</v>
      </c>
      <c r="Z54" s="1900"/>
      <c r="AA54" s="1900"/>
      <c r="AB54" s="1872"/>
      <c r="AC54" s="1903"/>
      <c r="AD54" s="1903"/>
      <c r="AE54" s="1897"/>
      <c r="AF54" s="1901"/>
      <c r="AH54" s="1836"/>
    </row>
    <row r="55" spans="1:35" ht="17.100000000000001" customHeight="1">
      <c r="A55" s="1911">
        <v>18</v>
      </c>
      <c r="B55" s="1838" t="s">
        <v>5227</v>
      </c>
      <c r="C55" s="1840"/>
      <c r="D55" s="1840"/>
      <c r="E55" s="1840"/>
      <c r="F55" s="1840"/>
      <c r="G55" s="1840"/>
      <c r="H55" s="1840"/>
      <c r="I55" s="1840"/>
      <c r="J55" s="1840"/>
      <c r="K55" s="1840"/>
      <c r="L55" s="1927" t="s">
        <v>5228</v>
      </c>
      <c r="M55" s="1840"/>
      <c r="N55" s="1840"/>
      <c r="O55" s="1840"/>
      <c r="P55" s="1840"/>
      <c r="Q55" s="1840"/>
      <c r="R55" s="1840"/>
      <c r="S55" s="1915"/>
      <c r="T55" s="1876" t="s">
        <v>139</v>
      </c>
      <c r="U55" s="1840" t="s">
        <v>5194</v>
      </c>
      <c r="V55" s="1913"/>
      <c r="W55" s="1840"/>
      <c r="X55" s="1878" t="s">
        <v>139</v>
      </c>
      <c r="Y55" s="1897" t="s">
        <v>2999</v>
      </c>
      <c r="Z55" s="1900"/>
      <c r="AA55" s="1900"/>
      <c r="AB55" s="1913"/>
      <c r="AC55" s="1913"/>
      <c r="AD55" s="1913"/>
      <c r="AE55" s="1840"/>
      <c r="AF55" s="1915"/>
      <c r="AH55" s="1836"/>
    </row>
    <row r="56" spans="1:35" ht="17.100000000000001" customHeight="1">
      <c r="A56" s="1898">
        <v>19</v>
      </c>
      <c r="B56" s="1890" t="s">
        <v>5229</v>
      </c>
      <c r="C56" s="1897"/>
      <c r="D56" s="1897"/>
      <c r="E56" s="1897"/>
      <c r="F56" s="1897"/>
      <c r="G56" s="1897"/>
      <c r="H56" s="1897"/>
      <c r="I56" s="1897"/>
      <c r="J56" s="1890"/>
      <c r="K56" s="1890"/>
      <c r="L56" s="1899" t="s">
        <v>5230</v>
      </c>
      <c r="M56" s="1897"/>
      <c r="N56" s="1890"/>
      <c r="O56" s="1892"/>
      <c r="P56" s="1894"/>
      <c r="Q56" s="1894"/>
      <c r="R56" s="1895"/>
      <c r="S56" s="1928"/>
      <c r="T56" s="1889" t="s">
        <v>139</v>
      </c>
      <c r="U56" s="1897" t="s">
        <v>5194</v>
      </c>
      <c r="V56" s="1903"/>
      <c r="W56" s="1897"/>
      <c r="X56" s="1902" t="s">
        <v>139</v>
      </c>
      <c r="Y56" s="1897" t="s">
        <v>2999</v>
      </c>
      <c r="Z56" s="1900"/>
      <c r="AA56" s="1900"/>
      <c r="AB56" s="1903"/>
      <c r="AC56" s="1903"/>
      <c r="AD56" s="1903"/>
      <c r="AE56" s="1897"/>
      <c r="AF56" s="1901"/>
    </row>
    <row r="57" spans="1:35" ht="17.100000000000001" customHeight="1">
      <c r="A57" s="1911">
        <v>20</v>
      </c>
      <c r="B57" s="1838" t="s">
        <v>5231</v>
      </c>
      <c r="C57" s="1840"/>
      <c r="D57" s="1840"/>
      <c r="E57" s="1840"/>
      <c r="F57" s="1840"/>
      <c r="G57" s="1840"/>
      <c r="H57" s="1840"/>
      <c r="I57" s="1840"/>
      <c r="J57" s="1853"/>
      <c r="K57" s="1853"/>
      <c r="L57" s="1916"/>
      <c r="M57" s="1917"/>
      <c r="N57" s="1853"/>
      <c r="O57" s="1929"/>
      <c r="P57" s="1930"/>
      <c r="Q57" s="1930"/>
      <c r="R57" s="1931"/>
      <c r="S57" s="1932"/>
      <c r="T57" s="1876" t="s">
        <v>139</v>
      </c>
      <c r="U57" s="1840" t="s">
        <v>5232</v>
      </c>
      <c r="V57" s="1931"/>
      <c r="W57" s="1931"/>
      <c r="X57" s="1838"/>
      <c r="Y57" s="1838"/>
      <c r="Z57" s="2578"/>
      <c r="AA57" s="2578"/>
      <c r="AB57" s="1933" t="s">
        <v>57</v>
      </c>
      <c r="AC57" s="1878" t="s">
        <v>139</v>
      </c>
      <c r="AD57" s="1897" t="s">
        <v>2999</v>
      </c>
      <c r="AF57" s="1921"/>
    </row>
    <row r="58" spans="1:35" ht="17.100000000000001" customHeight="1">
      <c r="A58" s="1898">
        <v>21</v>
      </c>
      <c r="B58" s="1890" t="s">
        <v>5233</v>
      </c>
      <c r="C58" s="1897"/>
      <c r="D58" s="1897"/>
      <c r="E58" s="1897"/>
      <c r="F58" s="1897"/>
      <c r="G58" s="1897"/>
      <c r="H58" s="1897"/>
      <c r="I58" s="1897"/>
      <c r="J58" s="1890"/>
      <c r="K58" s="1890"/>
      <c r="L58" s="1899"/>
      <c r="M58" s="1897"/>
      <c r="N58" s="1890"/>
      <c r="O58" s="1892"/>
      <c r="P58" s="1894"/>
      <c r="Q58" s="1894"/>
      <c r="R58" s="1895"/>
      <c r="S58" s="1928"/>
      <c r="T58" s="1889" t="s">
        <v>139</v>
      </c>
      <c r="U58" s="1897" t="s">
        <v>5232</v>
      </c>
      <c r="V58" s="1895"/>
      <c r="W58" s="1895"/>
      <c r="X58" s="1890"/>
      <c r="Y58" s="1890"/>
      <c r="Z58" s="2561"/>
      <c r="AA58" s="2561"/>
      <c r="AB58" s="1934" t="s">
        <v>57</v>
      </c>
      <c r="AC58" s="1902" t="s">
        <v>139</v>
      </c>
      <c r="AD58" s="1897" t="s">
        <v>2999</v>
      </c>
      <c r="AE58" s="1900"/>
      <c r="AF58" s="1920"/>
    </row>
    <row r="59" spans="1:35" ht="17.100000000000001" customHeight="1">
      <c r="A59" s="1838" t="s">
        <v>5234</v>
      </c>
      <c r="B59" s="1838"/>
      <c r="C59" s="1840"/>
      <c r="D59" s="1840"/>
      <c r="E59" s="1840"/>
      <c r="F59" s="1840"/>
      <c r="G59" s="1840"/>
      <c r="H59" s="1840"/>
      <c r="I59" s="1840"/>
      <c r="J59" s="1838"/>
      <c r="K59" s="1838"/>
      <c r="L59" s="1840"/>
      <c r="M59" s="1840"/>
      <c r="N59" s="1838"/>
      <c r="O59" s="1929"/>
      <c r="P59" s="1930"/>
      <c r="Q59" s="1930"/>
      <c r="R59" s="1931"/>
      <c r="S59" s="1930"/>
      <c r="T59" s="1931"/>
      <c r="U59" s="1930"/>
      <c r="V59" s="1931"/>
      <c r="W59" s="1931"/>
      <c r="X59" s="1838"/>
      <c r="Y59" s="1838"/>
      <c r="Z59" s="1929"/>
      <c r="AA59" s="1923"/>
      <c r="AB59" s="1923"/>
      <c r="AC59" s="1923"/>
      <c r="AD59" s="1923"/>
      <c r="AE59" s="1923"/>
      <c r="AF59" s="1838"/>
    </row>
    <row r="60" spans="1:35" ht="17.100000000000001" customHeight="1">
      <c r="A60" s="1838" t="s">
        <v>5235</v>
      </c>
      <c r="B60" s="1838"/>
      <c r="C60" s="1840"/>
      <c r="D60" s="1840"/>
      <c r="E60" s="1840"/>
      <c r="F60" s="1840"/>
      <c r="G60" s="1840"/>
      <c r="H60" s="1840"/>
      <c r="I60" s="1840"/>
      <c r="J60" s="1838"/>
      <c r="K60" s="1838"/>
      <c r="L60" s="1840"/>
      <c r="M60" s="1840"/>
      <c r="N60" s="1838"/>
      <c r="O60" s="1929"/>
      <c r="P60" s="1930"/>
      <c r="Q60" s="1930"/>
      <c r="R60" s="1931"/>
      <c r="S60" s="1930"/>
      <c r="T60" s="1931"/>
      <c r="U60" s="1930"/>
      <c r="V60" s="1931"/>
      <c r="W60" s="1931"/>
      <c r="X60" s="1838"/>
      <c r="Y60" s="1838"/>
      <c r="Z60" s="1929"/>
      <c r="AA60" s="1923"/>
      <c r="AB60" s="1923"/>
      <c r="AC60" s="1923"/>
      <c r="AD60" s="1923"/>
      <c r="AE60" s="1923"/>
      <c r="AF60" s="1838"/>
    </row>
    <row r="61" spans="1:35" ht="17.100000000000001" customHeight="1">
      <c r="A61" s="1838" t="s">
        <v>5236</v>
      </c>
      <c r="B61" s="1838"/>
      <c r="C61" s="1840"/>
      <c r="D61" s="1840"/>
      <c r="E61" s="1840"/>
      <c r="F61" s="1840"/>
      <c r="G61" s="1840"/>
      <c r="H61" s="1840"/>
      <c r="I61" s="1840"/>
      <c r="J61" s="1838"/>
      <c r="K61" s="1838"/>
      <c r="L61" s="1840"/>
      <c r="M61" s="1840"/>
      <c r="N61" s="1838"/>
      <c r="O61" s="1929"/>
      <c r="P61" s="1930"/>
      <c r="Q61" s="1930"/>
      <c r="R61" s="1931"/>
      <c r="S61" s="1930"/>
      <c r="T61" s="1931"/>
      <c r="U61" s="1930"/>
      <c r="V61" s="1931"/>
      <c r="W61" s="1931"/>
      <c r="X61" s="1838"/>
      <c r="Y61" s="1838"/>
      <c r="Z61" s="1929"/>
      <c r="AA61" s="1923"/>
      <c r="AB61" s="1923"/>
      <c r="AC61" s="1923"/>
      <c r="AD61" s="1923"/>
      <c r="AE61" s="1923"/>
      <c r="AF61" s="1838"/>
    </row>
    <row r="62" spans="1:35" ht="17.100000000000001" customHeight="1">
      <c r="A62" s="1838" t="s">
        <v>5237</v>
      </c>
      <c r="B62" s="1838"/>
      <c r="C62" s="1840"/>
      <c r="D62" s="1840"/>
      <c r="E62" s="1840"/>
      <c r="F62" s="1840"/>
      <c r="G62" s="1840"/>
      <c r="H62" s="1840"/>
      <c r="I62" s="1840"/>
      <c r="J62" s="1838"/>
      <c r="K62" s="1838"/>
      <c r="L62" s="1840"/>
      <c r="M62" s="1923"/>
      <c r="N62" s="1923"/>
      <c r="O62" s="1923"/>
      <c r="P62" s="1923"/>
      <c r="Q62" s="1923"/>
      <c r="R62" s="1923"/>
      <c r="S62" s="1923"/>
      <c r="T62" s="1923"/>
      <c r="U62" s="1923"/>
      <c r="V62" s="1923"/>
      <c r="W62" s="1923"/>
      <c r="X62" s="1923"/>
      <c r="Y62" s="1838"/>
      <c r="Z62" s="1838"/>
      <c r="AA62" s="1923"/>
      <c r="AB62" s="1923"/>
      <c r="AC62" s="1923"/>
      <c r="AD62" s="1923"/>
      <c r="AE62" s="1923"/>
      <c r="AF62" s="1838"/>
    </row>
    <row r="63" spans="1:35" ht="17.100000000000001" customHeight="1">
      <c r="A63" s="1838" t="s">
        <v>5238</v>
      </c>
      <c r="B63" s="1838"/>
      <c r="C63" s="1840"/>
      <c r="D63" s="1840"/>
      <c r="E63" s="1840"/>
      <c r="F63" s="1840"/>
      <c r="G63" s="1840"/>
      <c r="H63" s="1840"/>
      <c r="I63" s="1840"/>
      <c r="J63" s="1838"/>
      <c r="K63" s="1838"/>
      <c r="L63" s="1840"/>
      <c r="M63" s="1840"/>
      <c r="N63" s="1838"/>
      <c r="O63" s="1929"/>
      <c r="P63" s="1930"/>
      <c r="Q63" s="1930"/>
      <c r="R63" s="1931"/>
      <c r="S63" s="1930"/>
      <c r="T63" s="1931"/>
      <c r="U63" s="1930"/>
      <c r="V63" s="1931"/>
      <c r="W63" s="1931"/>
      <c r="X63" s="1838"/>
      <c r="Y63" s="1838"/>
      <c r="Z63" s="1929"/>
      <c r="AA63" s="1923"/>
      <c r="AB63" s="1923"/>
      <c r="AC63" s="1923"/>
      <c r="AD63" s="1923"/>
      <c r="AE63" s="1923"/>
      <c r="AF63" s="1838"/>
    </row>
    <row r="64" spans="1:35" ht="17.100000000000001" customHeight="1">
      <c r="A64" s="1838"/>
      <c r="B64" s="1835"/>
      <c r="C64" s="1833"/>
      <c r="D64" s="1833"/>
      <c r="E64" s="1833"/>
      <c r="F64" s="1833"/>
      <c r="G64" s="1833"/>
      <c r="H64" s="1833"/>
      <c r="I64" s="1833"/>
      <c r="J64" s="1835"/>
      <c r="K64" s="1835"/>
      <c r="L64" s="1833"/>
      <c r="M64" s="1833"/>
      <c r="N64" s="1835"/>
      <c r="O64" s="1847"/>
      <c r="P64" s="1855"/>
      <c r="Q64" s="1855"/>
      <c r="R64" s="1856"/>
      <c r="S64" s="1855"/>
      <c r="T64" s="1856"/>
      <c r="U64" s="1855"/>
      <c r="V64" s="1856"/>
      <c r="W64" s="1856"/>
      <c r="X64" s="1835"/>
      <c r="Y64" s="1835"/>
      <c r="Z64" s="1847"/>
      <c r="AA64" s="1849"/>
      <c r="AB64" s="1849"/>
      <c r="AC64" s="1849"/>
      <c r="AD64" s="1849"/>
      <c r="AE64" s="1849"/>
      <c r="AF64" s="1835"/>
    </row>
    <row r="65" spans="1:32" ht="17.100000000000001" customHeight="1">
      <c r="A65" s="1850" t="s">
        <v>5239</v>
      </c>
      <c r="B65" s="1835"/>
      <c r="C65" s="1835"/>
      <c r="D65" s="1835"/>
      <c r="E65" s="1835"/>
      <c r="F65" s="1835"/>
      <c r="G65" s="1835"/>
      <c r="H65" s="1835"/>
      <c r="I65" s="1835"/>
      <c r="J65" s="1835"/>
      <c r="K65" s="1835"/>
      <c r="L65" s="1835"/>
      <c r="M65" s="1835"/>
      <c r="N65" s="1835"/>
      <c r="O65" s="1835"/>
      <c r="P65" s="1835"/>
      <c r="Q65" s="1835"/>
      <c r="R65" s="1835"/>
      <c r="S65" s="1835"/>
      <c r="T65" s="1833"/>
      <c r="U65" s="1833"/>
      <c r="V65" s="1833"/>
      <c r="W65" s="1833"/>
      <c r="X65" s="1833"/>
      <c r="Y65" s="1833"/>
      <c r="Z65" s="1833"/>
      <c r="AA65" s="1833"/>
      <c r="AB65" s="1833"/>
      <c r="AC65" s="1833"/>
      <c r="AD65" s="1833"/>
      <c r="AE65" s="1833"/>
      <c r="AF65" s="1833"/>
    </row>
    <row r="66" spans="1:32" ht="17.100000000000001" customHeight="1">
      <c r="A66" s="1905">
        <v>1</v>
      </c>
      <c r="B66" s="1880" t="s">
        <v>5240</v>
      </c>
      <c r="C66" s="1935"/>
      <c r="D66" s="1935"/>
      <c r="E66" s="1935"/>
      <c r="F66" s="1935"/>
      <c r="G66" s="1935"/>
      <c r="H66" s="1935"/>
      <c r="I66" s="1935"/>
      <c r="J66" s="1935"/>
      <c r="K66" s="1936"/>
      <c r="L66" s="1937" t="s">
        <v>5241</v>
      </c>
      <c r="M66" s="1935"/>
      <c r="N66" s="1935"/>
      <c r="O66" s="1935"/>
      <c r="P66" s="1935"/>
      <c r="Q66" s="1935"/>
      <c r="R66" s="1935"/>
      <c r="S66" s="1936"/>
      <c r="T66" s="1889" t="s">
        <v>139</v>
      </c>
      <c r="U66" s="1897" t="s">
        <v>5194</v>
      </c>
      <c r="V66" s="1900"/>
      <c r="W66" s="1897"/>
      <c r="X66" s="1902" t="s">
        <v>139</v>
      </c>
      <c r="Y66" s="1897" t="s">
        <v>2999</v>
      </c>
      <c r="Z66" s="1900"/>
      <c r="AA66" s="1900"/>
      <c r="AB66" s="1903"/>
      <c r="AC66" s="1903"/>
      <c r="AD66" s="1903"/>
      <c r="AE66" s="1897"/>
      <c r="AF66" s="1901"/>
    </row>
    <row r="67" spans="1:32" ht="17.100000000000001" customHeight="1">
      <c r="A67" s="1898">
        <v>2</v>
      </c>
      <c r="B67" s="1926" t="s">
        <v>5242</v>
      </c>
      <c r="C67" s="1890"/>
      <c r="D67" s="1890"/>
      <c r="E67" s="1890"/>
      <c r="F67" s="1890"/>
      <c r="G67" s="1890"/>
      <c r="H67" s="1890"/>
      <c r="I67" s="1890"/>
      <c r="J67" s="1890"/>
      <c r="K67" s="1920"/>
      <c r="L67" s="1938" t="s">
        <v>5243</v>
      </c>
      <c r="M67" s="1890"/>
      <c r="N67" s="1890"/>
      <c r="O67" s="1890"/>
      <c r="P67" s="1890"/>
      <c r="Q67" s="1890"/>
      <c r="R67" s="1890"/>
      <c r="S67" s="1920"/>
      <c r="T67" s="1889" t="s">
        <v>139</v>
      </c>
      <c r="U67" s="1897" t="s">
        <v>5194</v>
      </c>
      <c r="V67" s="1900"/>
      <c r="W67" s="1897"/>
      <c r="X67" s="1902" t="s">
        <v>139</v>
      </c>
      <c r="Y67" s="1897" t="s">
        <v>2999</v>
      </c>
      <c r="Z67" s="1900"/>
      <c r="AA67" s="1900"/>
      <c r="AB67" s="1903"/>
      <c r="AC67" s="1903"/>
      <c r="AD67" s="1903"/>
      <c r="AE67" s="1897"/>
      <c r="AF67" s="1901"/>
    </row>
    <row r="68" spans="1:32" ht="17.100000000000001" customHeight="1">
      <c r="A68" s="1911">
        <v>3</v>
      </c>
      <c r="B68" s="1927" t="s">
        <v>5244</v>
      </c>
      <c r="C68" s="1838"/>
      <c r="D68" s="1838"/>
      <c r="E68" s="1838"/>
      <c r="F68" s="1838"/>
      <c r="G68" s="1838"/>
      <c r="H68" s="1838"/>
      <c r="I68" s="1929"/>
      <c r="J68" s="1923"/>
      <c r="K68" s="1939"/>
      <c r="L68" s="1940" t="s">
        <v>5245</v>
      </c>
      <c r="M68" s="1923"/>
      <c r="N68" s="1923"/>
      <c r="O68" s="1838"/>
      <c r="P68" s="1838"/>
      <c r="Q68" s="1838"/>
      <c r="R68" s="1838"/>
      <c r="S68" s="1921"/>
      <c r="T68" s="1889" t="s">
        <v>139</v>
      </c>
      <c r="U68" s="1897" t="s">
        <v>5194</v>
      </c>
      <c r="V68" s="1900"/>
      <c r="W68" s="1897"/>
      <c r="X68" s="1902" t="s">
        <v>139</v>
      </c>
      <c r="Y68" s="1897" t="s">
        <v>2999</v>
      </c>
      <c r="Z68" s="1900"/>
      <c r="AA68" s="1900"/>
      <c r="AB68" s="1903"/>
      <c r="AC68" s="1903"/>
      <c r="AD68" s="1903"/>
      <c r="AE68" s="1897"/>
      <c r="AF68" s="1901"/>
    </row>
    <row r="69" spans="1:32" ht="17.100000000000001" customHeight="1">
      <c r="A69" s="1898">
        <v>4</v>
      </c>
      <c r="B69" s="1926" t="s">
        <v>5246</v>
      </c>
      <c r="C69" s="1890"/>
      <c r="D69" s="1890"/>
      <c r="E69" s="1890"/>
      <c r="F69" s="1890"/>
      <c r="G69" s="1890"/>
      <c r="H69" s="1890"/>
      <c r="I69" s="1890"/>
      <c r="J69" s="1890"/>
      <c r="K69" s="1920"/>
      <c r="L69" s="1938" t="s">
        <v>5247</v>
      </c>
      <c r="M69" s="1890"/>
      <c r="N69" s="1890"/>
      <c r="O69" s="1890"/>
      <c r="P69" s="1890"/>
      <c r="Q69" s="1890"/>
      <c r="R69" s="1890"/>
      <c r="S69" s="1920"/>
      <c r="T69" s="1889" t="s">
        <v>139</v>
      </c>
      <c r="U69" s="1897" t="s">
        <v>5194</v>
      </c>
      <c r="V69" s="1900"/>
      <c r="W69" s="1897"/>
      <c r="X69" s="1902" t="s">
        <v>139</v>
      </c>
      <c r="Y69" s="1897" t="s">
        <v>2999</v>
      </c>
      <c r="Z69" s="1900"/>
      <c r="AA69" s="1900"/>
      <c r="AB69" s="1903"/>
      <c r="AC69" s="1903"/>
      <c r="AD69" s="1903"/>
      <c r="AE69" s="1897"/>
      <c r="AF69" s="1901"/>
    </row>
    <row r="70" spans="1:32" ht="17.100000000000001" customHeight="1">
      <c r="A70" s="1911">
        <v>5</v>
      </c>
      <c r="B70" s="1927" t="s">
        <v>5248</v>
      </c>
      <c r="C70" s="1838"/>
      <c r="D70" s="1838"/>
      <c r="E70" s="1838"/>
      <c r="F70" s="1838"/>
      <c r="G70" s="1838"/>
      <c r="H70" s="1838"/>
      <c r="I70" s="1838"/>
      <c r="J70" s="1838"/>
      <c r="K70" s="1921"/>
      <c r="L70" s="1940" t="s">
        <v>5249</v>
      </c>
      <c r="M70" s="1838"/>
      <c r="N70" s="1838"/>
      <c r="O70" s="1838"/>
      <c r="P70" s="1838"/>
      <c r="Q70" s="1838"/>
      <c r="R70" s="1838"/>
      <c r="S70" s="1921"/>
      <c r="T70" s="1889" t="s">
        <v>139</v>
      </c>
      <c r="U70" s="1897" t="s">
        <v>5194</v>
      </c>
      <c r="V70" s="1900"/>
      <c r="W70" s="1897"/>
      <c r="X70" s="1902" t="s">
        <v>139</v>
      </c>
      <c r="Y70" s="1897" t="s">
        <v>2999</v>
      </c>
      <c r="Z70" s="1900"/>
      <c r="AA70" s="1900"/>
      <c r="AB70" s="1903"/>
      <c r="AC70" s="1903"/>
      <c r="AD70" s="1903"/>
      <c r="AE70" s="1897"/>
      <c r="AF70" s="1901"/>
    </row>
    <row r="71" spans="1:32" ht="17.100000000000001" customHeight="1">
      <c r="A71" s="1898">
        <v>6</v>
      </c>
      <c r="B71" s="1926" t="s">
        <v>5250</v>
      </c>
      <c r="C71" s="1890"/>
      <c r="D71" s="1890"/>
      <c r="E71" s="1890"/>
      <c r="F71" s="1890"/>
      <c r="G71" s="1890"/>
      <c r="H71" s="1890"/>
      <c r="I71" s="1890"/>
      <c r="J71" s="1890"/>
      <c r="K71" s="1920"/>
      <c r="L71" s="1938" t="s">
        <v>5251</v>
      </c>
      <c r="M71" s="1890"/>
      <c r="N71" s="1890"/>
      <c r="O71" s="1890"/>
      <c r="P71" s="1890"/>
      <c r="Q71" s="1890"/>
      <c r="R71" s="1890"/>
      <c r="S71" s="1920"/>
      <c r="T71" s="1886" t="s">
        <v>139</v>
      </c>
      <c r="U71" s="1870" t="s">
        <v>5194</v>
      </c>
      <c r="V71" s="1909"/>
      <c r="W71" s="1870"/>
      <c r="X71" s="1869" t="s">
        <v>139</v>
      </c>
      <c r="Y71" s="1870" t="s">
        <v>2999</v>
      </c>
      <c r="AB71" s="1872"/>
      <c r="AC71" s="1872"/>
      <c r="AD71" s="1872"/>
      <c r="AE71" s="1870"/>
      <c r="AF71" s="1910"/>
    </row>
    <row r="72" spans="1:32" ht="17.100000000000001" customHeight="1">
      <c r="A72" s="2579">
        <v>7</v>
      </c>
      <c r="B72" s="2580" t="s">
        <v>5252</v>
      </c>
      <c r="C72" s="2581"/>
      <c r="D72" s="2581"/>
      <c r="E72" s="2581"/>
      <c r="F72" s="2581"/>
      <c r="G72" s="2581"/>
      <c r="H72" s="2581"/>
      <c r="I72" s="2581"/>
      <c r="J72" s="2581"/>
      <c r="K72" s="2582"/>
      <c r="L72" s="2583" t="s">
        <v>5253</v>
      </c>
      <c r="M72" s="2584"/>
      <c r="N72" s="2584"/>
      <c r="O72" s="2584"/>
      <c r="P72" s="2584"/>
      <c r="Q72" s="2584"/>
      <c r="R72" s="2584"/>
      <c r="S72" s="2585"/>
      <c r="T72" s="2571" t="s">
        <v>139</v>
      </c>
      <c r="U72" s="2576" t="s">
        <v>5194</v>
      </c>
      <c r="V72" s="2576"/>
      <c r="W72" s="2576"/>
      <c r="X72" s="2575" t="s">
        <v>139</v>
      </c>
      <c r="Y72" s="2576" t="s">
        <v>2999</v>
      </c>
      <c r="Z72" s="2576"/>
      <c r="AA72" s="2576"/>
      <c r="AB72" s="2576"/>
      <c r="AC72" s="2576"/>
      <c r="AD72" s="2576"/>
      <c r="AE72" s="2576"/>
      <c r="AF72" s="2577"/>
    </row>
    <row r="73" spans="1:32" ht="17.100000000000001" customHeight="1">
      <c r="A73" s="2579"/>
      <c r="B73" s="2580"/>
      <c r="C73" s="2581"/>
      <c r="D73" s="2581"/>
      <c r="E73" s="2581"/>
      <c r="F73" s="2581"/>
      <c r="G73" s="2581"/>
      <c r="H73" s="2581"/>
      <c r="I73" s="2581"/>
      <c r="J73" s="2581"/>
      <c r="K73" s="2582"/>
      <c r="L73" s="2586"/>
      <c r="M73" s="2584"/>
      <c r="N73" s="2584"/>
      <c r="O73" s="2584"/>
      <c r="P73" s="2584"/>
      <c r="Q73" s="2584"/>
      <c r="R73" s="2584"/>
      <c r="S73" s="2585"/>
      <c r="T73" s="2571"/>
      <c r="U73" s="2555"/>
      <c r="V73" s="2555"/>
      <c r="W73" s="2555"/>
      <c r="X73" s="2574"/>
      <c r="Y73" s="2555"/>
      <c r="Z73" s="2555"/>
      <c r="AA73" s="2555"/>
      <c r="AB73" s="2555"/>
      <c r="AC73" s="2555"/>
      <c r="AD73" s="2555"/>
      <c r="AE73" s="2555"/>
      <c r="AF73" s="2556"/>
    </row>
    <row r="74" spans="1:32" ht="17.100000000000001" customHeight="1">
      <c r="A74" s="1898">
        <v>8</v>
      </c>
      <c r="B74" s="1926" t="s">
        <v>5254</v>
      </c>
      <c r="C74" s="1890"/>
      <c r="D74" s="1890"/>
      <c r="E74" s="1890"/>
      <c r="F74" s="1890"/>
      <c r="G74" s="1890"/>
      <c r="H74" s="1890"/>
      <c r="I74" s="1890"/>
      <c r="J74" s="1890"/>
      <c r="K74" s="1920"/>
      <c r="L74" s="1938" t="s">
        <v>5255</v>
      </c>
      <c r="M74" s="1890"/>
      <c r="N74" s="1890"/>
      <c r="O74" s="1890"/>
      <c r="P74" s="1890"/>
      <c r="Q74" s="1890"/>
      <c r="R74" s="1890"/>
      <c r="S74" s="1920"/>
      <c r="T74" s="1889" t="s">
        <v>139</v>
      </c>
      <c r="U74" s="1897" t="s">
        <v>5194</v>
      </c>
      <c r="V74" s="1900"/>
      <c r="W74" s="1897"/>
      <c r="X74" s="1902" t="s">
        <v>139</v>
      </c>
      <c r="Y74" s="1897" t="s">
        <v>2999</v>
      </c>
      <c r="AB74" s="1903"/>
      <c r="AC74" s="1903"/>
      <c r="AD74" s="1903"/>
      <c r="AE74" s="1897"/>
      <c r="AF74" s="1901"/>
    </row>
    <row r="75" spans="1:32" ht="17.100000000000001" customHeight="1">
      <c r="A75" s="1908">
        <v>9</v>
      </c>
      <c r="B75" s="1885" t="s">
        <v>5256</v>
      </c>
      <c r="C75" s="1941"/>
      <c r="D75" s="1941"/>
      <c r="E75" s="1941"/>
      <c r="F75" s="1941"/>
      <c r="G75" s="1941"/>
      <c r="H75" s="1941"/>
      <c r="I75" s="1941"/>
      <c r="J75" s="1941"/>
      <c r="K75" s="1942"/>
      <c r="L75" s="1943" t="s">
        <v>5257</v>
      </c>
      <c r="M75" s="1941"/>
      <c r="N75" s="1941"/>
      <c r="O75" s="1941"/>
      <c r="P75" s="1941"/>
      <c r="Q75" s="1941"/>
      <c r="R75" s="1941"/>
      <c r="S75" s="1942"/>
      <c r="T75" s="1889" t="s">
        <v>139</v>
      </c>
      <c r="U75" s="1890" t="s">
        <v>5258</v>
      </c>
      <c r="V75" s="1890"/>
      <c r="W75" s="1902" t="s">
        <v>139</v>
      </c>
      <c r="X75" s="1890" t="s">
        <v>5259</v>
      </c>
      <c r="Y75" s="1944"/>
      <c r="Z75" s="1902" t="s">
        <v>139</v>
      </c>
      <c r="AA75" s="1890" t="s">
        <v>476</v>
      </c>
      <c r="AB75" s="1890"/>
      <c r="AC75" s="1902" t="s">
        <v>139</v>
      </c>
      <c r="AD75" s="1945" t="s">
        <v>5260</v>
      </c>
      <c r="AE75" s="1890"/>
      <c r="AF75" s="1920"/>
    </row>
    <row r="76" spans="1:32" ht="17.100000000000001" customHeight="1">
      <c r="A76" s="1838"/>
      <c r="B76" s="1835"/>
      <c r="C76" s="1835"/>
      <c r="D76" s="1835"/>
      <c r="E76" s="1835"/>
      <c r="F76" s="1835"/>
      <c r="G76" s="1835"/>
      <c r="H76" s="1835"/>
      <c r="I76" s="1835"/>
      <c r="J76" s="1835"/>
      <c r="K76" s="1835"/>
      <c r="L76" s="1835"/>
      <c r="M76" s="1835"/>
      <c r="N76" s="1835"/>
      <c r="O76" s="1835"/>
      <c r="P76" s="1835"/>
      <c r="Q76" s="1835"/>
      <c r="R76" s="1835"/>
      <c r="S76" s="1835"/>
      <c r="T76" s="1847"/>
      <c r="U76" s="1946"/>
      <c r="V76" s="1835"/>
      <c r="W76" s="1835"/>
      <c r="X76" s="1835"/>
      <c r="Z76" s="1946"/>
      <c r="AA76" s="1835"/>
      <c r="AB76" s="1835"/>
      <c r="AC76" s="1835"/>
      <c r="AD76" s="1835"/>
      <c r="AE76" s="1835"/>
      <c r="AF76" s="1835"/>
    </row>
    <row r="77" spans="1:32" ht="17.100000000000001" customHeight="1">
      <c r="A77" s="1848" t="s">
        <v>5261</v>
      </c>
      <c r="B77" s="1835"/>
      <c r="C77" s="1835"/>
      <c r="D77" s="1835"/>
      <c r="E77" s="1835"/>
      <c r="F77" s="1835"/>
      <c r="G77" s="1835"/>
      <c r="H77" s="1835"/>
      <c r="I77" s="1835"/>
      <c r="J77" s="1835"/>
      <c r="K77" s="1835"/>
      <c r="L77" s="1835"/>
      <c r="M77" s="1835"/>
      <c r="N77" s="1835"/>
      <c r="O77" s="1835"/>
      <c r="P77" s="1835"/>
      <c r="Q77" s="1835"/>
      <c r="R77" s="1835"/>
      <c r="S77" s="1835"/>
      <c r="T77" s="1847"/>
      <c r="U77" s="1946"/>
      <c r="V77" s="1835"/>
      <c r="W77" s="1835"/>
      <c r="X77" s="1835"/>
      <c r="Z77" s="1946"/>
      <c r="AA77" s="1835"/>
      <c r="AB77" s="1835"/>
      <c r="AC77" s="1835"/>
      <c r="AD77" s="1835"/>
      <c r="AE77" s="1835"/>
      <c r="AF77" s="1835"/>
    </row>
    <row r="78" spans="1:32" ht="17.100000000000001" customHeight="1">
      <c r="A78" s="1838" t="s">
        <v>5262</v>
      </c>
      <c r="B78" s="1835"/>
      <c r="C78" s="1835"/>
      <c r="D78" s="1835"/>
      <c r="E78" s="1835"/>
      <c r="F78" s="1835"/>
      <c r="G78" s="1835"/>
      <c r="H78" s="1835"/>
      <c r="I78" s="1835"/>
      <c r="J78" s="1835"/>
      <c r="K78" s="1835"/>
      <c r="L78" s="1835"/>
      <c r="M78" s="1835"/>
      <c r="N78" s="1835"/>
      <c r="O78" s="1835"/>
      <c r="P78" s="1835"/>
      <c r="Q78" s="1835"/>
      <c r="R78" s="1835"/>
      <c r="S78" s="1835"/>
      <c r="T78" s="1847"/>
      <c r="U78" s="1946"/>
      <c r="V78" s="1835"/>
      <c r="W78" s="1835"/>
      <c r="X78" s="1835"/>
      <c r="Z78" s="1946"/>
      <c r="AA78" s="1835"/>
      <c r="AB78" s="1835"/>
      <c r="AC78" s="1835"/>
      <c r="AD78" s="1835"/>
      <c r="AE78" s="1835"/>
      <c r="AF78" s="1835"/>
    </row>
    <row r="79" spans="1:32" ht="17.100000000000001" customHeight="1">
      <c r="A79" s="1905">
        <v>1</v>
      </c>
      <c r="B79" s="1880" t="s">
        <v>5263</v>
      </c>
      <c r="C79" s="1935"/>
      <c r="D79" s="1935"/>
      <c r="E79" s="1935"/>
      <c r="F79" s="1935"/>
      <c r="G79" s="1935"/>
      <c r="H79" s="1935"/>
      <c r="I79" s="1935"/>
      <c r="J79" s="1935"/>
      <c r="K79" s="1935"/>
      <c r="L79" s="1935"/>
      <c r="M79" s="1935"/>
      <c r="N79" s="1935"/>
      <c r="O79" s="1935"/>
      <c r="P79" s="1935"/>
      <c r="Q79" s="1935"/>
      <c r="R79" s="1935"/>
      <c r="S79" s="1936"/>
      <c r="T79" s="1889" t="s">
        <v>139</v>
      </c>
      <c r="U79" s="1897" t="s">
        <v>5194</v>
      </c>
      <c r="V79" s="1900"/>
      <c r="W79" s="1897"/>
      <c r="X79" s="1902" t="s">
        <v>139</v>
      </c>
      <c r="Y79" s="1897" t="s">
        <v>2999</v>
      </c>
      <c r="Z79" s="1900"/>
      <c r="AA79" s="1900"/>
      <c r="AB79" s="1903"/>
      <c r="AC79" s="1903"/>
      <c r="AD79" s="1903"/>
      <c r="AE79" s="1897"/>
      <c r="AF79" s="1901"/>
    </row>
    <row r="80" spans="1:32" ht="17.100000000000001" customHeight="1">
      <c r="A80" s="1898">
        <v>2</v>
      </c>
      <c r="B80" s="1926" t="s">
        <v>5264</v>
      </c>
      <c r="C80" s="1890"/>
      <c r="D80" s="1890"/>
      <c r="E80" s="1890"/>
      <c r="F80" s="1890"/>
      <c r="G80" s="1890"/>
      <c r="H80" s="1890"/>
      <c r="I80" s="1890"/>
      <c r="J80" s="1890"/>
      <c r="K80" s="1890"/>
      <c r="L80" s="1890"/>
      <c r="M80" s="1890"/>
      <c r="N80" s="1890"/>
      <c r="O80" s="1890"/>
      <c r="P80" s="1890"/>
      <c r="Q80" s="1890"/>
      <c r="R80" s="1890"/>
      <c r="S80" s="1920"/>
      <c r="T80" s="1889" t="s">
        <v>139</v>
      </c>
      <c r="U80" s="1897" t="s">
        <v>5194</v>
      </c>
      <c r="V80" s="1900"/>
      <c r="W80" s="1897"/>
      <c r="X80" s="1902" t="s">
        <v>139</v>
      </c>
      <c r="Y80" s="1897" t="s">
        <v>2999</v>
      </c>
      <c r="Z80" s="1900"/>
      <c r="AA80" s="1900"/>
      <c r="AB80" s="1903"/>
      <c r="AC80" s="1903"/>
      <c r="AD80" s="1903"/>
      <c r="AE80" s="1897"/>
      <c r="AF80" s="1901"/>
    </row>
    <row r="81" spans="1:32" ht="17.100000000000001" customHeight="1">
      <c r="A81" s="2563">
        <v>3</v>
      </c>
      <c r="B81" s="2565" t="s">
        <v>5265</v>
      </c>
      <c r="C81" s="2566"/>
      <c r="D81" s="2566"/>
      <c r="E81" s="2566"/>
      <c r="F81" s="2566"/>
      <c r="G81" s="2566"/>
      <c r="H81" s="2566"/>
      <c r="I81" s="2566"/>
      <c r="J81" s="2566"/>
      <c r="K81" s="2566"/>
      <c r="L81" s="2566"/>
      <c r="M81" s="2566"/>
      <c r="N81" s="2566"/>
      <c r="O81" s="2566"/>
      <c r="P81" s="2566"/>
      <c r="Q81" s="2566"/>
      <c r="R81" s="2566"/>
      <c r="S81" s="2567"/>
      <c r="T81" s="2571" t="s">
        <v>139</v>
      </c>
      <c r="U81" s="2553" t="s">
        <v>5194</v>
      </c>
      <c r="V81" s="2553"/>
      <c r="W81" s="2553"/>
      <c r="X81" s="2573" t="s">
        <v>139</v>
      </c>
      <c r="Y81" s="2553" t="s">
        <v>2999</v>
      </c>
      <c r="Z81" s="2553"/>
      <c r="AA81" s="2553"/>
      <c r="AB81" s="2553"/>
      <c r="AC81" s="2553"/>
      <c r="AD81" s="2553"/>
      <c r="AE81" s="2553"/>
      <c r="AF81" s="2554"/>
    </row>
    <row r="82" spans="1:32" ht="17.100000000000001" customHeight="1">
      <c r="A82" s="2564"/>
      <c r="B82" s="2568"/>
      <c r="C82" s="2569"/>
      <c r="D82" s="2569"/>
      <c r="E82" s="2569"/>
      <c r="F82" s="2569"/>
      <c r="G82" s="2569"/>
      <c r="H82" s="2569"/>
      <c r="I82" s="2569"/>
      <c r="J82" s="2569"/>
      <c r="K82" s="2569"/>
      <c r="L82" s="2569"/>
      <c r="M82" s="2569"/>
      <c r="N82" s="2569"/>
      <c r="O82" s="2569"/>
      <c r="P82" s="2569"/>
      <c r="Q82" s="2569"/>
      <c r="R82" s="2569"/>
      <c r="S82" s="2570"/>
      <c r="T82" s="2572"/>
      <c r="U82" s="2555"/>
      <c r="V82" s="2555"/>
      <c r="W82" s="2555"/>
      <c r="X82" s="2574"/>
      <c r="Y82" s="2555"/>
      <c r="Z82" s="2555"/>
      <c r="AA82" s="2555"/>
      <c r="AB82" s="2555"/>
      <c r="AC82" s="2555"/>
      <c r="AD82" s="2555"/>
      <c r="AE82" s="2555"/>
      <c r="AF82" s="2556"/>
    </row>
    <row r="83" spans="1:32" ht="17.100000000000001" customHeight="1">
      <c r="A83" s="1838"/>
      <c r="B83" s="1835"/>
      <c r="C83" s="1835"/>
      <c r="D83" s="1835"/>
      <c r="E83" s="1835"/>
      <c r="F83" s="1835"/>
      <c r="G83" s="1835"/>
      <c r="H83" s="1835"/>
      <c r="I83" s="1835"/>
      <c r="J83" s="1835"/>
      <c r="K83" s="1835"/>
      <c r="L83" s="1835"/>
      <c r="M83" s="1835"/>
      <c r="N83" s="1835"/>
      <c r="O83" s="1835"/>
      <c r="P83" s="1835"/>
      <c r="Q83" s="1835"/>
      <c r="R83" s="1835"/>
      <c r="S83" s="1835"/>
      <c r="T83" s="1847"/>
      <c r="U83" s="1847"/>
      <c r="V83" s="1835"/>
      <c r="W83" s="1835"/>
      <c r="X83" s="1835"/>
      <c r="Z83" s="1946"/>
      <c r="AA83" s="1835"/>
      <c r="AB83" s="1835"/>
      <c r="AC83" s="1835"/>
      <c r="AD83" s="1835"/>
      <c r="AE83" s="1835"/>
      <c r="AF83" s="1835"/>
    </row>
    <row r="84" spans="1:32" ht="17.100000000000001" customHeight="1">
      <c r="A84" s="1848" t="s">
        <v>5266</v>
      </c>
      <c r="B84" s="1835"/>
      <c r="C84" s="1835"/>
      <c r="D84" s="1835"/>
      <c r="E84" s="1835"/>
      <c r="F84" s="1835"/>
      <c r="G84" s="1835"/>
      <c r="H84" s="1835"/>
      <c r="I84" s="1835"/>
      <c r="J84" s="1835"/>
      <c r="K84" s="1835"/>
      <c r="L84" s="1835"/>
      <c r="M84" s="1835"/>
      <c r="N84" s="1835"/>
      <c r="O84" s="1835"/>
      <c r="P84" s="1835"/>
      <c r="Q84" s="1835"/>
      <c r="R84" s="1835"/>
      <c r="S84" s="1835"/>
      <c r="T84" s="1847"/>
      <c r="U84" s="1847"/>
      <c r="V84" s="1835"/>
      <c r="W84" s="1835"/>
      <c r="X84" s="1835"/>
      <c r="Z84" s="1946"/>
      <c r="AA84" s="1835"/>
      <c r="AB84" s="1835"/>
      <c r="AC84" s="1835"/>
      <c r="AD84" s="1835"/>
      <c r="AE84" s="1835"/>
      <c r="AF84" s="1835"/>
    </row>
    <row r="85" spans="1:32" ht="17.100000000000001" customHeight="1">
      <c r="A85" s="1838" t="s">
        <v>5267</v>
      </c>
      <c r="B85" s="1838"/>
      <c r="C85" s="1838"/>
      <c r="D85" s="1838"/>
      <c r="E85" s="1838"/>
      <c r="F85" s="1838"/>
      <c r="G85" s="1838"/>
      <c r="H85" s="1838"/>
      <c r="I85" s="1838"/>
      <c r="J85" s="1838"/>
      <c r="K85" s="1838"/>
      <c r="L85" s="1838"/>
      <c r="M85" s="1838"/>
      <c r="N85" s="1838"/>
      <c r="O85" s="1838"/>
      <c r="P85" s="1838"/>
      <c r="Q85" s="1838"/>
      <c r="R85" s="1838"/>
      <c r="S85" s="1838"/>
      <c r="T85" s="1929"/>
      <c r="U85" s="1847"/>
      <c r="V85" s="1838"/>
      <c r="W85" s="1838"/>
      <c r="X85" s="1838"/>
      <c r="Y85" s="1913"/>
      <c r="Z85" s="1914"/>
      <c r="AA85" s="1838"/>
      <c r="AB85" s="1838"/>
      <c r="AC85" s="1838"/>
      <c r="AD85" s="1838"/>
      <c r="AE85" s="1838"/>
      <c r="AF85" s="1838"/>
    </row>
    <row r="86" spans="1:32" ht="17.100000000000001" customHeight="1">
      <c r="A86" s="2557" t="s">
        <v>5268</v>
      </c>
      <c r="B86" s="2558"/>
      <c r="C86" s="2558"/>
      <c r="D86" s="2558"/>
      <c r="E86" s="2558"/>
      <c r="F86" s="2558"/>
      <c r="G86" s="2559"/>
      <c r="H86" s="2557" t="s">
        <v>5269</v>
      </c>
      <c r="I86" s="2558"/>
      <c r="J86" s="2558"/>
      <c r="K86" s="2558"/>
      <c r="L86" s="2558"/>
      <c r="M86" s="2558"/>
      <c r="N86" s="2559"/>
      <c r="O86" s="2557" t="s">
        <v>5270</v>
      </c>
      <c r="P86" s="2558"/>
      <c r="Q86" s="2558"/>
      <c r="R86" s="2558"/>
      <c r="S86" s="2558"/>
      <c r="T86" s="2558"/>
      <c r="U86" s="2559"/>
      <c r="V86" s="2560" t="s">
        <v>501</v>
      </c>
      <c r="W86" s="2561"/>
      <c r="X86" s="2561"/>
      <c r="Y86" s="2561"/>
      <c r="Z86" s="2561"/>
      <c r="AA86" s="2561"/>
      <c r="AB86" s="2561"/>
      <c r="AC86" s="2561"/>
      <c r="AD86" s="2561"/>
      <c r="AE86" s="2561"/>
      <c r="AF86" s="2562"/>
    </row>
    <row r="87" spans="1:32" ht="17.100000000000001" customHeight="1">
      <c r="A87" s="2537" t="s">
        <v>5271</v>
      </c>
      <c r="B87" s="2538"/>
      <c r="C87" s="2538"/>
      <c r="D87" s="2538"/>
      <c r="E87" s="2538"/>
      <c r="F87" s="2538"/>
      <c r="G87" s="2552"/>
      <c r="H87" s="2539"/>
      <c r="I87" s="2540"/>
      <c r="J87" s="1891" t="s">
        <v>477</v>
      </c>
      <c r="K87" s="1947"/>
      <c r="L87" s="1890" t="s">
        <v>5</v>
      </c>
      <c r="M87" s="1947"/>
      <c r="N87" s="1920" t="s">
        <v>478</v>
      </c>
      <c r="O87" s="2541"/>
      <c r="P87" s="2542"/>
      <c r="Q87" s="2542"/>
      <c r="R87" s="2542"/>
      <c r="S87" s="2542"/>
      <c r="T87" s="2542"/>
      <c r="U87" s="2543"/>
      <c r="V87" s="2544"/>
      <c r="W87" s="2545"/>
      <c r="X87" s="2545"/>
      <c r="Y87" s="2545"/>
      <c r="Z87" s="2545"/>
      <c r="AA87" s="2545"/>
      <c r="AB87" s="2545"/>
      <c r="AC87" s="2545"/>
      <c r="AD87" s="2545"/>
      <c r="AE87" s="2545"/>
      <c r="AF87" s="2546"/>
    </row>
    <row r="88" spans="1:32" ht="17.100000000000001" customHeight="1">
      <c r="A88" s="2537" t="s">
        <v>5272</v>
      </c>
      <c r="B88" s="2538"/>
      <c r="C88" s="2538"/>
      <c r="D88" s="2538"/>
      <c r="E88" s="2538"/>
      <c r="F88" s="2538"/>
      <c r="G88" s="1948"/>
      <c r="H88" s="2539"/>
      <c r="I88" s="2540"/>
      <c r="J88" s="1891" t="s">
        <v>477</v>
      </c>
      <c r="K88" s="1947"/>
      <c r="L88" s="1890" t="s">
        <v>5</v>
      </c>
      <c r="M88" s="1947"/>
      <c r="N88" s="1920" t="s">
        <v>478</v>
      </c>
      <c r="O88" s="2541"/>
      <c r="P88" s="2542"/>
      <c r="Q88" s="2542"/>
      <c r="R88" s="2542"/>
      <c r="S88" s="2542"/>
      <c r="T88" s="2542"/>
      <c r="U88" s="2543"/>
      <c r="V88" s="2544"/>
      <c r="W88" s="2545"/>
      <c r="X88" s="2545"/>
      <c r="Y88" s="2545"/>
      <c r="Z88" s="2545"/>
      <c r="AA88" s="2545"/>
      <c r="AB88" s="2545"/>
      <c r="AC88" s="2545"/>
      <c r="AD88" s="2545"/>
      <c r="AE88" s="2545"/>
      <c r="AF88" s="2546"/>
    </row>
    <row r="89" spans="1:32" ht="17.100000000000001" customHeight="1">
      <c r="A89" s="1885" t="s">
        <v>5273</v>
      </c>
      <c r="B89" s="1941"/>
      <c r="C89" s="1941"/>
      <c r="D89" s="2547"/>
      <c r="E89" s="2547"/>
      <c r="F89" s="2547"/>
      <c r="G89" s="1942" t="s">
        <v>5274</v>
      </c>
      <c r="H89" s="2548"/>
      <c r="I89" s="2547"/>
      <c r="J89" s="1949" t="s">
        <v>477</v>
      </c>
      <c r="K89" s="1950"/>
      <c r="L89" s="1941" t="s">
        <v>5</v>
      </c>
      <c r="M89" s="1950"/>
      <c r="N89" s="1942" t="s">
        <v>478</v>
      </c>
      <c r="O89" s="2549"/>
      <c r="P89" s="2550"/>
      <c r="Q89" s="2550"/>
      <c r="R89" s="2550"/>
      <c r="S89" s="2550"/>
      <c r="T89" s="2550"/>
      <c r="U89" s="2551"/>
      <c r="V89" s="2544"/>
      <c r="W89" s="2545"/>
      <c r="X89" s="2545"/>
      <c r="Y89" s="2545"/>
      <c r="Z89" s="2545"/>
      <c r="AA89" s="2545"/>
      <c r="AB89" s="2545"/>
      <c r="AC89" s="2545"/>
      <c r="AD89" s="2545"/>
      <c r="AE89" s="2545"/>
      <c r="AF89" s="2546"/>
    </row>
    <row r="90" spans="1:32" ht="17.100000000000001" customHeight="1">
      <c r="A90" s="1880" t="s">
        <v>5275</v>
      </c>
      <c r="B90" s="1935"/>
      <c r="C90" s="1935"/>
      <c r="D90" s="1935"/>
      <c r="E90" s="1935"/>
      <c r="F90" s="1935"/>
      <c r="G90" s="1866"/>
      <c r="H90" s="1866"/>
      <c r="I90" s="1866"/>
      <c r="J90" s="1866"/>
      <c r="K90" s="1866"/>
      <c r="L90" s="1866"/>
      <c r="M90" s="1866"/>
      <c r="N90" s="1935"/>
      <c r="O90" s="1935"/>
      <c r="P90" s="1935"/>
      <c r="Q90" s="1935"/>
      <c r="R90" s="1935"/>
      <c r="S90" s="1935"/>
      <c r="T90" s="1951"/>
      <c r="U90" s="1952"/>
      <c r="V90" s="1935"/>
      <c r="W90" s="1935"/>
      <c r="X90" s="1935"/>
      <c r="Y90" s="1906"/>
      <c r="Z90" s="1952"/>
      <c r="AA90" s="1935"/>
      <c r="AB90" s="1935"/>
      <c r="AC90" s="1935"/>
      <c r="AD90" s="1935"/>
      <c r="AE90" s="1935"/>
      <c r="AF90" s="1936"/>
    </row>
    <row r="91" spans="1:32" ht="16.5" customHeight="1">
      <c r="A91" s="2531"/>
      <c r="B91" s="2532"/>
      <c r="C91" s="2532"/>
      <c r="D91" s="2532"/>
      <c r="E91" s="2532"/>
      <c r="F91" s="2532"/>
      <c r="G91" s="2532"/>
      <c r="H91" s="2532"/>
      <c r="I91" s="2532"/>
      <c r="J91" s="2532"/>
      <c r="K91" s="2532"/>
      <c r="L91" s="2532"/>
      <c r="M91" s="2532"/>
      <c r="N91" s="2532"/>
      <c r="O91" s="2532"/>
      <c r="P91" s="2532"/>
      <c r="Q91" s="2532"/>
      <c r="R91" s="2532"/>
      <c r="S91" s="2532"/>
      <c r="T91" s="2532"/>
      <c r="U91" s="2532"/>
      <c r="V91" s="2532"/>
      <c r="W91" s="2532"/>
      <c r="X91" s="2532"/>
      <c r="Y91" s="2532"/>
      <c r="Z91" s="2532"/>
      <c r="AA91" s="2532"/>
      <c r="AB91" s="2532"/>
      <c r="AC91" s="2532"/>
      <c r="AD91" s="2532"/>
      <c r="AE91" s="2532"/>
      <c r="AF91" s="2533"/>
    </row>
    <row r="92" spans="1:32" ht="16.5" customHeight="1">
      <c r="A92" s="2531"/>
      <c r="B92" s="2532"/>
      <c r="C92" s="2532"/>
      <c r="D92" s="2532"/>
      <c r="E92" s="2532"/>
      <c r="F92" s="2532"/>
      <c r="G92" s="2532"/>
      <c r="H92" s="2532"/>
      <c r="I92" s="2532"/>
      <c r="J92" s="2532"/>
      <c r="K92" s="2532"/>
      <c r="L92" s="2532"/>
      <c r="M92" s="2532"/>
      <c r="N92" s="2532"/>
      <c r="O92" s="2532"/>
      <c r="P92" s="2532"/>
      <c r="Q92" s="2532"/>
      <c r="R92" s="2532"/>
      <c r="S92" s="2532"/>
      <c r="T92" s="2532"/>
      <c r="U92" s="2532"/>
      <c r="V92" s="2532"/>
      <c r="W92" s="2532"/>
      <c r="X92" s="2532"/>
      <c r="Y92" s="2532"/>
      <c r="Z92" s="2532"/>
      <c r="AA92" s="2532"/>
      <c r="AB92" s="2532"/>
      <c r="AC92" s="2532"/>
      <c r="AD92" s="2532"/>
      <c r="AE92" s="2532"/>
      <c r="AF92" s="2533"/>
    </row>
    <row r="93" spans="1:32" ht="16.5" customHeight="1">
      <c r="A93" s="2531"/>
      <c r="B93" s="2532"/>
      <c r="C93" s="2532"/>
      <c r="D93" s="2532"/>
      <c r="E93" s="2532"/>
      <c r="F93" s="2532"/>
      <c r="G93" s="2532"/>
      <c r="H93" s="2532"/>
      <c r="I93" s="2532"/>
      <c r="J93" s="2532"/>
      <c r="K93" s="2532"/>
      <c r="L93" s="2532"/>
      <c r="M93" s="2532"/>
      <c r="N93" s="2532"/>
      <c r="O93" s="2532"/>
      <c r="P93" s="2532"/>
      <c r="Q93" s="2532"/>
      <c r="R93" s="2532"/>
      <c r="S93" s="2532"/>
      <c r="T93" s="2532"/>
      <c r="U93" s="2532"/>
      <c r="V93" s="2532"/>
      <c r="W93" s="2532"/>
      <c r="X93" s="2532"/>
      <c r="Y93" s="2532"/>
      <c r="Z93" s="2532"/>
      <c r="AA93" s="2532"/>
      <c r="AB93" s="2532"/>
      <c r="AC93" s="2532"/>
      <c r="AD93" s="2532"/>
      <c r="AE93" s="2532"/>
      <c r="AF93" s="2533"/>
    </row>
    <row r="94" spans="1:32" ht="16.5" customHeight="1">
      <c r="A94" s="2534"/>
      <c r="B94" s="2535"/>
      <c r="C94" s="2535"/>
      <c r="D94" s="2535"/>
      <c r="E94" s="2535"/>
      <c r="F94" s="2535"/>
      <c r="G94" s="2535"/>
      <c r="H94" s="2535"/>
      <c r="I94" s="2535"/>
      <c r="J94" s="2535"/>
      <c r="K94" s="2535"/>
      <c r="L94" s="2535"/>
      <c r="M94" s="2535"/>
      <c r="N94" s="2535"/>
      <c r="O94" s="2535"/>
      <c r="P94" s="2535"/>
      <c r="Q94" s="2535"/>
      <c r="R94" s="2535"/>
      <c r="S94" s="2535"/>
      <c r="T94" s="2535"/>
      <c r="U94" s="2535"/>
      <c r="V94" s="2535"/>
      <c r="W94" s="2535"/>
      <c r="X94" s="2535"/>
      <c r="Y94" s="2535"/>
      <c r="Z94" s="2535"/>
      <c r="AA94" s="2535"/>
      <c r="AB94" s="2535"/>
      <c r="AC94" s="2535"/>
      <c r="AD94" s="2535"/>
      <c r="AE94" s="2535"/>
      <c r="AF94" s="2536"/>
    </row>
    <row r="95" spans="1:32" ht="16.5" customHeight="1">
      <c r="A95" s="1954"/>
      <c r="B95" s="1953"/>
      <c r="C95" s="1955"/>
      <c r="D95" s="1955"/>
      <c r="E95" s="1955"/>
      <c r="F95" s="1955"/>
      <c r="G95" s="1955"/>
      <c r="H95" s="1955"/>
      <c r="I95" s="1955"/>
      <c r="J95" s="1955"/>
      <c r="K95" s="1955"/>
      <c r="L95" s="1953"/>
      <c r="M95" s="1953"/>
      <c r="N95" s="1953"/>
      <c r="O95" s="1953"/>
      <c r="P95" s="1953"/>
      <c r="Q95" s="1953"/>
      <c r="R95" s="1953"/>
      <c r="S95" s="1953"/>
      <c r="T95" s="1953"/>
      <c r="U95" s="1953"/>
      <c r="V95" s="1953"/>
      <c r="W95" s="1953"/>
      <c r="X95" s="1953"/>
      <c r="Y95" s="1953"/>
      <c r="Z95" s="1953"/>
      <c r="AA95" s="1953"/>
      <c r="AB95" s="1953"/>
      <c r="AC95" s="1953"/>
      <c r="AD95" s="1953"/>
      <c r="AE95" s="1953"/>
      <c r="AF95" s="1953"/>
    </row>
    <row r="96" spans="1:32" ht="16.5" customHeight="1">
      <c r="A96" s="1954"/>
      <c r="B96" s="1953"/>
      <c r="C96" s="1953"/>
      <c r="D96" s="1953"/>
      <c r="E96" s="1953"/>
      <c r="F96" s="1953"/>
      <c r="G96" s="1953"/>
      <c r="H96" s="1953"/>
      <c r="I96" s="1953"/>
      <c r="J96" s="1953"/>
      <c r="K96" s="1953"/>
      <c r="L96" s="1953"/>
      <c r="M96" s="1953"/>
      <c r="N96" s="1953"/>
      <c r="O96" s="1953"/>
      <c r="P96" s="1953"/>
      <c r="Q96" s="1953"/>
      <c r="R96" s="1953"/>
      <c r="S96" s="1953"/>
      <c r="T96" s="1953"/>
      <c r="U96" s="1956"/>
      <c r="V96" s="1953"/>
      <c r="W96" s="1953"/>
      <c r="X96" s="1953"/>
      <c r="Y96" s="1953"/>
      <c r="Z96" s="1953"/>
      <c r="AA96" s="1953"/>
      <c r="AB96" s="1953"/>
      <c r="AC96" s="1953"/>
      <c r="AD96" s="1953"/>
      <c r="AE96" s="1953"/>
      <c r="AF96" s="1953"/>
    </row>
    <row r="97" spans="1:32" ht="16.5" customHeight="1">
      <c r="A97" s="1957"/>
      <c r="B97" s="1958"/>
      <c r="C97" s="1958"/>
      <c r="D97" s="1958"/>
      <c r="E97" s="1958"/>
      <c r="F97" s="1958"/>
      <c r="G97" s="1958"/>
      <c r="H97" s="1958"/>
      <c r="I97" s="1958"/>
      <c r="J97" s="1958"/>
      <c r="K97" s="1958"/>
      <c r="L97" s="1959"/>
      <c r="M97" s="1958"/>
      <c r="N97" s="1960"/>
      <c r="O97" s="1959"/>
      <c r="P97" s="1960"/>
      <c r="Q97" s="1960"/>
      <c r="R97" s="1959"/>
      <c r="S97" s="1959"/>
      <c r="T97" s="1959"/>
      <c r="U97" s="1959"/>
      <c r="V97" s="1959"/>
      <c r="W97" s="1959"/>
      <c r="X97" s="1959"/>
      <c r="Y97" s="1959"/>
      <c r="Z97" s="1959"/>
      <c r="AA97" s="1959"/>
      <c r="AB97" s="1959"/>
      <c r="AC97" s="1959"/>
      <c r="AD97" s="1959"/>
      <c r="AE97" s="1959"/>
      <c r="AF97" s="1959"/>
    </row>
    <row r="98" spans="1:32" ht="16.5" customHeight="1">
      <c r="A98" s="1959"/>
      <c r="B98" s="1959"/>
      <c r="C98" s="1959"/>
      <c r="D98" s="1959"/>
      <c r="E98" s="1959"/>
      <c r="F98" s="1959"/>
      <c r="G98" s="1959"/>
      <c r="H98" s="1959"/>
      <c r="I98" s="1959"/>
      <c r="J98" s="1959"/>
      <c r="K98" s="1959"/>
      <c r="L98" s="1959"/>
      <c r="M98" s="1959"/>
      <c r="N98" s="1959"/>
      <c r="O98" s="1959"/>
      <c r="P98" s="1959"/>
      <c r="Q98" s="1959"/>
      <c r="R98" s="1959"/>
      <c r="S98" s="1959"/>
      <c r="T98" s="1959"/>
      <c r="U98" s="1959"/>
      <c r="V98" s="1959"/>
      <c r="W98" s="1959"/>
      <c r="X98" s="1959"/>
      <c r="Y98" s="1959"/>
      <c r="Z98" s="1959"/>
      <c r="AA98" s="1959"/>
      <c r="AB98" s="1959"/>
      <c r="AC98" s="1959"/>
      <c r="AD98" s="1959"/>
      <c r="AE98" s="1959"/>
      <c r="AF98" s="1959"/>
    </row>
    <row r="99" spans="1:32" ht="16.5" customHeight="1">
      <c r="A99" s="1847"/>
      <c r="B99" s="1961"/>
      <c r="C99" s="1961"/>
      <c r="D99" s="1961"/>
      <c r="E99" s="1961"/>
      <c r="F99" s="1961"/>
      <c r="G99" s="1961"/>
      <c r="H99" s="1961"/>
      <c r="I99" s="1961"/>
      <c r="J99" s="1961"/>
      <c r="K99" s="1961"/>
      <c r="L99" s="1961"/>
      <c r="M99" s="1961"/>
      <c r="N99" s="1961"/>
      <c r="O99" s="1961"/>
      <c r="P99" s="1961"/>
      <c r="Q99" s="1961"/>
      <c r="R99" s="1961"/>
      <c r="S99" s="1961"/>
      <c r="T99" s="1961"/>
      <c r="U99" s="1961"/>
      <c r="V99" s="1961"/>
      <c r="W99" s="1961"/>
      <c r="X99" s="1961"/>
      <c r="Y99" s="1961"/>
      <c r="Z99" s="1961"/>
      <c r="AA99" s="1961"/>
      <c r="AB99" s="1961"/>
      <c r="AC99" s="1961"/>
      <c r="AD99" s="1961"/>
      <c r="AE99" s="1961"/>
      <c r="AF99" s="1962"/>
    </row>
    <row r="100" spans="1:32" ht="16.5" customHeight="1">
      <c r="A100" s="1847"/>
      <c r="B100" s="1961"/>
      <c r="C100" s="1961"/>
      <c r="D100" s="1961"/>
      <c r="E100" s="1961"/>
      <c r="F100" s="1961"/>
      <c r="G100" s="1961"/>
      <c r="H100" s="1961"/>
      <c r="I100" s="1961"/>
      <c r="J100" s="1961"/>
      <c r="K100" s="1961"/>
      <c r="L100" s="1961"/>
      <c r="M100" s="1961"/>
      <c r="N100" s="1961"/>
      <c r="O100" s="1961"/>
      <c r="P100" s="1961"/>
      <c r="Q100" s="1961"/>
      <c r="R100" s="1961"/>
      <c r="S100" s="1961"/>
      <c r="T100" s="1961"/>
      <c r="U100" s="1961"/>
      <c r="V100" s="1961"/>
      <c r="W100" s="1961"/>
      <c r="X100" s="1961"/>
      <c r="Y100" s="1961"/>
      <c r="Z100" s="1961"/>
      <c r="AA100" s="1961"/>
      <c r="AB100" s="1961"/>
      <c r="AC100" s="1961"/>
      <c r="AD100" s="1961"/>
      <c r="AE100" s="1961"/>
      <c r="AF100" s="1962"/>
    </row>
    <row r="101" spans="1:32" ht="16.5" customHeight="1">
      <c r="A101" s="1847"/>
      <c r="B101" s="1961"/>
      <c r="C101" s="1961"/>
      <c r="D101" s="1961"/>
      <c r="E101" s="1961"/>
      <c r="F101" s="1961"/>
      <c r="G101" s="1961"/>
      <c r="H101" s="1961"/>
      <c r="I101" s="1961"/>
      <c r="J101" s="1961"/>
      <c r="K101" s="1961"/>
      <c r="L101" s="1961"/>
      <c r="M101" s="1961"/>
      <c r="N101" s="1961"/>
      <c r="O101" s="1961"/>
      <c r="P101" s="1961"/>
      <c r="Q101" s="1961"/>
      <c r="R101" s="1961"/>
      <c r="S101" s="1961"/>
      <c r="T101" s="1961"/>
      <c r="U101" s="1961"/>
      <c r="V101" s="1961"/>
      <c r="W101" s="1961"/>
      <c r="X101" s="1961"/>
      <c r="Y101" s="1961"/>
      <c r="Z101" s="1961"/>
      <c r="AA101" s="1961"/>
      <c r="AB101" s="1961"/>
      <c r="AC101" s="1961"/>
      <c r="AD101" s="1961"/>
      <c r="AE101" s="1961"/>
      <c r="AF101" s="1962"/>
    </row>
    <row r="102" spans="1:32" ht="16.5" customHeight="1">
      <c r="A102" s="1847"/>
      <c r="B102" s="1961"/>
      <c r="C102" s="1961"/>
      <c r="D102" s="1961"/>
      <c r="E102" s="1961"/>
      <c r="F102" s="1961"/>
      <c r="G102" s="1961"/>
      <c r="H102" s="1961"/>
      <c r="I102" s="1961"/>
      <c r="J102" s="1961"/>
      <c r="K102" s="1961"/>
      <c r="L102" s="1961"/>
      <c r="M102" s="1961"/>
      <c r="N102" s="1961"/>
      <c r="O102" s="1961"/>
      <c r="P102" s="1961"/>
      <c r="Q102" s="1961"/>
      <c r="R102" s="1961"/>
      <c r="S102" s="1961"/>
      <c r="T102" s="1961"/>
      <c r="U102" s="1961"/>
      <c r="V102" s="1961"/>
      <c r="W102" s="1961"/>
      <c r="X102" s="1961"/>
      <c r="Y102" s="1961"/>
      <c r="Z102" s="1961"/>
      <c r="AA102" s="1961"/>
      <c r="AB102" s="1961"/>
      <c r="AC102" s="1961"/>
      <c r="AD102" s="1961"/>
      <c r="AE102" s="1961"/>
      <c r="AF102" s="1962"/>
    </row>
    <row r="103" spans="1:32" ht="16.5" customHeight="1">
      <c r="A103" s="1847"/>
      <c r="B103" s="1961"/>
      <c r="C103" s="1961"/>
      <c r="D103" s="1961"/>
      <c r="E103" s="1961"/>
      <c r="F103" s="1961"/>
      <c r="G103" s="1961"/>
      <c r="H103" s="1961"/>
      <c r="I103" s="1961"/>
      <c r="J103" s="1961"/>
      <c r="K103" s="1961"/>
      <c r="L103" s="1961"/>
      <c r="M103" s="1961"/>
      <c r="N103" s="1961"/>
      <c r="O103" s="1961"/>
      <c r="P103" s="1961"/>
      <c r="Q103" s="1961"/>
      <c r="R103" s="1961"/>
      <c r="S103" s="1961"/>
      <c r="T103" s="1961"/>
      <c r="U103" s="1961"/>
      <c r="V103" s="1961"/>
      <c r="W103" s="1961"/>
      <c r="X103" s="1961"/>
      <c r="Y103" s="1961"/>
      <c r="Z103" s="1961"/>
      <c r="AA103" s="1961"/>
      <c r="AB103" s="1961"/>
      <c r="AC103" s="1961"/>
      <c r="AD103" s="1961"/>
      <c r="AE103" s="1961"/>
      <c r="AF103" s="1962"/>
    </row>
    <row r="104" spans="1:32" ht="16.5" customHeight="1">
      <c r="A104" s="1957"/>
      <c r="B104" s="1961"/>
      <c r="C104" s="1961"/>
      <c r="D104" s="1961"/>
      <c r="E104" s="1961"/>
      <c r="F104" s="1961"/>
      <c r="G104" s="1961"/>
      <c r="H104" s="1961"/>
      <c r="I104" s="1961"/>
      <c r="J104" s="1961"/>
      <c r="K104" s="1961"/>
      <c r="L104" s="1961"/>
      <c r="M104" s="1961"/>
      <c r="N104" s="1961"/>
      <c r="O104" s="1961"/>
      <c r="P104" s="1961"/>
      <c r="Q104" s="1961"/>
      <c r="R104" s="1961"/>
      <c r="S104" s="1961"/>
      <c r="T104" s="1961"/>
      <c r="U104" s="1961"/>
      <c r="V104" s="1961"/>
      <c r="W104" s="1961"/>
      <c r="X104" s="1961"/>
      <c r="Y104" s="1961"/>
      <c r="Z104" s="1961"/>
      <c r="AA104" s="1961"/>
      <c r="AB104" s="1961"/>
      <c r="AC104" s="1961"/>
      <c r="AD104" s="1961"/>
      <c r="AE104" s="1961"/>
      <c r="AF104" s="1962"/>
    </row>
    <row r="105" spans="1:32" ht="16.5" customHeight="1">
      <c r="A105" s="1959"/>
      <c r="B105" s="1959"/>
      <c r="C105" s="1959"/>
      <c r="D105" s="1959"/>
      <c r="E105" s="1959"/>
      <c r="F105" s="1959"/>
      <c r="G105" s="1959"/>
      <c r="H105" s="1959"/>
      <c r="I105" s="1959"/>
      <c r="J105" s="1959"/>
      <c r="K105" s="1959"/>
      <c r="L105" s="1959"/>
      <c r="M105" s="1959"/>
      <c r="N105" s="1959"/>
      <c r="O105" s="1959"/>
      <c r="P105" s="1959"/>
      <c r="Q105" s="1959"/>
      <c r="R105" s="1959"/>
      <c r="S105" s="1959"/>
      <c r="T105" s="1959"/>
      <c r="U105" s="1959"/>
      <c r="V105" s="1959"/>
      <c r="W105" s="1959"/>
      <c r="X105" s="1959"/>
      <c r="Y105" s="1959"/>
      <c r="Z105" s="1959"/>
      <c r="AA105" s="1959"/>
      <c r="AB105" s="1959"/>
      <c r="AC105" s="1959"/>
      <c r="AD105" s="1959"/>
      <c r="AE105" s="1959"/>
      <c r="AF105" s="1962"/>
    </row>
    <row r="106" spans="1:32" ht="16.5" customHeight="1">
      <c r="A106" s="1959"/>
      <c r="B106" s="1959"/>
      <c r="C106" s="1959"/>
      <c r="D106" s="1959"/>
      <c r="E106" s="1959"/>
      <c r="F106" s="1959"/>
      <c r="G106" s="1959"/>
      <c r="H106" s="1959"/>
      <c r="I106" s="1959"/>
      <c r="J106" s="1959"/>
      <c r="K106" s="1959"/>
      <c r="L106" s="1959"/>
      <c r="M106" s="1959"/>
      <c r="N106" s="1959"/>
      <c r="O106" s="1959"/>
      <c r="P106" s="1959"/>
      <c r="Q106" s="1959"/>
      <c r="R106" s="1959"/>
      <c r="S106" s="1959"/>
      <c r="T106" s="1959"/>
      <c r="U106" s="1959"/>
      <c r="V106" s="1959"/>
      <c r="W106" s="1959"/>
      <c r="X106" s="1959"/>
      <c r="Y106" s="1959"/>
      <c r="Z106" s="1959"/>
      <c r="AA106" s="1959"/>
      <c r="AB106" s="1959"/>
      <c r="AC106" s="1959"/>
      <c r="AD106" s="1959"/>
      <c r="AE106" s="1959"/>
      <c r="AF106" s="1962"/>
    </row>
    <row r="107" spans="1:32" ht="16.5" customHeight="1">
      <c r="A107" s="1847"/>
      <c r="B107" s="1959"/>
      <c r="C107" s="1959"/>
      <c r="D107" s="1959"/>
      <c r="E107" s="1959"/>
      <c r="F107" s="1959"/>
      <c r="G107" s="1959"/>
      <c r="H107" s="1959"/>
      <c r="I107" s="1959"/>
      <c r="J107" s="1959"/>
      <c r="K107" s="1959"/>
      <c r="L107" s="1959"/>
      <c r="M107" s="1959"/>
      <c r="N107" s="1959"/>
      <c r="O107" s="1959"/>
      <c r="P107" s="1959"/>
      <c r="Q107" s="1959"/>
      <c r="R107" s="1959"/>
      <c r="S107" s="1959"/>
      <c r="T107" s="1959"/>
      <c r="U107" s="1959"/>
      <c r="V107" s="1959"/>
      <c r="W107" s="1959"/>
      <c r="X107" s="1959"/>
      <c r="Y107" s="1959"/>
      <c r="Z107" s="1959"/>
      <c r="AA107" s="1959"/>
      <c r="AB107" s="1959"/>
      <c r="AC107" s="1959"/>
      <c r="AD107" s="1959"/>
      <c r="AE107" s="1959"/>
      <c r="AF107" s="1962"/>
    </row>
    <row r="108" spans="1:32" ht="16.5" customHeight="1">
      <c r="A108" s="1959"/>
      <c r="B108" s="1959"/>
      <c r="C108" s="1959"/>
      <c r="D108" s="1959"/>
      <c r="E108" s="1959"/>
      <c r="F108" s="1959"/>
      <c r="G108" s="1959"/>
      <c r="H108" s="1959"/>
      <c r="I108" s="1959"/>
      <c r="J108" s="1959"/>
      <c r="K108" s="1959"/>
      <c r="L108" s="1959"/>
      <c r="M108" s="1959"/>
      <c r="N108" s="1959"/>
      <c r="O108" s="1959"/>
      <c r="P108" s="1959"/>
      <c r="Q108" s="1959"/>
      <c r="R108" s="1959"/>
      <c r="S108" s="1959"/>
      <c r="T108" s="1959"/>
      <c r="U108" s="1959"/>
      <c r="V108" s="1959"/>
      <c r="W108" s="1959"/>
      <c r="X108" s="1959"/>
      <c r="Y108" s="1959"/>
      <c r="Z108" s="1959"/>
      <c r="AA108" s="1959"/>
      <c r="AB108" s="1959"/>
      <c r="AC108" s="1959"/>
      <c r="AD108" s="1959"/>
      <c r="AE108" s="1959"/>
      <c r="AF108" s="1962"/>
    </row>
    <row r="109" spans="1:32" ht="16.5" customHeight="1">
      <c r="A109" s="1959"/>
      <c r="B109" s="1959"/>
      <c r="C109" s="1959"/>
      <c r="D109" s="1959"/>
      <c r="E109" s="1959"/>
      <c r="F109" s="1959"/>
      <c r="G109" s="1959"/>
      <c r="H109" s="1959"/>
      <c r="I109" s="1959"/>
      <c r="J109" s="1959"/>
      <c r="K109" s="1959"/>
      <c r="L109" s="1959"/>
      <c r="M109" s="1959"/>
      <c r="N109" s="1959"/>
      <c r="O109" s="1959"/>
      <c r="P109" s="1959"/>
      <c r="Q109" s="1959"/>
      <c r="R109" s="1959"/>
      <c r="S109" s="1959"/>
      <c r="T109" s="1959"/>
      <c r="U109" s="1959"/>
      <c r="V109" s="1959"/>
      <c r="W109" s="1959"/>
      <c r="X109" s="1959"/>
      <c r="Y109" s="1959"/>
      <c r="Z109" s="1959"/>
      <c r="AA109" s="1959"/>
      <c r="AB109" s="1959"/>
      <c r="AC109" s="1959"/>
      <c r="AD109" s="1959"/>
      <c r="AE109" s="1959"/>
      <c r="AF109" s="1962"/>
    </row>
    <row r="110" spans="1:32" ht="16.5" customHeight="1">
      <c r="A110" s="1847"/>
      <c r="B110" s="1959"/>
      <c r="C110" s="1959"/>
      <c r="D110" s="1959"/>
      <c r="E110" s="1959"/>
      <c r="F110" s="1959"/>
      <c r="G110" s="1959"/>
      <c r="H110" s="1959"/>
      <c r="I110" s="1959"/>
      <c r="J110" s="1959"/>
      <c r="K110" s="1959"/>
      <c r="L110" s="1959"/>
      <c r="M110" s="1959"/>
      <c r="N110" s="1959"/>
      <c r="O110" s="1959"/>
      <c r="P110" s="1959"/>
      <c r="Q110" s="1959"/>
      <c r="R110" s="1959"/>
      <c r="S110" s="1959"/>
      <c r="T110" s="1959"/>
      <c r="U110" s="1959"/>
      <c r="V110" s="1959"/>
      <c r="W110" s="1959"/>
      <c r="X110" s="1959"/>
      <c r="Y110" s="1959"/>
      <c r="Z110" s="1959"/>
      <c r="AA110" s="1959"/>
      <c r="AB110" s="1959"/>
      <c r="AC110" s="1959"/>
      <c r="AD110" s="1959"/>
      <c r="AE110" s="1959"/>
      <c r="AF110" s="1962"/>
    </row>
    <row r="111" spans="1:32" ht="19.5" customHeight="1">
      <c r="A111" s="1847"/>
      <c r="B111" s="1959"/>
      <c r="C111" s="1959"/>
      <c r="D111" s="1959"/>
      <c r="E111" s="1959"/>
      <c r="F111" s="1959"/>
      <c r="G111" s="1959"/>
      <c r="H111" s="1959"/>
      <c r="I111" s="1959"/>
      <c r="J111" s="1959"/>
      <c r="K111" s="1959"/>
      <c r="L111" s="1959"/>
      <c r="M111" s="1959"/>
      <c r="N111" s="1959"/>
      <c r="O111" s="1959"/>
      <c r="P111" s="1959"/>
      <c r="Q111" s="1959"/>
      <c r="R111" s="1959"/>
      <c r="S111" s="1959"/>
      <c r="T111" s="1959"/>
      <c r="U111" s="1959"/>
      <c r="V111" s="1959"/>
      <c r="W111" s="1959"/>
      <c r="X111" s="1959"/>
      <c r="Y111" s="1959"/>
      <c r="Z111" s="1959"/>
      <c r="AA111" s="1959"/>
      <c r="AB111" s="1959"/>
      <c r="AC111" s="1959"/>
      <c r="AD111" s="1959"/>
      <c r="AE111" s="1959"/>
      <c r="AF111" s="1962"/>
    </row>
    <row r="112" spans="1:32" ht="19.5" customHeight="1">
      <c r="A112" s="1959"/>
      <c r="B112" s="1959"/>
      <c r="C112" s="1959"/>
      <c r="D112" s="1959"/>
      <c r="E112" s="1959"/>
      <c r="F112" s="1959"/>
      <c r="G112" s="1959"/>
      <c r="H112" s="1959"/>
      <c r="I112" s="1959"/>
      <c r="J112" s="1959"/>
      <c r="K112" s="1959"/>
      <c r="L112" s="1959"/>
      <c r="M112" s="1959"/>
      <c r="N112" s="1959"/>
      <c r="O112" s="1959"/>
      <c r="P112" s="1959"/>
      <c r="Q112" s="1959"/>
      <c r="R112" s="1959"/>
      <c r="S112" s="1959"/>
      <c r="T112" s="1959"/>
      <c r="U112" s="1959"/>
      <c r="V112" s="1959"/>
      <c r="W112" s="1959"/>
      <c r="X112" s="1959"/>
      <c r="Y112" s="1959"/>
      <c r="Z112" s="1959"/>
      <c r="AA112" s="1959"/>
      <c r="AB112" s="1959"/>
      <c r="AC112" s="1959"/>
      <c r="AD112" s="1959"/>
      <c r="AE112" s="1959"/>
      <c r="AF112" s="1962"/>
    </row>
    <row r="113" spans="1:32" ht="19.5" customHeight="1">
      <c r="A113" s="1959"/>
      <c r="B113" s="1959"/>
      <c r="C113" s="1959"/>
      <c r="D113" s="1959"/>
      <c r="E113" s="1959"/>
      <c r="F113" s="1959"/>
      <c r="G113" s="1959"/>
      <c r="H113" s="1959"/>
      <c r="I113" s="1959"/>
      <c r="J113" s="1959"/>
      <c r="K113" s="1959"/>
      <c r="L113" s="1959"/>
      <c r="M113" s="1959"/>
      <c r="N113" s="1959"/>
      <c r="O113" s="1959"/>
      <c r="P113" s="1959"/>
      <c r="Q113" s="1959"/>
      <c r="R113" s="1959"/>
      <c r="S113" s="1959"/>
      <c r="T113" s="1959"/>
      <c r="U113" s="1959"/>
      <c r="V113" s="1959"/>
      <c r="W113" s="1959"/>
      <c r="X113" s="1959"/>
      <c r="Y113" s="1959"/>
      <c r="Z113" s="1959"/>
      <c r="AA113" s="1959"/>
      <c r="AB113" s="1959"/>
      <c r="AC113" s="1959"/>
      <c r="AD113" s="1959"/>
      <c r="AE113" s="1959"/>
      <c r="AF113" s="1962"/>
    </row>
    <row r="114" spans="1:32" ht="19.5" customHeight="1">
      <c r="A114" s="1847"/>
      <c r="B114" s="1959"/>
      <c r="C114" s="1959"/>
      <c r="D114" s="1959"/>
      <c r="E114" s="1959"/>
      <c r="F114" s="1959"/>
      <c r="G114" s="1959"/>
      <c r="H114" s="1959"/>
      <c r="I114" s="1959"/>
      <c r="J114" s="1959"/>
      <c r="K114" s="1959"/>
      <c r="L114" s="1959"/>
      <c r="M114" s="1959"/>
      <c r="N114" s="1959"/>
      <c r="O114" s="1959"/>
      <c r="P114" s="1959"/>
      <c r="Q114" s="1959"/>
      <c r="R114" s="1959"/>
      <c r="S114" s="1959"/>
      <c r="T114" s="1959"/>
      <c r="U114" s="1959"/>
      <c r="V114" s="1959"/>
      <c r="W114" s="1959"/>
      <c r="X114" s="1959"/>
      <c r="Y114" s="1959"/>
      <c r="Z114" s="1959"/>
      <c r="AA114" s="1959"/>
      <c r="AB114" s="1959"/>
      <c r="AC114" s="1959"/>
      <c r="AD114" s="1959"/>
      <c r="AE114" s="1959"/>
      <c r="AF114" s="1962"/>
    </row>
    <row r="115" spans="1:32" ht="19.5" customHeight="1">
      <c r="A115" s="1959"/>
      <c r="B115" s="1959"/>
      <c r="C115" s="1962"/>
      <c r="D115" s="1962"/>
      <c r="E115" s="1962"/>
      <c r="F115" s="1962"/>
      <c r="G115" s="1962"/>
      <c r="H115" s="1962"/>
      <c r="I115" s="1962"/>
      <c r="J115" s="1962"/>
      <c r="K115" s="1962"/>
      <c r="L115" s="1962"/>
      <c r="M115" s="1962"/>
      <c r="N115" s="1962"/>
      <c r="O115" s="1962"/>
      <c r="P115" s="1962"/>
      <c r="Q115" s="1962"/>
      <c r="R115" s="1962"/>
      <c r="S115" s="1962"/>
      <c r="T115" s="1962"/>
      <c r="U115" s="1962"/>
      <c r="V115" s="1962"/>
      <c r="W115" s="1962"/>
      <c r="X115" s="1962"/>
      <c r="Y115" s="1962"/>
      <c r="Z115" s="1962"/>
      <c r="AA115" s="1962"/>
      <c r="AB115" s="1962"/>
      <c r="AC115" s="1962"/>
      <c r="AD115" s="1962"/>
      <c r="AE115" s="1962"/>
      <c r="AF115" s="1962"/>
    </row>
    <row r="116" spans="1:32" ht="19.5" customHeight="1">
      <c r="A116" s="1959"/>
      <c r="B116" s="1959"/>
      <c r="C116" s="1962"/>
      <c r="D116" s="1962"/>
      <c r="E116" s="1962"/>
      <c r="F116" s="1962"/>
      <c r="G116" s="1962"/>
      <c r="H116" s="1962"/>
      <c r="I116" s="1962"/>
      <c r="J116" s="1962"/>
      <c r="K116" s="1962"/>
      <c r="L116" s="1962"/>
      <c r="M116" s="1962"/>
      <c r="N116" s="1962"/>
      <c r="O116" s="1962"/>
      <c r="P116" s="1962"/>
      <c r="Q116" s="1962"/>
      <c r="R116" s="1962"/>
      <c r="S116" s="1962"/>
      <c r="T116" s="1962"/>
      <c r="U116" s="1962"/>
      <c r="V116" s="1962"/>
      <c r="W116" s="1962"/>
      <c r="X116" s="1962"/>
      <c r="Y116" s="1962"/>
      <c r="Z116" s="1962"/>
      <c r="AA116" s="1962"/>
      <c r="AB116" s="1962"/>
      <c r="AC116" s="1962"/>
      <c r="AD116" s="1962"/>
      <c r="AE116" s="1962"/>
      <c r="AF116" s="1962"/>
    </row>
    <row r="117" spans="1:32" ht="19.5" customHeight="1">
      <c r="A117" s="1847"/>
      <c r="B117" s="1959"/>
      <c r="C117" s="1962"/>
      <c r="D117" s="1962"/>
      <c r="E117" s="1962"/>
      <c r="F117" s="1962"/>
      <c r="G117" s="1962"/>
      <c r="H117" s="1962"/>
      <c r="I117" s="1962"/>
      <c r="J117" s="1962"/>
      <c r="K117" s="1962"/>
      <c r="L117" s="1962"/>
      <c r="M117" s="1962"/>
      <c r="N117" s="1962"/>
      <c r="O117" s="1962"/>
      <c r="P117" s="1962"/>
      <c r="Q117" s="1962"/>
      <c r="R117" s="1962"/>
      <c r="S117" s="1962"/>
      <c r="T117" s="1962"/>
      <c r="U117" s="1962"/>
      <c r="V117" s="1962"/>
      <c r="W117" s="1962"/>
      <c r="X117" s="1962"/>
      <c r="Y117" s="1962"/>
      <c r="Z117" s="1962"/>
      <c r="AA117" s="1962"/>
      <c r="AB117" s="1962"/>
      <c r="AC117" s="1962"/>
      <c r="AD117" s="1962"/>
      <c r="AE117" s="1962"/>
      <c r="AF117" s="1962"/>
    </row>
    <row r="118" spans="1:32" ht="19.5" customHeight="1">
      <c r="A118" s="1847"/>
      <c r="B118" s="1959"/>
      <c r="C118" s="1962"/>
      <c r="D118" s="1962"/>
      <c r="E118" s="1962"/>
      <c r="F118" s="1962"/>
      <c r="G118" s="1962"/>
      <c r="H118" s="1962"/>
      <c r="I118" s="1962"/>
      <c r="J118" s="1962"/>
      <c r="K118" s="1962"/>
      <c r="L118" s="1962"/>
      <c r="M118" s="1962"/>
      <c r="N118" s="1962"/>
      <c r="O118" s="1962"/>
      <c r="P118" s="1962"/>
      <c r="Q118" s="1962"/>
      <c r="R118" s="1962"/>
      <c r="S118" s="1962"/>
      <c r="T118" s="1962"/>
      <c r="U118" s="1962"/>
      <c r="V118" s="1962"/>
      <c r="W118" s="1962"/>
      <c r="X118" s="1962"/>
      <c r="Y118" s="1962"/>
      <c r="Z118" s="1962"/>
      <c r="AA118" s="1962"/>
      <c r="AB118" s="1962"/>
      <c r="AC118" s="1962"/>
      <c r="AD118" s="1962"/>
      <c r="AE118" s="1962"/>
      <c r="AF118" s="1962"/>
    </row>
    <row r="119" spans="1:32" ht="19.5" customHeight="1">
      <c r="A119" s="1959"/>
      <c r="B119" s="1959"/>
      <c r="C119" s="1962"/>
      <c r="D119" s="1962"/>
      <c r="E119" s="1962"/>
      <c r="F119" s="1962"/>
      <c r="G119" s="1962"/>
      <c r="H119" s="1962"/>
      <c r="I119" s="1962"/>
      <c r="J119" s="1962"/>
      <c r="K119" s="1962"/>
      <c r="L119" s="1962"/>
      <c r="M119" s="1962"/>
      <c r="N119" s="1962"/>
      <c r="O119" s="1962"/>
      <c r="P119" s="1962"/>
      <c r="Q119" s="1962"/>
      <c r="R119" s="1962"/>
      <c r="S119" s="1962"/>
      <c r="T119" s="1962"/>
      <c r="U119" s="1962"/>
      <c r="V119" s="1962"/>
      <c r="W119" s="1962"/>
      <c r="X119" s="1962"/>
      <c r="Y119" s="1962"/>
      <c r="Z119" s="1962"/>
      <c r="AA119" s="1962"/>
      <c r="AB119" s="1962"/>
      <c r="AC119" s="1962"/>
      <c r="AD119" s="1962"/>
      <c r="AE119" s="1962"/>
      <c r="AF119" s="1962"/>
    </row>
    <row r="120" spans="1:32" ht="19.5" customHeight="1">
      <c r="A120" s="1959"/>
      <c r="B120" s="1959"/>
      <c r="C120" s="1962"/>
      <c r="D120" s="1962"/>
      <c r="E120" s="1962"/>
      <c r="F120" s="1962"/>
      <c r="G120" s="1962"/>
      <c r="H120" s="1962"/>
      <c r="I120" s="1962"/>
      <c r="J120" s="1962"/>
      <c r="K120" s="1962"/>
      <c r="L120" s="1962"/>
      <c r="M120" s="1962"/>
      <c r="N120" s="1962"/>
      <c r="O120" s="1962"/>
      <c r="P120" s="1962"/>
      <c r="Q120" s="1962"/>
      <c r="R120" s="1962"/>
      <c r="S120" s="1962"/>
      <c r="T120" s="1962"/>
      <c r="U120" s="1962"/>
      <c r="V120" s="1962"/>
      <c r="W120" s="1962"/>
      <c r="X120" s="1962"/>
      <c r="Y120" s="1962"/>
      <c r="Z120" s="1962"/>
      <c r="AA120" s="1962"/>
      <c r="AB120" s="1962"/>
      <c r="AC120" s="1962"/>
      <c r="AD120" s="1962"/>
      <c r="AE120" s="1962"/>
      <c r="AF120" s="1962"/>
    </row>
    <row r="121" spans="1:32" ht="19.5" customHeight="1">
      <c r="A121" s="1963"/>
      <c r="B121" s="1964"/>
      <c r="C121" s="1965"/>
      <c r="D121" s="1965"/>
      <c r="E121" s="1965"/>
      <c r="F121" s="1965"/>
      <c r="G121" s="1965"/>
      <c r="H121" s="1965"/>
      <c r="I121" s="1965"/>
      <c r="J121" s="1965"/>
      <c r="K121" s="1965"/>
      <c r="L121" s="1965"/>
      <c r="M121" s="1965"/>
      <c r="N121" s="1965"/>
      <c r="O121" s="1965"/>
      <c r="P121" s="1965"/>
      <c r="Q121" s="1965"/>
      <c r="R121" s="1965"/>
      <c r="S121" s="1965"/>
      <c r="T121" s="1965"/>
      <c r="U121" s="1965"/>
      <c r="V121" s="1965"/>
      <c r="W121" s="1965"/>
      <c r="X121" s="1965"/>
      <c r="Y121" s="1965"/>
      <c r="Z121" s="1965"/>
      <c r="AA121" s="1965"/>
      <c r="AB121" s="1965"/>
      <c r="AC121" s="1965"/>
      <c r="AD121" s="1965"/>
      <c r="AE121" s="1965"/>
      <c r="AF121" s="1965"/>
    </row>
    <row r="122" spans="1:32" ht="19.5" customHeight="1">
      <c r="A122" s="1966"/>
      <c r="B122" s="1965"/>
      <c r="C122" s="1965"/>
      <c r="D122" s="1965"/>
      <c r="E122" s="1965"/>
      <c r="F122" s="1965"/>
      <c r="G122" s="1965"/>
      <c r="H122" s="1965"/>
      <c r="I122" s="1965"/>
      <c r="J122" s="1965"/>
      <c r="K122" s="1965"/>
      <c r="L122" s="1965"/>
      <c r="M122" s="1965"/>
      <c r="N122" s="1965"/>
      <c r="O122" s="1965"/>
      <c r="P122" s="1965"/>
      <c r="Q122" s="1965"/>
      <c r="R122" s="1965"/>
      <c r="S122" s="1965"/>
      <c r="T122" s="1965"/>
      <c r="U122" s="1965"/>
      <c r="V122" s="1965"/>
      <c r="W122" s="1965"/>
      <c r="X122" s="1965"/>
      <c r="Y122" s="1965"/>
      <c r="Z122" s="1965"/>
      <c r="AA122" s="1965"/>
      <c r="AB122" s="1965"/>
      <c r="AC122" s="1965"/>
      <c r="AD122" s="1965"/>
      <c r="AE122" s="1965"/>
      <c r="AF122" s="1965"/>
    </row>
    <row r="123" spans="1:32" ht="19.5" customHeight="1"/>
  </sheetData>
  <mergeCells count="77">
    <mergeCell ref="A9:G9"/>
    <mergeCell ref="H9:K9"/>
    <mergeCell ref="L9:X9"/>
    <mergeCell ref="Y9:AF9"/>
    <mergeCell ref="A3:AF3"/>
    <mergeCell ref="A7:G7"/>
    <mergeCell ref="H7:AF7"/>
    <mergeCell ref="A8:G8"/>
    <mergeCell ref="H8:AF8"/>
    <mergeCell ref="A10:G10"/>
    <mergeCell ref="H10:I10"/>
    <mergeCell ref="O10:AF10"/>
    <mergeCell ref="A15:I15"/>
    <mergeCell ref="J15:M15"/>
    <mergeCell ref="N15:S15"/>
    <mergeCell ref="T15:AF15"/>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21:AF21"/>
    <mergeCell ref="A30:A36"/>
    <mergeCell ref="A39:A40"/>
    <mergeCell ref="B39:K40"/>
    <mergeCell ref="L39:S40"/>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Y81:AF82"/>
    <mergeCell ref="A86:G86"/>
    <mergeCell ref="H86:N86"/>
    <mergeCell ref="O86:U86"/>
    <mergeCell ref="V86:AF86"/>
    <mergeCell ref="A81:A82"/>
    <mergeCell ref="B81:S82"/>
    <mergeCell ref="T81:T82"/>
    <mergeCell ref="U81:W82"/>
    <mergeCell ref="X81:X82"/>
    <mergeCell ref="A87:G87"/>
    <mergeCell ref="H87:I87"/>
    <mergeCell ref="O87:U87"/>
    <mergeCell ref="V87:AF87"/>
    <mergeCell ref="A91:AF91"/>
    <mergeCell ref="A92:AF92"/>
    <mergeCell ref="A93:AF93"/>
    <mergeCell ref="A94:AF94"/>
    <mergeCell ref="A88:F88"/>
    <mergeCell ref="H88:I88"/>
    <mergeCell ref="O88:U88"/>
    <mergeCell ref="V88:AF88"/>
    <mergeCell ref="D89:F89"/>
    <mergeCell ref="H89:I89"/>
    <mergeCell ref="O89:U89"/>
    <mergeCell ref="V89:AF89"/>
  </mergeCells>
  <phoneticPr fontId="136"/>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34" customWidth="1"/>
    <col min="31" max="31" width="9" style="1834" customWidth="1"/>
    <col min="32" max="16384" width="9" style="1834"/>
  </cols>
  <sheetData>
    <row r="1" spans="1:31" ht="20.100000000000001" customHeight="1">
      <c r="A1" s="1832" t="s">
        <v>4118</v>
      </c>
      <c r="B1" s="1967"/>
      <c r="C1" s="1968"/>
      <c r="D1" s="1968"/>
      <c r="E1" s="1968"/>
      <c r="F1" s="1968"/>
      <c r="G1" s="1968"/>
      <c r="H1" s="1968"/>
      <c r="I1" s="1968"/>
      <c r="J1" s="1968"/>
      <c r="K1" s="1968"/>
      <c r="L1" s="1968"/>
      <c r="M1" s="1968"/>
      <c r="N1" s="1968"/>
      <c r="O1" s="1968"/>
      <c r="P1" s="1968"/>
      <c r="Q1" s="1968"/>
      <c r="R1" s="1968"/>
      <c r="S1" s="1968"/>
      <c r="T1" s="1968"/>
      <c r="U1" s="1968"/>
      <c r="V1" s="1968"/>
      <c r="W1" s="1968"/>
      <c r="X1" s="1968"/>
      <c r="Y1" s="1968"/>
      <c r="Z1" s="1968"/>
      <c r="AA1" s="1968"/>
      <c r="AB1" s="1968"/>
      <c r="AC1" s="1968"/>
      <c r="AD1" s="1968"/>
      <c r="AE1" s="1969"/>
    </row>
    <row r="2" spans="1:31" ht="20.100000000000001" customHeight="1">
      <c r="A2" s="2641" t="s">
        <v>5276</v>
      </c>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1970"/>
      <c r="AE2" s="1971"/>
    </row>
    <row r="3" spans="1:31" ht="20.100000000000001" customHeight="1">
      <c r="A3" s="2641"/>
      <c r="B3" s="2641"/>
      <c r="C3" s="2641"/>
      <c r="D3" s="2641"/>
      <c r="E3" s="2641"/>
      <c r="F3" s="2641"/>
      <c r="G3" s="2641"/>
      <c r="H3" s="2641"/>
      <c r="I3" s="2641"/>
      <c r="J3" s="2641"/>
      <c r="K3" s="2641"/>
      <c r="L3" s="2641"/>
      <c r="M3" s="2641"/>
      <c r="N3" s="2641"/>
      <c r="O3" s="2641"/>
      <c r="P3" s="2641"/>
      <c r="Q3" s="2641"/>
      <c r="R3" s="2641"/>
      <c r="S3" s="2641"/>
      <c r="T3" s="2641"/>
      <c r="U3" s="2641"/>
      <c r="V3" s="2641"/>
      <c r="W3" s="2641"/>
      <c r="X3" s="2641"/>
      <c r="Y3" s="2641"/>
      <c r="Z3" s="2641"/>
      <c r="AA3" s="2641"/>
      <c r="AB3" s="2641"/>
      <c r="AC3" s="2641"/>
      <c r="AD3" s="1970"/>
      <c r="AE3" s="1971"/>
    </row>
    <row r="4" spans="1:31" ht="20.100000000000001" customHeight="1">
      <c r="A4" s="1972"/>
      <c r="B4" s="1972"/>
      <c r="C4" s="1973"/>
      <c r="D4" s="1973"/>
      <c r="E4" s="1973"/>
      <c r="F4" s="1973"/>
      <c r="G4" s="1973"/>
      <c r="H4" s="1973"/>
      <c r="I4" s="1973"/>
      <c r="J4" s="1973"/>
      <c r="K4" s="1973"/>
      <c r="L4" s="1973"/>
      <c r="M4" s="1973"/>
      <c r="N4" s="1973"/>
      <c r="O4" s="1973"/>
      <c r="P4" s="1973"/>
      <c r="Q4" s="1973"/>
      <c r="R4" s="1973"/>
      <c r="S4" s="1973"/>
      <c r="T4" s="1973"/>
      <c r="U4" s="1973"/>
      <c r="V4" s="1973"/>
      <c r="W4" s="1973"/>
      <c r="X4" s="1973"/>
      <c r="Y4" s="1968"/>
      <c r="Z4" s="1925"/>
      <c r="AA4" s="1925"/>
      <c r="AB4" s="1929"/>
      <c r="AC4" s="1838"/>
      <c r="AD4" s="1929"/>
      <c r="AE4" s="1969"/>
    </row>
    <row r="5" spans="1:31" ht="37.5" customHeight="1">
      <c r="A5" s="2642" t="s">
        <v>2983</v>
      </c>
      <c r="B5" s="2642"/>
      <c r="C5" s="2642"/>
      <c r="D5" s="2642"/>
      <c r="E5" s="2642"/>
      <c r="F5" s="2642"/>
      <c r="G5" s="2642"/>
      <c r="H5" s="2642"/>
      <c r="I5" s="2642"/>
      <c r="J5" s="2642"/>
      <c r="K5" s="2642"/>
      <c r="L5" s="2642"/>
      <c r="M5" s="2642"/>
      <c r="N5" s="2642"/>
      <c r="O5" s="2642"/>
      <c r="P5" s="2642"/>
      <c r="Q5" s="2642"/>
      <c r="R5" s="2642"/>
      <c r="S5" s="2642"/>
      <c r="T5" s="2642"/>
      <c r="U5" s="2642"/>
      <c r="V5" s="2642"/>
      <c r="W5" s="2642"/>
      <c r="X5" s="2642"/>
      <c r="Y5" s="2642"/>
      <c r="Z5" s="2642"/>
      <c r="AA5" s="2642"/>
      <c r="AB5" s="2642"/>
      <c r="AC5" s="2642"/>
      <c r="AD5" s="1975"/>
      <c r="AE5" s="1976"/>
    </row>
    <row r="6" spans="1:31" ht="20.100000000000001" customHeight="1">
      <c r="A6" s="1854"/>
      <c r="B6" s="1854"/>
      <c r="C6" s="1839"/>
      <c r="D6" s="1839"/>
      <c r="E6" s="1839"/>
      <c r="F6" s="1839"/>
      <c r="G6" s="1839"/>
      <c r="H6" s="1839"/>
      <c r="I6" s="1839"/>
      <c r="J6" s="1839"/>
      <c r="K6" s="1839"/>
      <c r="L6" s="1839"/>
      <c r="M6" s="1839"/>
      <c r="N6" s="1839"/>
      <c r="O6" s="1839"/>
      <c r="P6" s="1839"/>
      <c r="Q6" s="1839"/>
      <c r="R6" s="1839"/>
      <c r="S6" s="1839"/>
      <c r="T6" s="1839"/>
      <c r="U6" s="1839"/>
      <c r="V6" s="1839"/>
      <c r="W6" s="1839"/>
      <c r="X6" s="1839"/>
      <c r="Y6" s="1835"/>
      <c r="Z6" s="1839"/>
      <c r="AA6" s="1839"/>
      <c r="AB6" s="1847"/>
      <c r="AC6" s="1835"/>
      <c r="AD6" s="1847"/>
      <c r="AE6" s="1969"/>
    </row>
    <row r="7" spans="1:31" ht="20.100000000000001" customHeight="1">
      <c r="A7" s="1835"/>
      <c r="B7" s="1835"/>
      <c r="C7" s="1835"/>
      <c r="D7" s="1835"/>
      <c r="E7" s="1835"/>
      <c r="F7" s="1835"/>
      <c r="G7" s="1835"/>
      <c r="H7" s="1835"/>
      <c r="I7" s="1835"/>
      <c r="J7" s="1835"/>
      <c r="K7" s="1835"/>
      <c r="L7" s="1835"/>
      <c r="M7" s="1835"/>
      <c r="N7" s="1835"/>
      <c r="O7" s="1835"/>
      <c r="P7" s="1835"/>
      <c r="Q7" s="1835"/>
      <c r="R7" s="1835"/>
      <c r="S7" s="1835"/>
      <c r="T7" s="1835"/>
      <c r="U7" s="1835"/>
      <c r="V7" s="1835"/>
      <c r="W7" s="1835"/>
      <c r="X7" s="1835"/>
      <c r="Y7" s="1835"/>
      <c r="Z7" s="1835"/>
      <c r="AA7" s="1835"/>
      <c r="AB7" s="1835"/>
      <c r="AC7" s="1835"/>
      <c r="AD7" s="1835"/>
      <c r="AE7" s="1969"/>
    </row>
    <row r="8" spans="1:31" ht="20.100000000000001" customHeight="1">
      <c r="A8" s="1835" t="s">
        <v>2984</v>
      </c>
      <c r="B8" s="1977"/>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968"/>
      <c r="AE8" s="1969"/>
    </row>
    <row r="9" spans="1:31" ht="20.100000000000001" customHeight="1">
      <c r="A9" s="1847" t="s">
        <v>2977</v>
      </c>
      <c r="B9" s="1835" t="s">
        <v>5277</v>
      </c>
      <c r="T9" s="1929" t="s">
        <v>9</v>
      </c>
      <c r="U9" s="1878" t="s">
        <v>139</v>
      </c>
      <c r="V9" s="1838" t="s">
        <v>2978</v>
      </c>
      <c r="Y9" s="1878" t="s">
        <v>139</v>
      </c>
      <c r="Z9" s="1838" t="s">
        <v>2979</v>
      </c>
      <c r="AE9" s="1978"/>
    </row>
    <row r="10" spans="1:31" ht="20.100000000000001" customHeight="1">
      <c r="A10" s="1847" t="s">
        <v>2980</v>
      </c>
      <c r="B10" s="1835" t="s">
        <v>5278</v>
      </c>
      <c r="T10" s="1929" t="s">
        <v>9</v>
      </c>
      <c r="U10" s="1878" t="s">
        <v>139</v>
      </c>
      <c r="V10" s="1838" t="s">
        <v>2978</v>
      </c>
      <c r="Y10" s="1878" t="s">
        <v>139</v>
      </c>
      <c r="Z10" s="1838" t="s">
        <v>2979</v>
      </c>
      <c r="AE10" s="1978"/>
    </row>
    <row r="11" spans="1:31" ht="20.100000000000001" customHeight="1">
      <c r="A11" s="1847" t="s">
        <v>2981</v>
      </c>
      <c r="B11" s="1835" t="s">
        <v>5279</v>
      </c>
      <c r="T11" s="1929" t="s">
        <v>9</v>
      </c>
      <c r="U11" s="1878" t="s">
        <v>139</v>
      </c>
      <c r="V11" s="1838" t="s">
        <v>2978</v>
      </c>
      <c r="Y11" s="1878" t="s">
        <v>139</v>
      </c>
      <c r="Z11" s="1838" t="s">
        <v>2979</v>
      </c>
      <c r="AE11" s="1978"/>
    </row>
    <row r="12" spans="1:31" ht="20.100000000000001" customHeight="1">
      <c r="A12" s="1847" t="s">
        <v>2982</v>
      </c>
      <c r="B12" s="1835" t="s">
        <v>5280</v>
      </c>
      <c r="T12" s="1929" t="s">
        <v>9</v>
      </c>
      <c r="U12" s="1878" t="s">
        <v>139</v>
      </c>
      <c r="V12" s="1838" t="s">
        <v>2978</v>
      </c>
      <c r="Y12" s="1878" t="s">
        <v>139</v>
      </c>
      <c r="Z12" s="1838" t="s">
        <v>2979</v>
      </c>
      <c r="AE12" s="1978"/>
    </row>
    <row r="13" spans="1:31" ht="48.75" customHeight="1">
      <c r="A13" s="2643" t="s">
        <v>5281</v>
      </c>
      <c r="B13" s="2643"/>
      <c r="C13" s="2642" t="s">
        <v>5282</v>
      </c>
      <c r="D13" s="2642"/>
      <c r="E13" s="2642"/>
      <c r="F13" s="2642"/>
      <c r="G13" s="2642"/>
      <c r="H13" s="2642"/>
      <c r="I13" s="2642"/>
      <c r="J13" s="2642"/>
      <c r="K13" s="2642"/>
      <c r="L13" s="2642"/>
      <c r="M13" s="2642"/>
      <c r="N13" s="2642"/>
      <c r="O13" s="2642"/>
      <c r="P13" s="2642"/>
      <c r="Q13" s="2642"/>
      <c r="R13" s="2642"/>
      <c r="S13" s="2642"/>
      <c r="T13" s="2642"/>
      <c r="U13" s="2642"/>
      <c r="V13" s="2642"/>
      <c r="W13" s="2642"/>
      <c r="X13" s="2642"/>
      <c r="Y13" s="2642"/>
      <c r="Z13" s="2642"/>
      <c r="AA13" s="2642"/>
      <c r="AB13" s="2642"/>
      <c r="AC13" s="2642"/>
      <c r="AD13" s="1979"/>
      <c r="AE13" s="1980"/>
    </row>
    <row r="14" spans="1:31" ht="20.100000000000001" customHeight="1">
      <c r="A14" s="1835"/>
      <c r="B14" s="1847" t="s">
        <v>5283</v>
      </c>
      <c r="C14" s="2642" t="s">
        <v>5284</v>
      </c>
      <c r="D14" s="2642"/>
      <c r="E14" s="2642"/>
      <c r="F14" s="2642"/>
      <c r="G14" s="2642"/>
      <c r="H14" s="2642"/>
      <c r="I14" s="2642"/>
      <c r="J14" s="2642"/>
      <c r="K14" s="2642"/>
      <c r="L14" s="2642"/>
      <c r="M14" s="2642"/>
      <c r="N14" s="2642"/>
      <c r="O14" s="2642"/>
      <c r="P14" s="2642"/>
      <c r="Q14" s="2642"/>
      <c r="R14" s="2642"/>
      <c r="S14" s="2642"/>
      <c r="T14" s="2642"/>
      <c r="U14" s="2642"/>
      <c r="V14" s="2642"/>
      <c r="W14" s="2642"/>
      <c r="X14" s="2642"/>
      <c r="Y14" s="2642"/>
      <c r="Z14" s="2642"/>
      <c r="AA14" s="2642"/>
      <c r="AB14" s="2642"/>
      <c r="AC14" s="2642"/>
      <c r="AD14" s="1979"/>
      <c r="AE14" s="1980"/>
    </row>
    <row r="15" spans="1:31" ht="20.100000000000001" customHeight="1">
      <c r="A15" s="1835"/>
      <c r="B15" s="1835"/>
      <c r="C15" s="1835"/>
      <c r="D15" s="1835"/>
      <c r="E15" s="1835"/>
      <c r="F15" s="1835"/>
      <c r="G15" s="1835"/>
      <c r="H15" s="1835"/>
      <c r="I15" s="1835"/>
      <c r="J15" s="1835"/>
      <c r="K15" s="1835"/>
      <c r="L15" s="1835"/>
      <c r="M15" s="1835"/>
      <c r="N15" s="1835"/>
      <c r="O15" s="1835"/>
      <c r="P15" s="1835"/>
      <c r="Q15" s="1835"/>
      <c r="R15" s="1835"/>
      <c r="S15" s="1835"/>
      <c r="T15" s="1835"/>
      <c r="U15" s="1835"/>
      <c r="V15" s="1835"/>
      <c r="W15" s="1835"/>
      <c r="X15" s="1835"/>
      <c r="Y15" s="1835"/>
      <c r="Z15" s="1835"/>
      <c r="AA15" s="1835"/>
      <c r="AB15" s="1835"/>
      <c r="AC15" s="1835"/>
      <c r="AD15" s="1835"/>
      <c r="AE15" s="1969"/>
    </row>
    <row r="16" spans="1:31" ht="20.100000000000001" customHeight="1">
      <c r="A16" s="1835" t="s">
        <v>2985</v>
      </c>
      <c r="B16" s="1977"/>
      <c r="C16" s="1981"/>
      <c r="D16" s="1981"/>
      <c r="E16" s="1981"/>
      <c r="F16" s="1981"/>
      <c r="G16" s="1981"/>
      <c r="H16" s="1981"/>
      <c r="I16" s="1981"/>
      <c r="J16" s="1981"/>
      <c r="K16" s="1981"/>
      <c r="L16" s="1981"/>
      <c r="M16" s="1981"/>
      <c r="N16" s="1981"/>
      <c r="O16" s="1981"/>
      <c r="P16" s="1981"/>
      <c r="Q16" s="1981"/>
      <c r="R16" s="1981"/>
      <c r="S16" s="1981"/>
      <c r="T16" s="1981"/>
      <c r="U16" s="1981"/>
      <c r="V16" s="1981"/>
      <c r="W16" s="1981"/>
      <c r="X16" s="1981"/>
      <c r="Y16" s="1981"/>
      <c r="Z16" s="1981"/>
      <c r="AA16" s="1981"/>
      <c r="AB16" s="1981"/>
      <c r="AC16" s="1981"/>
      <c r="AD16" s="1981"/>
      <c r="AE16" s="1982"/>
    </row>
    <row r="17" spans="1:31" ht="20.100000000000001" customHeight="1">
      <c r="A17" s="1847" t="s">
        <v>2977</v>
      </c>
      <c r="B17" s="1835" t="s">
        <v>5285</v>
      </c>
      <c r="T17" s="1929" t="s">
        <v>9</v>
      </c>
      <c r="U17" s="1878" t="s">
        <v>139</v>
      </c>
      <c r="V17" s="1838" t="s">
        <v>2986</v>
      </c>
      <c r="X17" s="1834" t="s">
        <v>521</v>
      </c>
      <c r="Y17" s="1878" t="s">
        <v>139</v>
      </c>
      <c r="Z17" s="1838" t="s">
        <v>2987</v>
      </c>
      <c r="AE17" s="1969"/>
    </row>
    <row r="18" spans="1:31" ht="20.100000000000001" customHeight="1">
      <c r="A18" s="1847" t="s">
        <v>2980</v>
      </c>
      <c r="B18" s="1835" t="s">
        <v>5286</v>
      </c>
      <c r="T18" s="1929" t="s">
        <v>9</v>
      </c>
      <c r="U18" s="1838"/>
      <c r="V18" s="1983"/>
      <c r="W18" s="1838" t="s">
        <v>5</v>
      </c>
      <c r="X18" s="1983"/>
      <c r="Y18" s="1838" t="s">
        <v>478</v>
      </c>
      <c r="Z18" s="1838" t="s">
        <v>2988</v>
      </c>
      <c r="AE18" s="1969"/>
    </row>
    <row r="19" spans="1:31" ht="20.100000000000001" customHeight="1">
      <c r="A19" s="1847" t="s">
        <v>2981</v>
      </c>
      <c r="B19" s="1835" t="s">
        <v>5287</v>
      </c>
      <c r="T19" s="1929" t="s">
        <v>9</v>
      </c>
      <c r="U19" s="1878" t="s">
        <v>139</v>
      </c>
      <c r="V19" s="1838" t="s">
        <v>2989</v>
      </c>
      <c r="Y19" s="1878" t="s">
        <v>139</v>
      </c>
      <c r="Z19" s="1838" t="s">
        <v>2992</v>
      </c>
      <c r="AE19" s="1969"/>
    </row>
    <row r="20" spans="1:31" ht="33.75" customHeight="1">
      <c r="A20" s="2642" t="s">
        <v>5288</v>
      </c>
      <c r="B20" s="2642"/>
      <c r="C20" s="2642"/>
      <c r="D20" s="2642"/>
      <c r="E20" s="2642"/>
      <c r="F20" s="2642"/>
      <c r="G20" s="2642"/>
      <c r="H20" s="2642"/>
      <c r="I20" s="2642"/>
      <c r="J20" s="2642"/>
      <c r="K20" s="2642"/>
      <c r="L20" s="2642"/>
      <c r="M20" s="2642"/>
      <c r="N20" s="2642"/>
      <c r="O20" s="2642"/>
      <c r="P20" s="2642"/>
      <c r="Q20" s="2642"/>
      <c r="R20" s="2642"/>
      <c r="S20" s="2642"/>
      <c r="T20" s="2642"/>
      <c r="U20" s="2642"/>
      <c r="V20" s="2642"/>
      <c r="W20" s="2642"/>
      <c r="X20" s="2642"/>
      <c r="Y20" s="2642"/>
      <c r="Z20" s="2642"/>
      <c r="AA20" s="2642"/>
      <c r="AB20" s="2642"/>
      <c r="AC20" s="2642"/>
      <c r="AD20" s="1979"/>
      <c r="AE20" s="1980"/>
    </row>
    <row r="21" spans="1:31" ht="20.100000000000001" customHeight="1">
      <c r="A21" s="2644" t="s">
        <v>5289</v>
      </c>
      <c r="B21" s="2644"/>
      <c r="C21" s="2644"/>
      <c r="D21" s="2644"/>
      <c r="E21" s="2644"/>
      <c r="F21" s="2644"/>
      <c r="G21" s="2644"/>
      <c r="H21" s="2644"/>
      <c r="I21" s="2644"/>
      <c r="J21" s="2644"/>
      <c r="K21" s="2644"/>
      <c r="L21" s="2644"/>
      <c r="M21" s="2644"/>
      <c r="N21" s="2644"/>
      <c r="O21" s="2644"/>
      <c r="P21" s="2644"/>
      <c r="Q21" s="2644"/>
      <c r="R21" s="2644"/>
      <c r="S21" s="2644"/>
      <c r="T21" s="2644"/>
      <c r="U21" s="2644"/>
      <c r="V21" s="2644"/>
      <c r="W21" s="2644"/>
      <c r="X21" s="2644"/>
      <c r="Y21" s="2644"/>
      <c r="Z21" s="2644"/>
      <c r="AA21" s="2644"/>
      <c r="AB21" s="2644"/>
      <c r="AC21" s="2644"/>
      <c r="AD21" s="1984"/>
      <c r="AE21" s="1985"/>
    </row>
    <row r="22" spans="1:31" ht="20.100000000000001" customHeight="1">
      <c r="A22" s="1854" t="s">
        <v>5290</v>
      </c>
      <c r="C22" s="1835"/>
      <c r="D22" s="1835"/>
      <c r="E22" s="1835"/>
      <c r="F22" s="1835"/>
      <c r="G22" s="1835"/>
      <c r="H22" s="1835"/>
      <c r="I22" s="1835"/>
      <c r="J22" s="1835"/>
      <c r="K22" s="1835"/>
      <c r="L22" s="1835"/>
      <c r="M22" s="1835"/>
      <c r="N22" s="1835"/>
      <c r="O22" s="1835"/>
      <c r="P22" s="1835"/>
      <c r="Q22" s="1835"/>
      <c r="R22" s="1835"/>
      <c r="S22" s="1835"/>
      <c r="T22" s="1835"/>
      <c r="U22" s="1835"/>
      <c r="V22" s="1835"/>
      <c r="W22" s="1835"/>
      <c r="X22" s="1835"/>
      <c r="Y22" s="1835"/>
      <c r="Z22" s="1835"/>
      <c r="AA22" s="1835"/>
      <c r="AB22" s="1835"/>
      <c r="AC22" s="1835"/>
      <c r="AD22" s="1984"/>
      <c r="AE22" s="1985"/>
    </row>
    <row r="23" spans="1:31" ht="20.100000000000001" customHeight="1">
      <c r="A23" s="1854" t="s">
        <v>5291</v>
      </c>
      <c r="C23" s="1835"/>
      <c r="D23" s="1835"/>
      <c r="E23" s="1835"/>
      <c r="F23" s="1835"/>
      <c r="G23" s="1835"/>
      <c r="H23" s="1835"/>
      <c r="I23" s="1835"/>
      <c r="J23" s="1835"/>
      <c r="K23" s="1835"/>
      <c r="L23" s="1835"/>
      <c r="M23" s="1835"/>
      <c r="N23" s="1835"/>
      <c r="O23" s="1835"/>
      <c r="P23" s="1835"/>
      <c r="Q23" s="1835"/>
      <c r="R23" s="1835"/>
      <c r="S23" s="1835"/>
      <c r="T23" s="1835"/>
      <c r="U23" s="1835"/>
      <c r="V23" s="1835"/>
      <c r="W23" s="1835"/>
      <c r="X23" s="1835"/>
      <c r="Y23" s="1835"/>
      <c r="Z23" s="1835"/>
      <c r="AA23" s="1835"/>
      <c r="AB23" s="1835"/>
      <c r="AC23" s="1835"/>
      <c r="AD23" s="1984"/>
      <c r="AE23" s="1985"/>
    </row>
    <row r="24" spans="1:31" ht="20.100000000000001" customHeight="1">
      <c r="A24" s="1833"/>
      <c r="B24" s="1833"/>
      <c r="C24" s="1833"/>
      <c r="D24" s="1833"/>
      <c r="E24" s="1833"/>
      <c r="F24" s="1833"/>
      <c r="G24" s="1833"/>
      <c r="H24" s="1833"/>
      <c r="I24" s="1833"/>
      <c r="J24" s="1833"/>
      <c r="K24" s="1833"/>
      <c r="L24" s="1833"/>
      <c r="M24" s="1833"/>
      <c r="N24" s="1833"/>
      <c r="O24" s="1833"/>
      <c r="P24" s="1833"/>
      <c r="Q24" s="1833"/>
      <c r="R24" s="1833"/>
      <c r="S24" s="1833"/>
      <c r="T24" s="1833"/>
      <c r="U24" s="1833"/>
      <c r="V24" s="1833"/>
      <c r="W24" s="1833"/>
      <c r="X24" s="1833"/>
      <c r="Y24" s="1833"/>
      <c r="Z24" s="1833"/>
      <c r="AA24" s="1833"/>
      <c r="AB24" s="1833"/>
      <c r="AC24" s="1833"/>
      <c r="AD24" s="1968"/>
      <c r="AE24" s="1969"/>
    </row>
    <row r="25" spans="1:31" ht="31.5" customHeight="1">
      <c r="A25" s="2642" t="s">
        <v>5292</v>
      </c>
      <c r="B25" s="2642"/>
      <c r="C25" s="2642"/>
      <c r="D25" s="2642"/>
      <c r="E25" s="2642"/>
      <c r="F25" s="2642"/>
      <c r="G25" s="2642"/>
      <c r="H25" s="2642"/>
      <c r="I25" s="2642"/>
      <c r="J25" s="2642"/>
      <c r="K25" s="2642"/>
      <c r="L25" s="2642"/>
      <c r="M25" s="2642"/>
      <c r="N25" s="2642"/>
      <c r="O25" s="2642"/>
      <c r="P25" s="2642"/>
      <c r="Q25" s="2642"/>
      <c r="R25" s="2642"/>
      <c r="S25" s="2642"/>
      <c r="T25" s="2642"/>
      <c r="U25" s="2642"/>
      <c r="V25" s="2642"/>
      <c r="W25" s="2642"/>
      <c r="X25" s="2642"/>
      <c r="Y25" s="2642"/>
      <c r="Z25" s="2642"/>
      <c r="AA25" s="2642"/>
      <c r="AB25" s="2642"/>
      <c r="AC25" s="2642"/>
      <c r="AD25" s="1979"/>
      <c r="AE25" s="1986"/>
    </row>
    <row r="26" spans="1:31" ht="20.100000000000001" customHeight="1">
      <c r="A26" s="1847" t="s">
        <v>2977</v>
      </c>
      <c r="B26" s="1835" t="s">
        <v>5293</v>
      </c>
      <c r="T26" s="1835"/>
      <c r="U26" s="1835"/>
      <c r="V26" s="1835"/>
      <c r="W26" s="1835"/>
      <c r="X26" s="1835"/>
      <c r="Y26" s="1835"/>
      <c r="Z26" s="1835"/>
      <c r="AA26" s="1835"/>
      <c r="AB26" s="1835"/>
      <c r="AC26" s="1835"/>
      <c r="AD26" s="1835"/>
      <c r="AE26" s="1987"/>
    </row>
    <row r="27" spans="1:31" ht="20.100000000000001" customHeight="1">
      <c r="A27" s="1847" t="s">
        <v>2980</v>
      </c>
      <c r="B27" s="1835" t="s">
        <v>5294</v>
      </c>
      <c r="T27" s="1835"/>
      <c r="U27" s="1835"/>
      <c r="V27" s="1835"/>
      <c r="W27" s="1835"/>
      <c r="X27" s="1835"/>
      <c r="Y27" s="1835"/>
      <c r="Z27" s="1835"/>
      <c r="AA27" s="1835"/>
      <c r="AB27" s="1835"/>
      <c r="AC27" s="1835"/>
      <c r="AD27" s="1835"/>
      <c r="AE27" s="1987"/>
    </row>
    <row r="28" spans="1:31" ht="20.100000000000001" customHeight="1">
      <c r="A28" s="1847"/>
      <c r="B28" s="1835" t="s">
        <v>5295</v>
      </c>
      <c r="T28" s="1835"/>
      <c r="U28" s="1835"/>
      <c r="V28" s="1835"/>
      <c r="W28" s="1835"/>
      <c r="X28" s="1835"/>
      <c r="Y28" s="1835"/>
      <c r="Z28" s="1835"/>
      <c r="AA28" s="1835"/>
      <c r="AB28" s="1835"/>
      <c r="AC28" s="1835"/>
      <c r="AD28" s="1835"/>
      <c r="AE28" s="1987"/>
    </row>
    <row r="29" spans="1:31" ht="20.100000000000001" customHeight="1">
      <c r="A29" s="1847" t="s">
        <v>2981</v>
      </c>
      <c r="B29" s="1835" t="s">
        <v>5296</v>
      </c>
      <c r="T29" s="1835"/>
      <c r="U29" s="1835"/>
      <c r="V29" s="1835"/>
      <c r="W29" s="1835"/>
      <c r="X29" s="1835"/>
      <c r="Y29" s="1835"/>
      <c r="Z29" s="1835"/>
      <c r="AA29" s="1835"/>
      <c r="AB29" s="1835"/>
      <c r="AC29" s="1835"/>
      <c r="AD29" s="1835"/>
      <c r="AE29" s="1987"/>
    </row>
    <row r="30" spans="1:31" ht="20.100000000000001" customHeight="1">
      <c r="A30" s="1835"/>
      <c r="B30" s="1835"/>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987"/>
    </row>
    <row r="31" spans="1:31" ht="20.100000000000001" customHeight="1">
      <c r="A31" s="1835" t="s">
        <v>2990</v>
      </c>
      <c r="B31" s="1977"/>
      <c r="C31" s="1835"/>
      <c r="D31" s="1835"/>
      <c r="E31" s="1835"/>
      <c r="F31" s="1835"/>
      <c r="G31" s="1835"/>
      <c r="H31" s="1835"/>
      <c r="I31" s="1835"/>
      <c r="J31" s="1835"/>
      <c r="K31" s="1835"/>
      <c r="L31" s="1835"/>
      <c r="M31" s="1835"/>
      <c r="N31" s="1835"/>
      <c r="O31" s="1835"/>
      <c r="P31" s="1835"/>
      <c r="Q31" s="1835"/>
      <c r="R31" s="1835"/>
      <c r="S31" s="1835"/>
      <c r="T31" s="1835"/>
      <c r="U31" s="1962"/>
      <c r="V31" s="1962"/>
      <c r="W31" s="1962"/>
      <c r="X31" s="1962"/>
      <c r="Y31" s="1962"/>
      <c r="Z31" s="1962"/>
      <c r="AA31" s="1962"/>
      <c r="AB31" s="1962"/>
      <c r="AC31" s="1962"/>
      <c r="AD31" s="1962"/>
      <c r="AE31" s="1966"/>
    </row>
    <row r="32" spans="1:31" ht="20.100000000000001" customHeight="1">
      <c r="A32" s="1847" t="s">
        <v>2977</v>
      </c>
      <c r="B32" s="1835" t="s">
        <v>5297</v>
      </c>
      <c r="T32" s="1835"/>
      <c r="U32" s="1962"/>
      <c r="V32" s="1962"/>
      <c r="W32" s="1962"/>
      <c r="X32" s="1962"/>
      <c r="Y32" s="1962"/>
      <c r="Z32" s="1962"/>
      <c r="AA32" s="1962"/>
      <c r="AB32" s="1962"/>
      <c r="AC32" s="1962"/>
      <c r="AD32" s="1962"/>
      <c r="AE32" s="1966"/>
    </row>
    <row r="33" spans="1:31" ht="20.100000000000001" customHeight="1">
      <c r="A33" s="1847" t="s">
        <v>2980</v>
      </c>
      <c r="B33" s="1835" t="s">
        <v>5298</v>
      </c>
      <c r="T33" s="1835"/>
      <c r="U33" s="1962"/>
      <c r="V33" s="1962"/>
      <c r="W33" s="1962"/>
      <c r="X33" s="1962"/>
      <c r="Y33" s="1962"/>
      <c r="Z33" s="1962"/>
      <c r="AA33" s="1962"/>
      <c r="AB33" s="1962"/>
      <c r="AC33" s="1962"/>
      <c r="AD33" s="1962"/>
      <c r="AE33" s="1966"/>
    </row>
    <row r="34" spans="1:31" ht="20.100000000000001" customHeight="1">
      <c r="A34" s="1847"/>
      <c r="B34" s="1835"/>
      <c r="T34" s="1835"/>
      <c r="U34" s="1962"/>
      <c r="V34" s="1962"/>
      <c r="W34" s="1962"/>
      <c r="X34" s="1962"/>
      <c r="Y34" s="1962"/>
      <c r="Z34" s="1962"/>
      <c r="AA34" s="1962"/>
      <c r="AB34" s="1962"/>
      <c r="AC34" s="1962"/>
      <c r="AD34" s="1962"/>
      <c r="AE34" s="1966"/>
    </row>
    <row r="35" spans="1:31" ht="20.100000000000001" customHeight="1">
      <c r="A35" s="1847"/>
      <c r="B35" s="1835"/>
      <c r="T35" s="1835"/>
      <c r="U35" s="1962"/>
      <c r="V35" s="1962"/>
      <c r="W35" s="1962"/>
      <c r="X35" s="1962"/>
      <c r="Y35" s="1962"/>
      <c r="Z35" s="1962"/>
      <c r="AA35" s="1962"/>
      <c r="AB35" s="1962"/>
      <c r="AC35" s="1962"/>
      <c r="AD35" s="1962"/>
      <c r="AE35" s="1966"/>
    </row>
    <row r="36" spans="1:31" ht="20.100000000000001" customHeight="1">
      <c r="A36" s="1847"/>
      <c r="B36" s="1835"/>
      <c r="T36" s="1835"/>
      <c r="U36" s="1962"/>
      <c r="V36" s="1962"/>
      <c r="W36" s="1962"/>
      <c r="X36" s="1962"/>
      <c r="Y36" s="1962"/>
      <c r="Z36" s="1962"/>
      <c r="AA36" s="1962"/>
      <c r="AB36" s="1962"/>
      <c r="AC36" s="1962"/>
      <c r="AD36" s="1962"/>
      <c r="AE36" s="1966"/>
    </row>
    <row r="37" spans="1:31" ht="20.100000000000001" customHeight="1">
      <c r="A37" s="1847"/>
      <c r="B37" s="1835"/>
      <c r="T37" s="1835"/>
      <c r="U37" s="1962"/>
      <c r="V37" s="1962"/>
      <c r="W37" s="1962"/>
      <c r="X37" s="1962"/>
      <c r="Y37" s="1962"/>
      <c r="Z37" s="1962"/>
      <c r="AA37" s="1962"/>
      <c r="AB37" s="1962"/>
      <c r="AC37" s="1962"/>
      <c r="AD37" s="1962"/>
      <c r="AE37" s="1966"/>
    </row>
    <row r="38" spans="1:31" ht="19.5" customHeight="1">
      <c r="A38" s="1988"/>
      <c r="B38" s="1988"/>
      <c r="C38" s="1988"/>
      <c r="D38" s="1988"/>
      <c r="E38" s="1988"/>
      <c r="F38" s="1988"/>
      <c r="G38" s="1988"/>
      <c r="H38" s="1988"/>
      <c r="I38" s="1988"/>
      <c r="J38" s="1988"/>
      <c r="K38" s="1988"/>
      <c r="L38" s="1988"/>
      <c r="M38" s="1988"/>
      <c r="N38" s="1988"/>
      <c r="O38" s="1988"/>
      <c r="P38" s="1988"/>
      <c r="Q38" s="1988"/>
      <c r="R38" s="1988"/>
      <c r="S38" s="1988"/>
      <c r="T38" s="1988"/>
    </row>
    <row r="39" spans="1:31" ht="19.5" customHeight="1">
      <c r="A39" s="1835" t="s">
        <v>5299</v>
      </c>
    </row>
    <row r="40" spans="1:31" ht="19.5" customHeight="1">
      <c r="A40" s="1962"/>
      <c r="B40" s="1989" t="s">
        <v>139</v>
      </c>
      <c r="C40" s="1962" t="s">
        <v>5300</v>
      </c>
      <c r="D40" s="1962"/>
      <c r="E40" s="1962"/>
      <c r="F40" s="1962"/>
      <c r="G40" s="1962"/>
      <c r="H40" s="1962"/>
      <c r="I40" s="1962"/>
      <c r="J40" s="1962" t="s">
        <v>5301</v>
      </c>
      <c r="L40" s="1962"/>
      <c r="M40" s="1962"/>
      <c r="N40" s="1962"/>
      <c r="O40" s="1962"/>
      <c r="P40" s="1962"/>
      <c r="Q40" s="1990" t="s">
        <v>2542</v>
      </c>
      <c r="R40" s="1983"/>
      <c r="S40" s="1991" t="s">
        <v>477</v>
      </c>
      <c r="T40" s="1983"/>
      <c r="U40" s="1991" t="s">
        <v>5</v>
      </c>
      <c r="V40" s="1983"/>
      <c r="W40" s="1992" t="s">
        <v>5302</v>
      </c>
      <c r="X40" s="1962"/>
      <c r="Z40" s="2639"/>
      <c r="AA40" s="2639"/>
      <c r="AB40" s="2639"/>
      <c r="AC40" s="1991" t="s">
        <v>7</v>
      </c>
      <c r="AD40" s="1962"/>
    </row>
    <row r="41" spans="1:31" ht="19.5" customHeight="1">
      <c r="A41" s="1962"/>
      <c r="B41" s="1962"/>
      <c r="C41" s="1962"/>
      <c r="D41" s="1962"/>
      <c r="E41" s="1962"/>
      <c r="F41" s="1962"/>
      <c r="G41" s="1962"/>
      <c r="H41" s="1962"/>
      <c r="I41" s="1962"/>
      <c r="J41" s="1962" t="s">
        <v>5303</v>
      </c>
      <c r="L41" s="1962"/>
      <c r="M41" s="1962"/>
      <c r="N41" s="1962"/>
      <c r="O41" s="1962"/>
      <c r="P41" s="1962"/>
      <c r="Q41" s="1990" t="s">
        <v>2542</v>
      </c>
      <c r="R41" s="1983"/>
      <c r="S41" s="1991" t="s">
        <v>477</v>
      </c>
      <c r="T41" s="1983"/>
      <c r="U41" s="1991" t="s">
        <v>5</v>
      </c>
      <c r="V41" s="1983"/>
      <c r="W41" s="1992" t="s">
        <v>5302</v>
      </c>
      <c r="Y41" s="1962"/>
      <c r="Z41" s="2639"/>
      <c r="AA41" s="2639"/>
      <c r="AB41" s="2639"/>
      <c r="AC41" s="1991" t="s">
        <v>7</v>
      </c>
      <c r="AD41" s="1962"/>
    </row>
    <row r="42" spans="1:31" ht="19.5" customHeight="1">
      <c r="A42" s="1962"/>
      <c r="B42" s="1962"/>
      <c r="C42" s="1962"/>
      <c r="D42" s="1962"/>
      <c r="E42" s="1962"/>
      <c r="F42" s="1962"/>
      <c r="G42" s="1962"/>
      <c r="H42" s="1962"/>
      <c r="I42" s="1962"/>
      <c r="J42" s="1962" t="s">
        <v>5304</v>
      </c>
      <c r="L42" s="1962"/>
      <c r="M42" s="1962"/>
      <c r="N42" s="1962"/>
      <c r="O42" s="1962"/>
      <c r="P42" s="1962"/>
      <c r="Q42" s="1990" t="s">
        <v>2542</v>
      </c>
      <c r="R42" s="1983"/>
      <c r="S42" s="1991" t="s">
        <v>477</v>
      </c>
      <c r="T42" s="1983"/>
      <c r="U42" s="1991" t="s">
        <v>5</v>
      </c>
      <c r="V42" s="1983"/>
      <c r="W42" s="1992" t="s">
        <v>5302</v>
      </c>
      <c r="Y42" s="1962"/>
      <c r="Z42" s="2639"/>
      <c r="AA42" s="2639"/>
      <c r="AB42" s="2639"/>
      <c r="AC42" s="1991" t="s">
        <v>7</v>
      </c>
      <c r="AD42" s="1962"/>
    </row>
    <row r="43" spans="1:31" ht="19.5" customHeight="1">
      <c r="A43" s="1962"/>
      <c r="B43" s="1989" t="s">
        <v>139</v>
      </c>
      <c r="C43" s="1962" t="s">
        <v>5305</v>
      </c>
      <c r="D43" s="1962"/>
      <c r="E43" s="1962"/>
      <c r="F43" s="1962"/>
      <c r="G43" s="1962"/>
      <c r="H43" s="1962"/>
      <c r="I43" s="1962"/>
      <c r="J43" s="1962" t="s">
        <v>5301</v>
      </c>
      <c r="L43" s="1962"/>
      <c r="M43" s="1962"/>
      <c r="N43" s="1962"/>
      <c r="O43" s="1962"/>
      <c r="P43" s="1962"/>
      <c r="Q43" s="1990" t="s">
        <v>2542</v>
      </c>
      <c r="R43" s="1993"/>
      <c r="S43" s="1991" t="s">
        <v>477</v>
      </c>
      <c r="T43" s="1993"/>
      <c r="U43" s="1991" t="s">
        <v>5</v>
      </c>
      <c r="V43" s="1993"/>
      <c r="W43" s="1992" t="s">
        <v>5302</v>
      </c>
      <c r="Y43" s="1962"/>
      <c r="Z43" s="2639"/>
      <c r="AA43" s="2639"/>
      <c r="AB43" s="2639"/>
      <c r="AC43" s="1991" t="s">
        <v>7</v>
      </c>
      <c r="AD43" s="1962"/>
    </row>
    <row r="44" spans="1:31" ht="19.5" customHeight="1">
      <c r="A44" s="1962"/>
      <c r="B44" s="1989" t="s">
        <v>139</v>
      </c>
      <c r="C44" s="1962" t="s">
        <v>5306</v>
      </c>
      <c r="D44" s="1962"/>
      <c r="E44" s="1962"/>
      <c r="F44" s="1962"/>
      <c r="G44" s="1962"/>
      <c r="H44" s="1962"/>
      <c r="I44" s="1962"/>
      <c r="J44" s="1962" t="s">
        <v>5307</v>
      </c>
      <c r="L44" s="1962"/>
      <c r="M44" s="1962"/>
      <c r="N44" s="1962"/>
      <c r="O44" s="1962"/>
      <c r="P44" s="1962"/>
      <c r="Q44" s="1990" t="s">
        <v>2542</v>
      </c>
      <c r="R44" s="1993"/>
      <c r="S44" s="1991" t="s">
        <v>477</v>
      </c>
      <c r="T44" s="1993"/>
      <c r="U44" s="1991" t="s">
        <v>5</v>
      </c>
      <c r="V44" s="1993"/>
      <c r="W44" s="1992" t="s">
        <v>5302</v>
      </c>
      <c r="Y44" s="1962"/>
      <c r="Z44" s="2639"/>
      <c r="AA44" s="2639"/>
      <c r="AB44" s="2639"/>
      <c r="AC44" s="1991" t="s">
        <v>7</v>
      </c>
      <c r="AD44" s="1962"/>
    </row>
    <row r="45" spans="1:31" ht="19.5" customHeight="1">
      <c r="A45" s="1962"/>
      <c r="B45" s="1989" t="s">
        <v>139</v>
      </c>
      <c r="C45" s="1962" t="s">
        <v>5308</v>
      </c>
      <c r="D45" s="1962"/>
      <c r="E45" s="1962"/>
      <c r="F45" s="1962"/>
      <c r="G45" s="1962"/>
      <c r="H45" s="1962"/>
      <c r="I45" s="1962"/>
      <c r="J45" s="1962" t="s">
        <v>5309</v>
      </c>
      <c r="L45" s="1962"/>
      <c r="M45" s="1962"/>
      <c r="N45" s="1962"/>
      <c r="O45" s="1962"/>
      <c r="P45" s="1962"/>
      <c r="Q45" s="1990" t="s">
        <v>2542</v>
      </c>
      <c r="R45" s="1993"/>
      <c r="S45" s="1991" t="s">
        <v>477</v>
      </c>
      <c r="T45" s="1993"/>
      <c r="U45" s="1991" t="s">
        <v>5</v>
      </c>
      <c r="V45" s="1993"/>
      <c r="W45" s="1992" t="s">
        <v>5302</v>
      </c>
      <c r="Y45" s="1962"/>
      <c r="Z45" s="2639"/>
      <c r="AA45" s="2639"/>
      <c r="AB45" s="2639"/>
      <c r="AC45" s="1991" t="s">
        <v>7</v>
      </c>
      <c r="AD45" s="1962"/>
    </row>
    <row r="46" spans="1:31" ht="19.5" customHeight="1">
      <c r="A46" s="1962"/>
      <c r="B46" s="1989" t="s">
        <v>139</v>
      </c>
      <c r="C46" s="1962" t="s">
        <v>5310</v>
      </c>
      <c r="D46" s="1962"/>
      <c r="E46" s="1962"/>
      <c r="F46" s="1962"/>
      <c r="G46" s="1962"/>
      <c r="H46" s="1962"/>
      <c r="I46" s="1962"/>
      <c r="J46" s="1962" t="s">
        <v>5311</v>
      </c>
      <c r="L46" s="1962"/>
      <c r="M46" s="2640"/>
      <c r="N46" s="2640"/>
      <c r="O46" s="2640"/>
      <c r="P46" s="2640"/>
      <c r="Q46" s="2640"/>
      <c r="R46" s="2640"/>
      <c r="S46" s="2640"/>
      <c r="T46" s="2640"/>
      <c r="U46" s="2640"/>
      <c r="V46" s="2640"/>
      <c r="W46" s="1962" t="s">
        <v>627</v>
      </c>
      <c r="X46" s="1962"/>
      <c r="Y46" s="1962"/>
      <c r="Z46" s="2639"/>
      <c r="AA46" s="2639"/>
      <c r="AB46" s="2639"/>
      <c r="AC46" s="1991" t="s">
        <v>674</v>
      </c>
      <c r="AD46" s="1962"/>
    </row>
    <row r="47" spans="1:31" ht="19.5" customHeight="1">
      <c r="A47" s="1962"/>
      <c r="B47" s="1962"/>
      <c r="C47" s="1962"/>
      <c r="D47" s="1962"/>
      <c r="E47" s="1962"/>
      <c r="F47" s="1962"/>
      <c r="G47" s="1962"/>
      <c r="H47" s="1962"/>
      <c r="I47" s="1962"/>
      <c r="J47" s="1962" t="s">
        <v>5312</v>
      </c>
      <c r="L47" s="1962"/>
      <c r="M47" s="1962"/>
      <c r="N47" s="1962"/>
      <c r="O47" s="1962"/>
      <c r="P47" s="1962"/>
      <c r="Q47" s="1990" t="s">
        <v>2542</v>
      </c>
      <c r="R47" s="1993"/>
      <c r="S47" s="1991" t="s">
        <v>477</v>
      </c>
      <c r="T47" s="1993"/>
      <c r="U47" s="1991" t="s">
        <v>5</v>
      </c>
      <c r="V47" s="1993"/>
      <c r="W47" s="1992" t="s">
        <v>5302</v>
      </c>
      <c r="Y47" s="1962"/>
      <c r="Z47" s="2639"/>
      <c r="AA47" s="2639"/>
      <c r="AB47" s="2639"/>
      <c r="AC47" s="1991" t="s">
        <v>7</v>
      </c>
      <c r="AD47" s="1962"/>
    </row>
    <row r="48" spans="1:31" ht="19.5" customHeight="1">
      <c r="A48" s="1962"/>
      <c r="B48" s="1989" t="s">
        <v>139</v>
      </c>
      <c r="C48" s="1962" t="s">
        <v>5313</v>
      </c>
      <c r="D48" s="1962"/>
      <c r="E48" s="1962"/>
      <c r="F48" s="1962"/>
      <c r="G48" s="1962"/>
      <c r="H48" s="1962"/>
      <c r="I48" s="1962"/>
      <c r="J48" s="1962" t="s">
        <v>5301</v>
      </c>
      <c r="L48" s="1962"/>
      <c r="M48" s="1962"/>
      <c r="N48" s="1962"/>
      <c r="O48" s="1962"/>
      <c r="P48" s="1962"/>
      <c r="Q48" s="1990" t="s">
        <v>2542</v>
      </c>
      <c r="R48" s="1993"/>
      <c r="S48" s="1991" t="s">
        <v>477</v>
      </c>
      <c r="T48" s="1993"/>
      <c r="U48" s="1991" t="s">
        <v>5</v>
      </c>
      <c r="V48" s="1993"/>
      <c r="W48" s="1992" t="s">
        <v>5302</v>
      </c>
      <c r="Y48" s="1962"/>
      <c r="Z48" s="2639"/>
      <c r="AA48" s="2639"/>
      <c r="AB48" s="2639"/>
      <c r="AC48" s="1991" t="s">
        <v>7</v>
      </c>
      <c r="AD48" s="1962"/>
    </row>
    <row r="49" spans="1:30" ht="19.5" customHeight="1">
      <c r="A49" s="1962"/>
      <c r="B49" s="1962"/>
      <c r="C49" s="1962"/>
      <c r="D49" s="1962"/>
      <c r="E49" s="1962"/>
      <c r="F49" s="1962"/>
      <c r="G49" s="1962"/>
      <c r="H49" s="1962"/>
      <c r="I49" s="1962"/>
      <c r="L49" s="1962"/>
      <c r="M49" s="1962"/>
      <c r="N49" s="1962"/>
      <c r="O49" s="1962"/>
      <c r="P49" s="1962"/>
      <c r="Q49" s="1962"/>
      <c r="R49" s="1962"/>
      <c r="S49" s="1962"/>
      <c r="T49" s="1962"/>
      <c r="U49" s="1991"/>
      <c r="V49" s="1962"/>
      <c r="W49" s="1962"/>
      <c r="X49" s="1962"/>
      <c r="Y49" s="1962"/>
      <c r="Z49" s="1962"/>
      <c r="AA49" s="1962"/>
      <c r="AB49" s="1962"/>
      <c r="AC49" s="1962"/>
      <c r="AD49" s="1962"/>
    </row>
    <row r="50" spans="1:30" ht="19.5" customHeight="1">
      <c r="A50" s="1835" t="s">
        <v>5314</v>
      </c>
      <c r="B50" s="1962"/>
      <c r="C50" s="1962"/>
      <c r="D50" s="1962"/>
      <c r="E50" s="1962"/>
      <c r="F50" s="1962"/>
      <c r="G50" s="1962"/>
      <c r="H50" s="1962"/>
      <c r="I50" s="1962"/>
      <c r="J50" s="1962"/>
      <c r="K50" s="1962"/>
      <c r="L50" s="1962"/>
      <c r="M50" s="1962"/>
      <c r="N50" s="1962"/>
      <c r="O50" s="1962"/>
      <c r="P50" s="1962"/>
      <c r="Q50" s="1962"/>
      <c r="R50" s="1962"/>
      <c r="S50" s="1962"/>
      <c r="T50" s="1962"/>
      <c r="U50" s="1962"/>
      <c r="V50" s="1962"/>
      <c r="W50" s="1962"/>
      <c r="X50" s="1962"/>
      <c r="Y50" s="1962"/>
      <c r="Z50" s="1962"/>
      <c r="AA50" s="1962"/>
      <c r="AB50" s="1962"/>
      <c r="AC50" s="1962"/>
      <c r="AD50" s="1962"/>
    </row>
    <row r="51" spans="1:30" ht="19.5" customHeight="1">
      <c r="A51" s="1847" t="s">
        <v>2977</v>
      </c>
      <c r="B51" s="1962" t="s">
        <v>5315</v>
      </c>
      <c r="C51" s="1962"/>
      <c r="D51" s="1962"/>
      <c r="E51" s="1962"/>
      <c r="F51" s="1962"/>
      <c r="G51" s="2638"/>
      <c r="H51" s="2638"/>
      <c r="I51" s="2638"/>
      <c r="J51" s="2638"/>
      <c r="K51" s="2638"/>
      <c r="L51" s="1962" t="s">
        <v>10</v>
      </c>
      <c r="M51" s="1962"/>
      <c r="N51" s="1962"/>
      <c r="O51" s="1962"/>
      <c r="P51" s="1962"/>
      <c r="Q51" s="1962"/>
      <c r="R51" s="1962"/>
      <c r="S51" s="1962"/>
      <c r="T51" s="1929" t="s">
        <v>9</v>
      </c>
      <c r="U51" s="1878" t="s">
        <v>139</v>
      </c>
      <c r="V51" s="1838" t="s">
        <v>2978</v>
      </c>
      <c r="Y51" s="1878" t="s">
        <v>139</v>
      </c>
      <c r="Z51" s="1838" t="s">
        <v>2979</v>
      </c>
      <c r="AC51" s="1991"/>
      <c r="AD51" s="1962"/>
    </row>
    <row r="52" spans="1:30" ht="19.5" customHeight="1">
      <c r="A52" s="1847" t="s">
        <v>2980</v>
      </c>
      <c r="B52" s="1962" t="s">
        <v>5316</v>
      </c>
      <c r="C52" s="1962"/>
      <c r="D52" s="1962"/>
      <c r="E52" s="1962"/>
      <c r="F52" s="1962"/>
      <c r="G52" s="1962"/>
      <c r="H52" s="1962"/>
      <c r="I52" s="1962"/>
      <c r="J52" s="1962"/>
      <c r="K52" s="1962"/>
      <c r="L52" s="1962"/>
      <c r="M52" s="1962"/>
      <c r="N52" s="1962"/>
      <c r="O52" s="1962"/>
      <c r="P52" s="1962"/>
      <c r="Q52" s="1962"/>
      <c r="R52" s="1962"/>
      <c r="S52" s="1962"/>
      <c r="T52" s="1929" t="s">
        <v>9</v>
      </c>
      <c r="U52" s="1878" t="s">
        <v>139</v>
      </c>
      <c r="V52" s="1838" t="s">
        <v>2978</v>
      </c>
      <c r="Y52" s="1878" t="s">
        <v>139</v>
      </c>
      <c r="Z52" s="1838" t="s">
        <v>2979</v>
      </c>
      <c r="AC52" s="1991"/>
      <c r="AD52" s="1962"/>
    </row>
    <row r="53" spans="1:30" ht="19.5" customHeight="1">
      <c r="A53" s="1847" t="s">
        <v>2981</v>
      </c>
      <c r="B53" s="1962" t="s">
        <v>5317</v>
      </c>
      <c r="C53" s="1962"/>
      <c r="D53" s="1962"/>
      <c r="E53" s="1962"/>
      <c r="F53" s="1962"/>
      <c r="G53" s="1962"/>
      <c r="H53" s="1962"/>
      <c r="I53" s="1962"/>
      <c r="J53" s="1962"/>
      <c r="K53" s="1962"/>
      <c r="L53" s="1962"/>
      <c r="M53" s="1962"/>
      <c r="N53" s="1962"/>
      <c r="O53" s="1962"/>
      <c r="P53" s="1962"/>
      <c r="Q53" s="1962"/>
      <c r="R53" s="1962"/>
      <c r="S53" s="1962"/>
      <c r="T53" s="1929" t="s">
        <v>9</v>
      </c>
      <c r="U53" s="1878" t="s">
        <v>139</v>
      </c>
      <c r="V53" s="1838" t="s">
        <v>2978</v>
      </c>
      <c r="Y53" s="1878" t="s">
        <v>139</v>
      </c>
      <c r="Z53" s="1838" t="s">
        <v>2979</v>
      </c>
      <c r="AC53" s="1991"/>
      <c r="AD53" s="1962"/>
    </row>
    <row r="54" spans="1:30" ht="19.5" customHeight="1">
      <c r="A54" s="1847" t="s">
        <v>2982</v>
      </c>
      <c r="B54" s="1962" t="s">
        <v>5318</v>
      </c>
      <c r="C54" s="1962"/>
      <c r="D54" s="1962"/>
      <c r="E54" s="1962"/>
      <c r="F54" s="1962"/>
      <c r="G54" s="1962"/>
      <c r="H54" s="1962"/>
      <c r="I54" s="1962"/>
      <c r="J54" s="1962"/>
      <c r="K54" s="1962"/>
      <c r="L54" s="1962"/>
      <c r="M54" s="1962"/>
      <c r="N54" s="1962"/>
      <c r="O54" s="1962"/>
      <c r="P54" s="1962"/>
      <c r="Q54" s="1962"/>
      <c r="R54" s="1962"/>
      <c r="S54" s="1962"/>
      <c r="T54" s="1929" t="s">
        <v>9</v>
      </c>
      <c r="U54" s="1878" t="s">
        <v>139</v>
      </c>
      <c r="V54" s="1838" t="s">
        <v>2978</v>
      </c>
      <c r="Y54" s="1878" t="s">
        <v>139</v>
      </c>
      <c r="Z54" s="1838" t="s">
        <v>2979</v>
      </c>
      <c r="AC54" s="1991"/>
      <c r="AD54" s="1962"/>
    </row>
    <row r="55" spans="1:30" ht="19.5" customHeight="1">
      <c r="A55" s="1991" t="s">
        <v>5319</v>
      </c>
      <c r="B55" s="1962" t="s">
        <v>5320</v>
      </c>
      <c r="C55" s="1962"/>
      <c r="D55" s="1962"/>
      <c r="E55" s="1962"/>
      <c r="F55" s="1962"/>
      <c r="G55" s="1962"/>
      <c r="H55" s="1962"/>
      <c r="I55" s="1962"/>
      <c r="J55" s="1962"/>
      <c r="K55" s="1962"/>
      <c r="L55" s="1962"/>
      <c r="M55" s="1962"/>
      <c r="N55" s="1962"/>
      <c r="O55" s="1962"/>
      <c r="P55" s="1962"/>
      <c r="Q55" s="1962"/>
      <c r="R55" s="1962"/>
      <c r="S55" s="1962"/>
      <c r="T55" s="1929" t="s">
        <v>9</v>
      </c>
      <c r="U55" s="1878" t="s">
        <v>139</v>
      </c>
      <c r="V55" s="1838" t="s">
        <v>2978</v>
      </c>
      <c r="Y55" s="1878" t="s">
        <v>139</v>
      </c>
      <c r="Z55" s="1838" t="s">
        <v>2979</v>
      </c>
      <c r="AC55" s="1991"/>
      <c r="AD55" s="1962"/>
    </row>
    <row r="56" spans="1:30" ht="19.5" customHeight="1">
      <c r="A56" s="1991" t="s">
        <v>2996</v>
      </c>
      <c r="B56" s="1962" t="s">
        <v>5321</v>
      </c>
      <c r="C56" s="1962"/>
      <c r="D56" s="1962"/>
      <c r="E56" s="1962"/>
      <c r="F56" s="1962"/>
      <c r="G56" s="1962"/>
      <c r="H56" s="1962"/>
      <c r="I56" s="1962"/>
      <c r="J56" s="1962"/>
      <c r="K56" s="1962"/>
      <c r="L56" s="1962"/>
      <c r="M56" s="1962"/>
      <c r="N56" s="1962"/>
      <c r="O56" s="1962"/>
      <c r="P56" s="1962"/>
      <c r="Q56" s="1962"/>
      <c r="R56" s="1962"/>
      <c r="S56" s="1962"/>
      <c r="T56" s="1929" t="s">
        <v>9</v>
      </c>
      <c r="U56" s="1878" t="s">
        <v>139</v>
      </c>
      <c r="V56" s="1838" t="s">
        <v>2978</v>
      </c>
      <c r="Y56" s="1878" t="s">
        <v>139</v>
      </c>
      <c r="Z56" s="1838" t="s">
        <v>2979</v>
      </c>
      <c r="AC56" s="1991"/>
      <c r="AD56" s="1962"/>
    </row>
    <row r="57" spans="1:30" ht="19.5" customHeight="1">
      <c r="A57" s="1991" t="s">
        <v>2998</v>
      </c>
      <c r="B57" s="1962" t="s">
        <v>5322</v>
      </c>
      <c r="C57" s="1962"/>
      <c r="D57" s="1962"/>
      <c r="E57" s="1962"/>
      <c r="F57" s="1962"/>
      <c r="G57" s="1962"/>
      <c r="H57" s="1962"/>
      <c r="I57" s="1962"/>
      <c r="J57" s="1962"/>
      <c r="K57" s="1962"/>
      <c r="L57" s="1962"/>
      <c r="M57" s="1962"/>
      <c r="N57" s="1962"/>
      <c r="O57" s="1962"/>
      <c r="P57" s="1962"/>
      <c r="Q57" s="1962"/>
      <c r="R57" s="1962"/>
      <c r="S57" s="1962"/>
      <c r="T57" s="1929" t="s">
        <v>9</v>
      </c>
      <c r="U57" s="1878" t="s">
        <v>139</v>
      </c>
      <c r="V57" s="1838" t="s">
        <v>2978</v>
      </c>
      <c r="Y57" s="1878" t="s">
        <v>139</v>
      </c>
      <c r="Z57" s="1838" t="s">
        <v>2979</v>
      </c>
      <c r="AC57" s="1991"/>
      <c r="AD57" s="1962"/>
    </row>
    <row r="58" spans="1:30" ht="19.5" customHeight="1">
      <c r="A58" s="1962"/>
      <c r="B58" s="1962"/>
      <c r="C58" s="1962"/>
      <c r="D58" s="1962"/>
      <c r="E58" s="1962"/>
      <c r="F58" s="1962"/>
      <c r="G58" s="1962"/>
      <c r="H58" s="1962"/>
      <c r="I58" s="1962"/>
      <c r="J58" s="1962"/>
      <c r="K58" s="1962"/>
      <c r="L58" s="1962"/>
      <c r="M58" s="1962"/>
      <c r="N58" s="1962"/>
      <c r="O58" s="1962"/>
      <c r="P58" s="1962"/>
      <c r="Q58" s="1962"/>
      <c r="R58" s="1962"/>
      <c r="S58" s="1962"/>
      <c r="T58" s="1962"/>
      <c r="U58" s="1962"/>
      <c r="V58" s="1962"/>
      <c r="W58" s="1962"/>
      <c r="X58" s="1962"/>
      <c r="Y58" s="1962"/>
      <c r="Z58" s="1962"/>
      <c r="AA58" s="1962"/>
      <c r="AB58" s="1962"/>
      <c r="AC58" s="1962"/>
      <c r="AD58" s="1962"/>
    </row>
    <row r="59" spans="1:30" ht="19.5" customHeight="1">
      <c r="A59" s="1962"/>
      <c r="B59" s="1962"/>
      <c r="C59" s="1962"/>
      <c r="D59" s="1962"/>
      <c r="E59" s="1962"/>
      <c r="F59" s="1962"/>
      <c r="G59" s="1962"/>
      <c r="H59" s="1962"/>
      <c r="I59" s="1962"/>
      <c r="J59" s="1962"/>
      <c r="K59" s="1962"/>
      <c r="L59" s="1962"/>
      <c r="M59" s="1962"/>
      <c r="N59" s="1962"/>
      <c r="O59" s="1962"/>
      <c r="P59" s="1962"/>
      <c r="Q59" s="1962"/>
      <c r="R59" s="1962"/>
      <c r="S59" s="1962"/>
      <c r="T59" s="1962"/>
      <c r="U59" s="1962"/>
      <c r="V59" s="1962"/>
      <c r="W59" s="1962"/>
      <c r="X59" s="1962"/>
      <c r="Y59" s="1962"/>
      <c r="Z59" s="1962"/>
      <c r="AA59" s="1962"/>
      <c r="AB59" s="1962"/>
      <c r="AC59" s="1962"/>
      <c r="AD59" s="1962"/>
    </row>
    <row r="60" spans="1:30" ht="19.5" customHeight="1">
      <c r="A60" s="1962"/>
      <c r="B60" s="1962"/>
      <c r="C60" s="1962"/>
      <c r="D60" s="1962"/>
      <c r="E60" s="1962"/>
      <c r="F60" s="1962"/>
      <c r="G60" s="1962"/>
      <c r="H60" s="1962"/>
      <c r="I60" s="1962"/>
      <c r="J60" s="1962"/>
      <c r="K60" s="1962"/>
      <c r="L60" s="1962"/>
      <c r="M60" s="1962"/>
      <c r="N60" s="1962"/>
      <c r="O60" s="1962"/>
      <c r="P60" s="1962"/>
      <c r="Q60" s="1962"/>
      <c r="R60" s="1962"/>
      <c r="S60" s="1962"/>
      <c r="T60" s="1962"/>
      <c r="U60" s="1962"/>
      <c r="V60" s="1962"/>
      <c r="W60" s="1962"/>
      <c r="X60" s="1962"/>
      <c r="Y60" s="1962"/>
      <c r="Z60" s="1962"/>
      <c r="AA60" s="1962"/>
      <c r="AB60" s="1962"/>
      <c r="AC60" s="1962"/>
      <c r="AD60" s="1962"/>
    </row>
    <row r="61" spans="1:30" ht="19.5" customHeight="1">
      <c r="A61" s="1962"/>
      <c r="B61" s="1962"/>
      <c r="C61" s="1962"/>
      <c r="D61" s="1962"/>
      <c r="E61" s="1962"/>
      <c r="F61" s="1962"/>
      <c r="G61" s="1962"/>
      <c r="H61" s="1962"/>
      <c r="I61" s="1962"/>
      <c r="J61" s="1962"/>
      <c r="K61" s="1962"/>
      <c r="L61" s="1962"/>
      <c r="M61" s="1962"/>
      <c r="N61" s="1962"/>
      <c r="O61" s="1962"/>
      <c r="P61" s="1962"/>
      <c r="Q61" s="1962"/>
      <c r="R61" s="1962"/>
      <c r="S61" s="1962"/>
      <c r="T61" s="1962"/>
      <c r="U61" s="1962"/>
      <c r="V61" s="1962"/>
      <c r="W61" s="1962"/>
      <c r="X61" s="1962"/>
      <c r="Y61" s="1962"/>
      <c r="Z61" s="1962"/>
      <c r="AA61" s="1962"/>
      <c r="AB61" s="1962"/>
      <c r="AC61" s="1962"/>
      <c r="AD61" s="1962"/>
    </row>
    <row r="62" spans="1:30" ht="19.5" customHeight="1">
      <c r="A62" s="1962"/>
      <c r="B62" s="1962"/>
      <c r="C62" s="1962"/>
      <c r="D62" s="1962"/>
      <c r="E62" s="1962"/>
      <c r="F62" s="1962"/>
      <c r="G62" s="1962"/>
      <c r="H62" s="1962"/>
      <c r="I62" s="1962"/>
      <c r="J62" s="1962"/>
      <c r="K62" s="1962"/>
      <c r="L62" s="1962"/>
      <c r="M62" s="1962"/>
      <c r="N62" s="1962"/>
      <c r="O62" s="1962"/>
      <c r="P62" s="1962"/>
      <c r="Q62" s="1962"/>
      <c r="R62" s="1962"/>
      <c r="S62" s="1962"/>
      <c r="T62" s="1962"/>
      <c r="U62" s="1962"/>
      <c r="V62" s="1962"/>
      <c r="W62" s="1962"/>
      <c r="X62" s="1962"/>
      <c r="Y62" s="1962"/>
      <c r="Z62" s="1962"/>
      <c r="AA62" s="1962"/>
      <c r="AB62" s="1962"/>
      <c r="AC62" s="1962"/>
      <c r="AD62" s="1962"/>
    </row>
    <row r="63" spans="1:30" ht="19.5" customHeight="1">
      <c r="A63" s="1962"/>
      <c r="B63" s="1962"/>
      <c r="C63" s="1962"/>
      <c r="D63" s="1962"/>
      <c r="E63" s="1962"/>
      <c r="F63" s="1962"/>
      <c r="G63" s="1962"/>
      <c r="H63" s="1962"/>
      <c r="I63" s="1962"/>
      <c r="J63" s="1962"/>
      <c r="K63" s="1962"/>
      <c r="L63" s="1962"/>
      <c r="M63" s="1962"/>
      <c r="N63" s="1962"/>
      <c r="O63" s="1962"/>
      <c r="P63" s="1962"/>
      <c r="Q63" s="1962"/>
      <c r="R63" s="1962"/>
      <c r="S63" s="1962"/>
      <c r="T63" s="1962"/>
      <c r="U63" s="1962"/>
      <c r="V63" s="1962"/>
      <c r="W63" s="1962"/>
      <c r="X63" s="1962"/>
      <c r="Y63" s="1962"/>
      <c r="Z63" s="1962"/>
      <c r="AA63" s="1962"/>
      <c r="AB63" s="1962"/>
      <c r="AC63" s="1962"/>
      <c r="AD63" s="1962"/>
    </row>
    <row r="64" spans="1:30" ht="19.5" customHeight="1">
      <c r="A64" s="1962"/>
      <c r="B64" s="1962"/>
      <c r="C64" s="1962"/>
      <c r="D64" s="1962"/>
      <c r="E64" s="1962"/>
      <c r="F64" s="1962"/>
      <c r="G64" s="1962"/>
      <c r="H64" s="1962"/>
      <c r="I64" s="1962"/>
      <c r="J64" s="1962"/>
      <c r="K64" s="1962"/>
      <c r="L64" s="1962"/>
      <c r="M64" s="1962"/>
      <c r="N64" s="1962"/>
      <c r="O64" s="1962"/>
      <c r="P64" s="1962"/>
      <c r="Q64" s="1962"/>
      <c r="R64" s="1962"/>
      <c r="S64" s="1962"/>
      <c r="T64" s="1962"/>
      <c r="U64" s="1962"/>
      <c r="V64" s="1962"/>
      <c r="W64" s="1962"/>
      <c r="X64" s="1962"/>
      <c r="Y64" s="1962"/>
      <c r="Z64" s="1962"/>
      <c r="AA64" s="1962"/>
      <c r="AB64" s="1962"/>
      <c r="AC64" s="1962"/>
      <c r="AD64" s="1962"/>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Z43:AB43"/>
    <mergeCell ref="A2:AC3"/>
    <mergeCell ref="A5:AC5"/>
    <mergeCell ref="A13:B13"/>
    <mergeCell ref="C13:AC13"/>
    <mergeCell ref="C14:AC14"/>
    <mergeCell ref="A20:AC20"/>
    <mergeCell ref="A21:AC21"/>
    <mergeCell ref="A25:AC25"/>
    <mergeCell ref="Z40:AB40"/>
    <mergeCell ref="Z41:AB41"/>
    <mergeCell ref="Z42:AB42"/>
    <mergeCell ref="G51:K51"/>
    <mergeCell ref="Z44:AB44"/>
    <mergeCell ref="Z45:AB45"/>
    <mergeCell ref="M46:V46"/>
    <mergeCell ref="Z46:AB46"/>
    <mergeCell ref="Z47:AB47"/>
    <mergeCell ref="Z48:AB48"/>
  </mergeCells>
  <phoneticPr fontId="136"/>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34" customWidth="1"/>
    <col min="31" max="31" width="9" style="1834" customWidth="1"/>
    <col min="32" max="16384" width="9" style="1834"/>
  </cols>
  <sheetData>
    <row r="1" spans="1:31" ht="20.100000000000001" customHeight="1">
      <c r="A1" s="1832" t="s">
        <v>4118</v>
      </c>
      <c r="B1" s="1967"/>
      <c r="C1" s="1968"/>
      <c r="D1" s="1968"/>
      <c r="E1" s="1968"/>
      <c r="F1" s="1968"/>
      <c r="G1" s="1968"/>
      <c r="H1" s="1968"/>
      <c r="I1" s="1968"/>
      <c r="J1" s="1968"/>
      <c r="K1" s="1968"/>
      <c r="L1" s="1968"/>
      <c r="M1" s="1968"/>
      <c r="N1" s="1968"/>
      <c r="O1" s="1968"/>
      <c r="P1" s="1968"/>
      <c r="Q1" s="1968"/>
      <c r="R1" s="1968"/>
      <c r="S1" s="1968"/>
      <c r="T1" s="1968"/>
      <c r="U1" s="1968"/>
      <c r="V1" s="1968"/>
      <c r="W1" s="1968"/>
      <c r="X1" s="1968"/>
      <c r="Y1" s="1968"/>
      <c r="Z1" s="1968"/>
      <c r="AA1" s="1968"/>
      <c r="AB1" s="1968"/>
      <c r="AC1" s="1968"/>
      <c r="AD1" s="1968"/>
      <c r="AE1" s="1969"/>
    </row>
    <row r="2" spans="1:31" ht="20.100000000000001" customHeight="1">
      <c r="A2" s="2641" t="s">
        <v>5323</v>
      </c>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1970"/>
      <c r="AE2" s="1971"/>
    </row>
    <row r="3" spans="1:31" ht="20.100000000000001" customHeight="1">
      <c r="A3" s="2641"/>
      <c r="B3" s="2641"/>
      <c r="C3" s="2641"/>
      <c r="D3" s="2641"/>
      <c r="E3" s="2641"/>
      <c r="F3" s="2641"/>
      <c r="G3" s="2641"/>
      <c r="H3" s="2641"/>
      <c r="I3" s="2641"/>
      <c r="J3" s="2641"/>
      <c r="K3" s="2641"/>
      <c r="L3" s="2641"/>
      <c r="M3" s="2641"/>
      <c r="N3" s="2641"/>
      <c r="O3" s="2641"/>
      <c r="P3" s="2641"/>
      <c r="Q3" s="2641"/>
      <c r="R3" s="2641"/>
      <c r="S3" s="2641"/>
      <c r="T3" s="2641"/>
      <c r="U3" s="2641"/>
      <c r="V3" s="2641"/>
      <c r="W3" s="2641"/>
      <c r="X3" s="2641"/>
      <c r="Y3" s="2641"/>
      <c r="Z3" s="2641"/>
      <c r="AA3" s="2641"/>
      <c r="AB3" s="2641"/>
      <c r="AC3" s="2641"/>
      <c r="AD3" s="1970"/>
      <c r="AE3" s="1971"/>
    </row>
    <row r="4" spans="1:31" ht="20.100000000000001" customHeight="1">
      <c r="A4" s="1972"/>
      <c r="B4" s="1972"/>
      <c r="C4" s="1973"/>
      <c r="D4" s="1973"/>
      <c r="E4" s="1973"/>
      <c r="F4" s="1973"/>
      <c r="G4" s="1973"/>
      <c r="H4" s="1973"/>
      <c r="I4" s="1973"/>
      <c r="J4" s="1973"/>
      <c r="K4" s="1973"/>
      <c r="L4" s="1973"/>
      <c r="M4" s="1973"/>
      <c r="N4" s="1973"/>
      <c r="O4" s="1973"/>
      <c r="P4" s="1973"/>
      <c r="Q4" s="1973"/>
      <c r="R4" s="1973"/>
      <c r="S4" s="1973"/>
      <c r="T4" s="1973"/>
      <c r="U4" s="1973"/>
      <c r="V4" s="1973"/>
      <c r="W4" s="1973"/>
      <c r="X4" s="1973"/>
      <c r="Y4" s="1968"/>
      <c r="Z4" s="1925"/>
      <c r="AA4" s="1925"/>
      <c r="AB4" s="1929"/>
      <c r="AC4" s="1838"/>
      <c r="AD4" s="1929"/>
      <c r="AE4" s="1969"/>
    </row>
    <row r="5" spans="1:31" ht="37.5" customHeight="1">
      <c r="A5" s="2642" t="s">
        <v>5324</v>
      </c>
      <c r="B5" s="2642"/>
      <c r="C5" s="2642"/>
      <c r="D5" s="2642"/>
      <c r="E5" s="2642"/>
      <c r="F5" s="2642"/>
      <c r="G5" s="2642"/>
      <c r="H5" s="2642"/>
      <c r="I5" s="2642"/>
      <c r="J5" s="2642"/>
      <c r="K5" s="2642"/>
      <c r="L5" s="2642"/>
      <c r="M5" s="2642"/>
      <c r="N5" s="2642"/>
      <c r="O5" s="2642"/>
      <c r="P5" s="2642"/>
      <c r="Q5" s="2642"/>
      <c r="R5" s="2642"/>
      <c r="S5" s="2642"/>
      <c r="T5" s="2642"/>
      <c r="U5" s="2642"/>
      <c r="V5" s="2642"/>
      <c r="W5" s="2642"/>
      <c r="X5" s="2642"/>
      <c r="Y5" s="2642"/>
      <c r="Z5" s="2642"/>
      <c r="AA5" s="2642"/>
      <c r="AB5" s="2642"/>
      <c r="AC5" s="2642"/>
      <c r="AD5" s="1975"/>
      <c r="AE5" s="1976"/>
    </row>
    <row r="6" spans="1:31" ht="20.100000000000001" customHeight="1">
      <c r="A6" s="1854"/>
      <c r="B6" s="1854"/>
      <c r="C6" s="1839"/>
      <c r="D6" s="1839"/>
      <c r="E6" s="1839"/>
      <c r="F6" s="1839"/>
      <c r="G6" s="1839"/>
      <c r="H6" s="1839"/>
      <c r="I6" s="1839"/>
      <c r="J6" s="1839"/>
      <c r="K6" s="1839"/>
      <c r="L6" s="1839"/>
      <c r="M6" s="1839"/>
      <c r="N6" s="1839"/>
      <c r="O6" s="1839"/>
      <c r="P6" s="1839"/>
      <c r="Q6" s="1839"/>
      <c r="R6" s="1839"/>
      <c r="S6" s="1839"/>
      <c r="T6" s="1839"/>
      <c r="U6" s="1839"/>
      <c r="V6" s="1839"/>
      <c r="W6" s="1839"/>
      <c r="X6" s="1839"/>
      <c r="Y6" s="1835"/>
      <c r="Z6" s="1839"/>
      <c r="AA6" s="1839"/>
      <c r="AB6" s="1847"/>
      <c r="AC6" s="1835"/>
      <c r="AD6" s="1847"/>
      <c r="AE6" s="1969"/>
    </row>
    <row r="7" spans="1:31" ht="20.100000000000001" customHeight="1">
      <c r="A7" s="1835" t="s">
        <v>5325</v>
      </c>
      <c r="B7" s="1977"/>
      <c r="C7" s="1833"/>
      <c r="D7" s="1833"/>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968"/>
      <c r="AE7" s="1969"/>
    </row>
    <row r="8" spans="1:31" ht="20.100000000000001" customHeight="1">
      <c r="A8" s="1835"/>
      <c r="B8" s="1977"/>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968"/>
      <c r="AE8" s="1969"/>
    </row>
    <row r="9" spans="1:31" ht="20.100000000000001" customHeight="1">
      <c r="A9" s="1835"/>
      <c r="B9" s="1835" t="s">
        <v>5326</v>
      </c>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968"/>
      <c r="AE9" s="1969"/>
    </row>
    <row r="10" spans="1:31" ht="20.100000000000001" customHeight="1">
      <c r="A10" s="1835"/>
      <c r="B10" s="1835" t="s">
        <v>5327</v>
      </c>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968"/>
      <c r="AE10" s="1969"/>
    </row>
    <row r="11" spans="1:31" ht="20.100000000000001" customHeight="1">
      <c r="A11" s="1835"/>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969"/>
    </row>
    <row r="12" spans="1:31" ht="20.100000000000001" customHeight="1">
      <c r="A12" s="1835" t="s">
        <v>2985</v>
      </c>
      <c r="B12" s="1977"/>
      <c r="C12" s="1981"/>
      <c r="D12" s="1981"/>
      <c r="E12" s="1981"/>
      <c r="F12" s="1981"/>
      <c r="G12" s="1981"/>
      <c r="H12" s="1981"/>
      <c r="I12" s="1981"/>
      <c r="J12" s="1981"/>
      <c r="K12" s="1981"/>
      <c r="L12" s="1981"/>
      <c r="M12" s="1981"/>
      <c r="N12" s="1981"/>
      <c r="O12" s="1981"/>
      <c r="P12" s="1981"/>
      <c r="Q12" s="1981"/>
      <c r="R12" s="1981"/>
      <c r="S12" s="1981"/>
      <c r="T12" s="1981"/>
      <c r="U12" s="1981"/>
      <c r="V12" s="1981"/>
      <c r="W12" s="1981"/>
      <c r="X12" s="1981"/>
      <c r="Y12" s="1981"/>
      <c r="Z12" s="1981"/>
      <c r="AA12" s="1981"/>
      <c r="AB12" s="1981"/>
      <c r="AC12" s="1981"/>
      <c r="AD12" s="1981"/>
      <c r="AE12" s="1982"/>
    </row>
    <row r="13" spans="1:31" ht="20.100000000000001" customHeight="1">
      <c r="A13" s="1835"/>
      <c r="B13" s="1977"/>
      <c r="C13" s="1981"/>
      <c r="D13" s="1981"/>
      <c r="E13" s="1981"/>
      <c r="F13" s="1981"/>
      <c r="G13" s="1981"/>
      <c r="H13" s="1981"/>
      <c r="I13" s="1981"/>
      <c r="J13" s="1981"/>
      <c r="K13" s="1981"/>
      <c r="L13" s="1981"/>
      <c r="M13" s="1981"/>
      <c r="N13" s="1981"/>
      <c r="O13" s="1981"/>
      <c r="P13" s="1981"/>
      <c r="Q13" s="1981"/>
      <c r="R13" s="1981"/>
      <c r="S13" s="1981"/>
      <c r="T13" s="1981"/>
      <c r="U13" s="1981"/>
      <c r="V13" s="1981"/>
      <c r="W13" s="1981"/>
      <c r="X13" s="1981"/>
      <c r="Y13" s="1981"/>
      <c r="Z13" s="1981"/>
      <c r="AA13" s="1981"/>
      <c r="AB13" s="1981"/>
      <c r="AC13" s="1981"/>
      <c r="AD13" s="1981"/>
      <c r="AE13" s="1982"/>
    </row>
    <row r="14" spans="1:31" ht="20.100000000000001" customHeight="1">
      <c r="B14" s="1854" t="s">
        <v>5328</v>
      </c>
      <c r="C14" s="1835"/>
      <c r="Q14" s="1929" t="s">
        <v>9</v>
      </c>
      <c r="R14" s="1878" t="s">
        <v>139</v>
      </c>
      <c r="S14" s="1838" t="s">
        <v>5329</v>
      </c>
      <c r="U14" s="1878" t="s">
        <v>139</v>
      </c>
      <c r="V14" s="1838" t="s">
        <v>5330</v>
      </c>
      <c r="AB14" s="1969"/>
    </row>
    <row r="15" spans="1:31" ht="20.100000000000001" customHeight="1">
      <c r="B15" s="1854" t="s">
        <v>5331</v>
      </c>
      <c r="C15" s="1835"/>
      <c r="Q15" s="1929" t="s">
        <v>9</v>
      </c>
      <c r="R15" s="1878" t="s">
        <v>139</v>
      </c>
      <c r="S15" s="1838" t="s">
        <v>5332</v>
      </c>
      <c r="T15" s="1838"/>
      <c r="U15" s="1878" t="s">
        <v>139</v>
      </c>
      <c r="V15" s="1838" t="s">
        <v>5333</v>
      </c>
      <c r="AB15" s="1969"/>
    </row>
    <row r="16" spans="1:31" ht="20.100000000000001" customHeight="1">
      <c r="B16" s="1854" t="s">
        <v>5334</v>
      </c>
      <c r="C16" s="1835"/>
      <c r="Q16" s="1929" t="s">
        <v>9</v>
      </c>
      <c r="R16" s="1878" t="s">
        <v>139</v>
      </c>
      <c r="S16" s="1838" t="s">
        <v>2989</v>
      </c>
      <c r="V16" s="1878" t="s">
        <v>139</v>
      </c>
      <c r="W16" s="1838" t="s">
        <v>2992</v>
      </c>
      <c r="AB16" s="1969"/>
    </row>
    <row r="17" spans="1:31" ht="20.100000000000001" customHeight="1">
      <c r="B17" s="1847"/>
      <c r="C17" s="1835"/>
      <c r="T17" s="1929"/>
      <c r="U17" s="1929"/>
      <c r="V17" s="1929"/>
      <c r="W17" s="1929"/>
      <c r="X17" s="1929"/>
      <c r="Y17" s="1929"/>
      <c r="Z17" s="1929"/>
      <c r="AA17" s="1929"/>
      <c r="AE17" s="1969"/>
    </row>
    <row r="18" spans="1:31" ht="33.75" customHeight="1">
      <c r="B18" s="2642" t="s">
        <v>5335</v>
      </c>
      <c r="C18" s="2642"/>
      <c r="D18" s="2642"/>
      <c r="E18" s="2642"/>
      <c r="F18" s="2642"/>
      <c r="G18" s="2642"/>
      <c r="H18" s="2642"/>
      <c r="I18" s="2642"/>
      <c r="J18" s="2642"/>
      <c r="K18" s="2642"/>
      <c r="L18" s="2642"/>
      <c r="M18" s="2642"/>
      <c r="N18" s="2642"/>
      <c r="O18" s="2642"/>
      <c r="P18" s="2642"/>
      <c r="Q18" s="2642"/>
      <c r="R18" s="2642"/>
      <c r="S18" s="2642"/>
      <c r="T18" s="2642"/>
      <c r="U18" s="2642"/>
      <c r="V18" s="2642"/>
      <c r="W18" s="2642"/>
      <c r="X18" s="2642"/>
      <c r="Y18" s="2642"/>
      <c r="Z18" s="2642"/>
      <c r="AA18" s="2642"/>
      <c r="AB18" s="2642"/>
      <c r="AC18" s="2642"/>
      <c r="AD18" s="1979"/>
      <c r="AE18" s="1980"/>
    </row>
    <row r="19" spans="1:31" ht="20.100000000000001" customHeight="1">
      <c r="B19" s="1835" t="s">
        <v>5336</v>
      </c>
      <c r="C19" s="1835"/>
      <c r="D19" s="1835"/>
      <c r="E19" s="1835"/>
      <c r="F19" s="1835"/>
      <c r="G19" s="1835"/>
      <c r="H19" s="1835"/>
      <c r="I19" s="1835"/>
      <c r="J19" s="1835"/>
      <c r="K19" s="1835"/>
      <c r="L19" s="1835"/>
      <c r="M19" s="1835"/>
      <c r="N19" s="1835"/>
      <c r="O19" s="1835"/>
      <c r="P19" s="1835"/>
      <c r="Q19" s="1835"/>
      <c r="R19" s="1835"/>
      <c r="S19" s="1835"/>
      <c r="T19" s="1835"/>
      <c r="U19" s="1835"/>
      <c r="V19" s="1835"/>
      <c r="W19" s="1835"/>
      <c r="X19" s="1835"/>
      <c r="Y19" s="1835"/>
      <c r="Z19" s="1835"/>
      <c r="AA19" s="1835"/>
      <c r="AB19" s="1835"/>
      <c r="AC19" s="1835"/>
      <c r="AD19" s="1984"/>
      <c r="AE19" s="1985"/>
    </row>
    <row r="20" spans="1:31" ht="20.100000000000001" customHeight="1">
      <c r="B20" s="1854" t="s">
        <v>5290</v>
      </c>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984"/>
      <c r="AE20" s="1985"/>
    </row>
    <row r="21" spans="1:31" ht="20.100000000000001" customHeight="1">
      <c r="B21" s="1854" t="s">
        <v>5291</v>
      </c>
      <c r="C21" s="1835"/>
      <c r="D21" s="1835"/>
      <c r="E21" s="1835"/>
      <c r="F21" s="1835"/>
      <c r="G21" s="1835"/>
      <c r="H21" s="1835"/>
      <c r="I21" s="1835"/>
      <c r="J21" s="1835"/>
      <c r="K21" s="1835"/>
      <c r="L21" s="1835"/>
      <c r="M21" s="1835"/>
      <c r="N21" s="1835"/>
      <c r="O21" s="1835"/>
      <c r="P21" s="1835"/>
      <c r="Q21" s="1835"/>
      <c r="R21" s="1835"/>
      <c r="S21" s="1835"/>
      <c r="T21" s="1835"/>
      <c r="U21" s="1835"/>
      <c r="V21" s="1835"/>
      <c r="W21" s="1835"/>
      <c r="X21" s="1835"/>
      <c r="Y21" s="1835"/>
      <c r="Z21" s="1835"/>
      <c r="AA21" s="1835"/>
      <c r="AB21" s="1835"/>
      <c r="AC21" s="1835"/>
      <c r="AD21" s="1984"/>
      <c r="AE21" s="1985"/>
    </row>
    <row r="22" spans="1:31" ht="20.100000000000001" customHeight="1">
      <c r="A22" s="1833"/>
      <c r="B22" s="1833"/>
      <c r="C22" s="1833"/>
      <c r="D22" s="1833"/>
      <c r="E22" s="1833"/>
      <c r="F22" s="1833"/>
      <c r="G22" s="1833"/>
      <c r="H22" s="1833"/>
      <c r="I22" s="1833"/>
      <c r="J22" s="1833"/>
      <c r="K22" s="1833"/>
      <c r="L22" s="1833"/>
      <c r="M22" s="1833"/>
      <c r="N22" s="1833"/>
      <c r="O22" s="1833"/>
      <c r="P22" s="1833"/>
      <c r="Q22" s="1833"/>
      <c r="R22" s="1833"/>
      <c r="S22" s="1833"/>
      <c r="T22" s="1833"/>
      <c r="U22" s="1833"/>
      <c r="V22" s="1833"/>
      <c r="W22" s="1833"/>
      <c r="X22" s="1833"/>
      <c r="Y22" s="1833"/>
      <c r="Z22" s="1833"/>
      <c r="AA22" s="1833"/>
      <c r="AB22" s="1833"/>
      <c r="AC22" s="1833"/>
      <c r="AD22" s="1968"/>
      <c r="AE22" s="1969"/>
    </row>
    <row r="23" spans="1:31" ht="31.5" customHeight="1">
      <c r="A23" s="2642" t="s">
        <v>5337</v>
      </c>
      <c r="B23" s="2642"/>
      <c r="C23" s="2642"/>
      <c r="D23" s="2642"/>
      <c r="E23" s="2642"/>
      <c r="F23" s="2642"/>
      <c r="G23" s="2642"/>
      <c r="H23" s="2642"/>
      <c r="I23" s="2642"/>
      <c r="J23" s="2642"/>
      <c r="K23" s="2642"/>
      <c r="L23" s="2642"/>
      <c r="M23" s="2642"/>
      <c r="N23" s="2642"/>
      <c r="O23" s="2642"/>
      <c r="P23" s="2642"/>
      <c r="Q23" s="2642"/>
      <c r="R23" s="2642"/>
      <c r="S23" s="2642"/>
      <c r="T23" s="2642"/>
      <c r="U23" s="2642"/>
      <c r="V23" s="2642"/>
      <c r="W23" s="2642"/>
      <c r="X23" s="2642"/>
      <c r="Y23" s="2642"/>
      <c r="Z23" s="2642"/>
      <c r="AA23" s="2642"/>
      <c r="AB23" s="2642"/>
      <c r="AC23" s="2642"/>
      <c r="AD23" s="1979"/>
      <c r="AE23" s="1986"/>
    </row>
    <row r="24" spans="1:31" ht="19.5" customHeight="1">
      <c r="A24" s="1974"/>
      <c r="B24" s="1974"/>
      <c r="C24" s="1974"/>
      <c r="D24" s="1974"/>
      <c r="E24" s="1974"/>
      <c r="F24" s="1974"/>
      <c r="G24" s="1974"/>
      <c r="H24" s="1974"/>
      <c r="I24" s="1974"/>
      <c r="J24" s="1974"/>
      <c r="K24" s="1974"/>
      <c r="L24" s="1974"/>
      <c r="M24" s="1974"/>
      <c r="N24" s="1974"/>
      <c r="O24" s="1974"/>
      <c r="P24" s="1974"/>
      <c r="Q24" s="1974"/>
      <c r="R24" s="1974"/>
      <c r="S24" s="1974"/>
      <c r="T24" s="1974"/>
      <c r="U24" s="1974"/>
      <c r="V24" s="1974"/>
      <c r="W24" s="1974"/>
      <c r="X24" s="1974"/>
      <c r="Y24" s="1974"/>
      <c r="Z24" s="1974"/>
      <c r="AA24" s="1974"/>
      <c r="AB24" s="1974"/>
      <c r="AC24" s="1974"/>
      <c r="AD24" s="1979"/>
      <c r="AE24" s="1986"/>
    </row>
    <row r="25" spans="1:31" ht="20.100000000000001" customHeight="1">
      <c r="B25" s="1854" t="s">
        <v>5338</v>
      </c>
      <c r="C25" s="1835"/>
      <c r="T25" s="1835"/>
      <c r="U25" s="1835"/>
      <c r="V25" s="1835"/>
      <c r="W25" s="1835"/>
      <c r="X25" s="1835"/>
      <c r="Y25" s="1835"/>
      <c r="Z25" s="1835"/>
      <c r="AA25" s="1835"/>
      <c r="AB25" s="1835"/>
      <c r="AC25" s="1990" t="s">
        <v>5339</v>
      </c>
      <c r="AD25" s="1835"/>
      <c r="AE25" s="1987"/>
    </row>
    <row r="26" spans="1:31" ht="20.100000000000001" customHeight="1">
      <c r="A26" s="1847"/>
      <c r="B26" s="1835"/>
      <c r="T26" s="1835"/>
      <c r="U26" s="1835"/>
      <c r="V26" s="1835"/>
      <c r="W26" s="1835"/>
      <c r="X26" s="1835"/>
      <c r="Y26" s="1835"/>
      <c r="Z26" s="1835"/>
      <c r="AA26" s="1835"/>
      <c r="AB26" s="1835"/>
      <c r="AC26" s="1835"/>
      <c r="AD26" s="1835"/>
      <c r="AE26" s="1987"/>
    </row>
    <row r="27" spans="1:31" ht="20.100000000000001" customHeight="1">
      <c r="B27" s="1854" t="s">
        <v>5340</v>
      </c>
      <c r="C27" s="1835"/>
      <c r="T27" s="1835"/>
      <c r="U27" s="1835"/>
      <c r="V27" s="1835"/>
      <c r="W27" s="1835"/>
      <c r="X27" s="1835"/>
      <c r="Y27" s="1835"/>
      <c r="Z27" s="1835"/>
      <c r="AA27" s="1835"/>
      <c r="AB27" s="1835"/>
      <c r="AC27" s="1835"/>
      <c r="AD27" s="1835"/>
      <c r="AE27" s="1987"/>
    </row>
    <row r="28" spans="1:31" ht="20.100000000000001" customHeight="1">
      <c r="A28" s="1847"/>
      <c r="B28" s="1835"/>
      <c r="T28" s="1835"/>
      <c r="U28" s="1835"/>
      <c r="V28" s="1835"/>
      <c r="W28" s="1835"/>
      <c r="X28" s="1835"/>
      <c r="Y28" s="1835"/>
      <c r="Z28" s="1835"/>
      <c r="AA28" s="1835"/>
      <c r="AB28" s="1835"/>
      <c r="AC28" s="1990" t="s">
        <v>5341</v>
      </c>
      <c r="AD28" s="1835"/>
      <c r="AE28" s="1987"/>
    </row>
    <row r="29" spans="1:31" ht="20.100000000000001" customHeight="1">
      <c r="A29" s="1847"/>
      <c r="B29" s="1835"/>
      <c r="T29" s="1835"/>
      <c r="U29" s="1835"/>
      <c r="V29" s="1835"/>
      <c r="W29" s="1835"/>
      <c r="X29" s="1835"/>
      <c r="Y29" s="1835"/>
      <c r="Z29" s="1835"/>
      <c r="AA29" s="1835"/>
      <c r="AB29" s="1835"/>
      <c r="AC29" s="1990"/>
      <c r="AD29" s="1835"/>
      <c r="AE29" s="1987"/>
    </row>
    <row r="30" spans="1:31" ht="20.100000000000001" customHeight="1">
      <c r="B30" s="1854" t="s">
        <v>5342</v>
      </c>
      <c r="C30" s="1835"/>
      <c r="T30" s="1835"/>
      <c r="U30" s="1835"/>
      <c r="V30" s="1835"/>
      <c r="W30" s="1835"/>
      <c r="X30" s="1835"/>
      <c r="Y30" s="1835"/>
      <c r="Z30" s="1835"/>
      <c r="AA30" s="1835"/>
      <c r="AB30" s="1835"/>
      <c r="AC30" s="1990" t="s">
        <v>5343</v>
      </c>
      <c r="AD30" s="1835"/>
      <c r="AE30" s="1987"/>
    </row>
    <row r="31" spans="1:31" ht="20.100000000000001" customHeight="1">
      <c r="A31" s="1835"/>
      <c r="B31" s="1835"/>
      <c r="C31" s="1835"/>
      <c r="D31" s="1835"/>
      <c r="E31" s="1835"/>
      <c r="F31" s="1835"/>
      <c r="G31" s="1835"/>
      <c r="H31" s="1835"/>
      <c r="I31" s="1835"/>
      <c r="J31" s="1835"/>
      <c r="K31" s="1835"/>
      <c r="L31" s="1835"/>
      <c r="M31" s="1835"/>
      <c r="N31" s="1835"/>
      <c r="O31" s="1835"/>
      <c r="P31" s="1835"/>
      <c r="Q31" s="1835"/>
      <c r="R31" s="1835"/>
      <c r="S31" s="1835"/>
      <c r="T31" s="1835"/>
      <c r="U31" s="1835"/>
      <c r="V31" s="1835"/>
      <c r="W31" s="1835"/>
      <c r="X31" s="1835"/>
      <c r="Y31" s="1835"/>
      <c r="Z31" s="1835"/>
      <c r="AA31" s="1835"/>
      <c r="AB31" s="1835"/>
      <c r="AC31" s="1835"/>
      <c r="AD31" s="1835"/>
      <c r="AE31" s="1987"/>
    </row>
    <row r="32" spans="1:31" ht="20.100000000000001" customHeight="1">
      <c r="B32" s="1854" t="s">
        <v>5344</v>
      </c>
      <c r="T32" s="1835"/>
      <c r="U32" s="1962"/>
      <c r="V32" s="1962"/>
      <c r="W32" s="1962"/>
      <c r="X32" s="1962"/>
      <c r="Y32" s="1962"/>
      <c r="Z32" s="1962"/>
      <c r="AA32" s="1962"/>
      <c r="AB32" s="1962"/>
      <c r="AC32" s="1990" t="s">
        <v>5343</v>
      </c>
      <c r="AD32" s="1962"/>
      <c r="AE32" s="1966"/>
    </row>
    <row r="33" spans="1:29" ht="19.5" customHeight="1">
      <c r="A33" s="1988"/>
      <c r="B33" s="1988"/>
      <c r="C33" s="1988"/>
      <c r="D33" s="1988"/>
      <c r="E33" s="1988"/>
      <c r="F33" s="1988"/>
      <c r="G33" s="1988"/>
      <c r="H33" s="1988"/>
      <c r="I33" s="1988"/>
      <c r="J33" s="1988"/>
      <c r="K33" s="1988"/>
      <c r="L33" s="1988"/>
      <c r="M33" s="1988"/>
      <c r="N33" s="1988"/>
      <c r="O33" s="1988"/>
      <c r="P33" s="1988"/>
      <c r="Q33" s="1988"/>
      <c r="R33" s="1988"/>
      <c r="S33" s="1988"/>
      <c r="T33" s="1988"/>
    </row>
    <row r="34" spans="1:29" ht="19.5" customHeight="1">
      <c r="B34" s="1994" t="s">
        <v>5345</v>
      </c>
      <c r="C34" s="1988"/>
      <c r="D34" s="1988"/>
      <c r="E34" s="1988"/>
      <c r="F34" s="1988"/>
      <c r="G34" s="1988"/>
      <c r="H34" s="1988"/>
      <c r="I34" s="1988"/>
      <c r="J34" s="1988"/>
      <c r="K34" s="1988"/>
      <c r="L34" s="1988"/>
      <c r="M34" s="1988"/>
      <c r="N34" s="1988"/>
      <c r="O34" s="1988"/>
      <c r="P34" s="1988"/>
      <c r="Q34" s="1988"/>
      <c r="R34" s="1988"/>
      <c r="S34" s="1988"/>
      <c r="T34" s="1988"/>
      <c r="AC34" s="1990" t="s">
        <v>5346</v>
      </c>
    </row>
    <row r="35" spans="1:29" ht="19.5" customHeight="1">
      <c r="A35" s="1988"/>
      <c r="B35" s="1994"/>
      <c r="C35" s="1988"/>
      <c r="D35" s="1988"/>
      <c r="E35" s="1988"/>
      <c r="F35" s="1988"/>
      <c r="G35" s="1988"/>
      <c r="H35" s="1988"/>
      <c r="I35" s="1988"/>
      <c r="J35" s="1988"/>
      <c r="K35" s="1988"/>
      <c r="L35" s="1988"/>
      <c r="M35" s="1988"/>
      <c r="N35" s="1988"/>
      <c r="O35" s="1988"/>
      <c r="P35" s="1988"/>
      <c r="Q35" s="1988"/>
      <c r="R35" s="1988"/>
      <c r="S35" s="1988"/>
      <c r="T35" s="1988"/>
    </row>
    <row r="36" spans="1:29" ht="19.5" customHeight="1">
      <c r="B36" s="1994" t="s">
        <v>5347</v>
      </c>
      <c r="C36" s="1988"/>
      <c r="D36" s="1988"/>
      <c r="E36" s="1988"/>
      <c r="F36" s="1988"/>
      <c r="G36" s="1988"/>
      <c r="H36" s="1988"/>
      <c r="I36" s="1988"/>
      <c r="J36" s="1988"/>
      <c r="K36" s="1988"/>
      <c r="L36" s="1988"/>
      <c r="M36" s="1988"/>
      <c r="N36" s="1988"/>
      <c r="O36" s="1988"/>
      <c r="P36" s="1988"/>
      <c r="Q36" s="1988"/>
      <c r="R36" s="1988"/>
      <c r="S36" s="1988"/>
      <c r="T36" s="1988"/>
      <c r="AC36" s="1990" t="s">
        <v>5348</v>
      </c>
    </row>
    <row r="37" spans="1:29" ht="19.5" customHeight="1">
      <c r="A37" s="1988"/>
      <c r="B37" s="1988"/>
      <c r="C37" s="1988"/>
      <c r="D37" s="1988"/>
      <c r="E37" s="1988"/>
      <c r="F37" s="1988"/>
      <c r="G37" s="1988"/>
      <c r="H37" s="1988"/>
      <c r="I37" s="1988"/>
      <c r="J37" s="1988"/>
      <c r="K37" s="1988"/>
      <c r="L37" s="1988"/>
      <c r="M37" s="1988"/>
      <c r="N37" s="1988"/>
      <c r="O37" s="1988"/>
      <c r="P37" s="1988"/>
      <c r="Q37" s="1988"/>
      <c r="R37" s="1988"/>
      <c r="S37" s="1988"/>
      <c r="T37" s="1988"/>
    </row>
    <row r="38" spans="1:29" ht="19.5" customHeight="1">
      <c r="A38" s="1962" t="s">
        <v>5349</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6"/>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34" customWidth="1"/>
    <col min="31" max="31" width="9" style="1834" customWidth="1"/>
    <col min="32" max="16384" width="9" style="1834"/>
  </cols>
  <sheetData>
    <row r="1" spans="1:31" ht="20.100000000000001" customHeight="1">
      <c r="A1" s="1832" t="s">
        <v>4118</v>
      </c>
      <c r="B1" s="1967"/>
      <c r="C1" s="1968"/>
      <c r="D1" s="1968"/>
      <c r="E1" s="1968"/>
      <c r="F1" s="1968"/>
      <c r="G1" s="1968"/>
      <c r="H1" s="1968"/>
      <c r="I1" s="1968"/>
      <c r="J1" s="1968"/>
      <c r="K1" s="1968"/>
      <c r="L1" s="1968"/>
      <c r="M1" s="1968"/>
      <c r="N1" s="1968"/>
      <c r="O1" s="1968"/>
      <c r="P1" s="1968"/>
      <c r="Q1" s="1968"/>
      <c r="R1" s="1968"/>
      <c r="S1" s="1968"/>
      <c r="T1" s="1968"/>
      <c r="U1" s="1968"/>
      <c r="V1" s="1968"/>
      <c r="W1" s="1968"/>
      <c r="X1" s="1968"/>
      <c r="Y1" s="1968"/>
      <c r="Z1" s="1968"/>
      <c r="AA1" s="1968"/>
      <c r="AB1" s="1968"/>
      <c r="AC1" s="1968"/>
      <c r="AD1" s="1968"/>
      <c r="AE1" s="1969"/>
    </row>
    <row r="2" spans="1:31" ht="20.100000000000001" customHeight="1">
      <c r="A2" s="2641" t="s">
        <v>2993</v>
      </c>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1970"/>
      <c r="AE2" s="1971"/>
    </row>
    <row r="3" spans="1:31" ht="20.100000000000001" customHeight="1">
      <c r="A3" s="2641"/>
      <c r="B3" s="2641"/>
      <c r="C3" s="2641"/>
      <c r="D3" s="2641"/>
      <c r="E3" s="2641"/>
      <c r="F3" s="2641"/>
      <c r="G3" s="2641"/>
      <c r="H3" s="2641"/>
      <c r="I3" s="2641"/>
      <c r="J3" s="2641"/>
      <c r="K3" s="2641"/>
      <c r="L3" s="2641"/>
      <c r="M3" s="2641"/>
      <c r="N3" s="2641"/>
      <c r="O3" s="2641"/>
      <c r="P3" s="2641"/>
      <c r="Q3" s="2641"/>
      <c r="R3" s="2641"/>
      <c r="S3" s="2641"/>
      <c r="T3" s="2641"/>
      <c r="U3" s="2641"/>
      <c r="V3" s="2641"/>
      <c r="W3" s="2641"/>
      <c r="X3" s="2641"/>
      <c r="Y3" s="2641"/>
      <c r="Z3" s="2641"/>
      <c r="AA3" s="2641"/>
      <c r="AB3" s="2641"/>
      <c r="AC3" s="2641"/>
      <c r="AD3" s="1970"/>
      <c r="AE3" s="1971"/>
    </row>
    <row r="4" spans="1:31" ht="20.100000000000001" customHeight="1">
      <c r="A4" s="1972"/>
      <c r="B4" s="1972"/>
      <c r="C4" s="1973"/>
      <c r="D4" s="1973"/>
      <c r="E4" s="1973"/>
      <c r="F4" s="1973"/>
      <c r="G4" s="1973"/>
      <c r="H4" s="1973"/>
      <c r="I4" s="1973"/>
      <c r="J4" s="1973"/>
      <c r="K4" s="1973"/>
      <c r="L4" s="1973"/>
      <c r="M4" s="1973"/>
      <c r="N4" s="1973"/>
      <c r="O4" s="1973"/>
      <c r="P4" s="1973"/>
      <c r="Q4" s="1973"/>
      <c r="R4" s="1973"/>
      <c r="S4" s="1973"/>
      <c r="T4" s="1973"/>
      <c r="U4" s="1973"/>
      <c r="V4" s="1973"/>
      <c r="W4" s="1973"/>
      <c r="X4" s="1973"/>
      <c r="Y4" s="1968"/>
      <c r="Z4" s="1925"/>
      <c r="AA4" s="1925"/>
      <c r="AB4" s="1929"/>
      <c r="AC4" s="1838"/>
      <c r="AD4" s="1929"/>
      <c r="AE4" s="1969"/>
    </row>
    <row r="5" spans="1:31" ht="37.5" customHeight="1">
      <c r="A5" s="2642" t="s">
        <v>5350</v>
      </c>
      <c r="B5" s="2642"/>
      <c r="C5" s="2642"/>
      <c r="D5" s="2642"/>
      <c r="E5" s="2642"/>
      <c r="F5" s="2642"/>
      <c r="G5" s="2642"/>
      <c r="H5" s="2642"/>
      <c r="I5" s="2642"/>
      <c r="J5" s="2642"/>
      <c r="K5" s="2642"/>
      <c r="L5" s="2642"/>
      <c r="M5" s="2642"/>
      <c r="N5" s="2642"/>
      <c r="O5" s="2642"/>
      <c r="P5" s="2642"/>
      <c r="Q5" s="2642"/>
      <c r="R5" s="2642"/>
      <c r="S5" s="2642"/>
      <c r="T5" s="2642"/>
      <c r="U5" s="2642"/>
      <c r="V5" s="2642"/>
      <c r="W5" s="2642"/>
      <c r="X5" s="2642"/>
      <c r="Y5" s="2642"/>
      <c r="Z5" s="2642"/>
      <c r="AA5" s="2642"/>
      <c r="AB5" s="2642"/>
      <c r="AC5" s="2642"/>
      <c r="AD5" s="1975"/>
      <c r="AE5" s="1976"/>
    </row>
    <row r="6" spans="1:31" ht="20.100000000000001" customHeight="1">
      <c r="A6" s="1854"/>
      <c r="B6" s="1854"/>
      <c r="C6" s="1839"/>
      <c r="D6" s="1839"/>
      <c r="E6" s="1839"/>
      <c r="F6" s="1839"/>
      <c r="G6" s="1839"/>
      <c r="H6" s="1839"/>
      <c r="I6" s="1839"/>
      <c r="J6" s="1839"/>
      <c r="K6" s="1839"/>
      <c r="L6" s="1839"/>
      <c r="M6" s="1839"/>
      <c r="N6" s="1839"/>
      <c r="O6" s="1839"/>
      <c r="P6" s="1839"/>
      <c r="Q6" s="1839"/>
      <c r="R6" s="1839"/>
      <c r="S6" s="1839"/>
      <c r="T6" s="1839"/>
      <c r="U6" s="1839"/>
      <c r="V6" s="1839"/>
      <c r="W6" s="1839"/>
      <c r="X6" s="1839"/>
      <c r="Y6" s="1835"/>
      <c r="Z6" s="1839"/>
      <c r="AA6" s="1839"/>
      <c r="AB6" s="1847"/>
      <c r="AC6" s="1835"/>
      <c r="AD6" s="1847"/>
      <c r="AE6" s="1969"/>
    </row>
    <row r="7" spans="1:31" ht="20.100000000000001" customHeight="1">
      <c r="A7" s="1850" t="s">
        <v>5351</v>
      </c>
      <c r="B7" s="1977"/>
      <c r="C7" s="1833"/>
      <c r="D7" s="1833"/>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968"/>
      <c r="AE7" s="1969"/>
    </row>
    <row r="8" spans="1:31" ht="20.100000000000001" customHeight="1">
      <c r="A8" s="1835" t="s">
        <v>5352</v>
      </c>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968"/>
      <c r="AE8" s="1969"/>
    </row>
    <row r="9" spans="1:31" ht="20.100000000000001" customHeight="1">
      <c r="A9" s="1835"/>
      <c r="B9" s="1835"/>
      <c r="C9" s="1833"/>
      <c r="D9" s="1833"/>
      <c r="E9" s="1833"/>
      <c r="F9" s="1833"/>
      <c r="G9" s="1833"/>
      <c r="H9" s="1833"/>
      <c r="I9" s="1833"/>
      <c r="J9" s="1833"/>
      <c r="K9" s="1833"/>
      <c r="L9" s="1833"/>
      <c r="M9" s="1833"/>
      <c r="N9" s="1833"/>
      <c r="O9" s="1833"/>
      <c r="P9" s="1833"/>
      <c r="Q9" s="1833"/>
      <c r="R9" s="1833"/>
      <c r="S9" s="1833"/>
      <c r="T9" s="1929" t="s">
        <v>9</v>
      </c>
      <c r="U9" s="1878" t="s">
        <v>139</v>
      </c>
      <c r="V9" s="1838" t="s">
        <v>2978</v>
      </c>
      <c r="Y9" s="1878" t="s">
        <v>139</v>
      </c>
      <c r="Z9" s="1838" t="s">
        <v>2979</v>
      </c>
      <c r="AC9" s="1833"/>
      <c r="AD9" s="1968"/>
      <c r="AE9" s="1969"/>
    </row>
    <row r="10" spans="1:31" ht="20.100000000000001" customHeight="1">
      <c r="A10" s="1835" t="s">
        <v>5353</v>
      </c>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968"/>
      <c r="AE10" s="1969"/>
    </row>
    <row r="11" spans="1:31" ht="20.100000000000001" customHeight="1">
      <c r="A11" s="1835"/>
      <c r="B11" s="1835"/>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995" t="s">
        <v>5354</v>
      </c>
      <c r="AD11" s="1968"/>
      <c r="AE11" s="1969"/>
    </row>
    <row r="12" spans="1:31" ht="20.100000000000001" customHeight="1">
      <c r="A12" s="1835"/>
      <c r="B12" s="1835"/>
      <c r="C12" s="1833"/>
      <c r="D12" s="1833"/>
      <c r="E12" s="1833"/>
      <c r="F12" s="1833"/>
      <c r="G12" s="1833"/>
      <c r="H12" s="1833"/>
      <c r="I12" s="1833"/>
      <c r="J12" s="1833"/>
      <c r="K12" s="1833"/>
      <c r="L12" s="1833"/>
      <c r="M12" s="1833"/>
      <c r="N12" s="1833"/>
      <c r="O12" s="1833"/>
      <c r="P12" s="1833"/>
      <c r="Q12" s="1833"/>
      <c r="R12" s="1833"/>
      <c r="S12" s="1833"/>
      <c r="T12" s="1929" t="s">
        <v>9</v>
      </c>
      <c r="U12" s="1878" t="s">
        <v>139</v>
      </c>
      <c r="V12" s="1838" t="s">
        <v>2978</v>
      </c>
      <c r="Y12" s="1878" t="s">
        <v>139</v>
      </c>
      <c r="Z12" s="1838" t="s">
        <v>2979</v>
      </c>
      <c r="AC12" s="1833"/>
      <c r="AD12" s="1968"/>
      <c r="AE12" s="1969"/>
    </row>
    <row r="13" spans="1:31" ht="20.100000000000001" customHeight="1">
      <c r="A13" s="1835"/>
      <c r="B13" s="1835"/>
      <c r="C13" s="1835"/>
      <c r="D13" s="1835"/>
      <c r="E13" s="1835"/>
      <c r="F13" s="1835"/>
      <c r="G13" s="1835"/>
      <c r="H13" s="1835"/>
      <c r="I13" s="1835"/>
      <c r="J13" s="1835"/>
      <c r="K13" s="1835"/>
      <c r="L13" s="1835"/>
      <c r="M13" s="1835"/>
      <c r="N13" s="1835"/>
      <c r="O13" s="1835"/>
      <c r="P13" s="1835"/>
      <c r="Q13" s="1835"/>
      <c r="R13" s="1835"/>
      <c r="S13" s="1835"/>
      <c r="T13" s="1835"/>
      <c r="U13" s="1835"/>
      <c r="V13" s="1835"/>
      <c r="W13" s="1835"/>
      <c r="X13" s="1835"/>
      <c r="Y13" s="1835"/>
      <c r="Z13" s="1835"/>
      <c r="AA13" s="1835"/>
      <c r="AB13" s="1835"/>
      <c r="AC13" s="1835"/>
      <c r="AD13" s="1835"/>
      <c r="AE13" s="1969"/>
    </row>
    <row r="14" spans="1:31" ht="20.100000000000001" customHeight="1">
      <c r="A14" s="1850" t="s">
        <v>5355</v>
      </c>
      <c r="B14" s="1977"/>
      <c r="C14" s="1981"/>
      <c r="D14" s="1981"/>
      <c r="E14" s="1981"/>
      <c r="F14" s="1981"/>
      <c r="G14" s="1981"/>
      <c r="H14" s="1981"/>
      <c r="I14" s="1981"/>
      <c r="J14" s="1981"/>
      <c r="K14" s="1981"/>
      <c r="L14" s="1981"/>
      <c r="M14" s="1981"/>
      <c r="N14" s="1981"/>
      <c r="O14" s="1981"/>
      <c r="P14" s="1981"/>
      <c r="Q14" s="1981"/>
      <c r="R14" s="1981"/>
      <c r="S14" s="1981"/>
      <c r="T14" s="1981"/>
      <c r="U14" s="1981"/>
      <c r="V14" s="1981"/>
      <c r="W14" s="1981"/>
      <c r="X14" s="1981"/>
      <c r="Y14" s="1981"/>
      <c r="Z14" s="1981"/>
      <c r="AA14" s="1981"/>
      <c r="AB14" s="1981"/>
      <c r="AC14" s="1981"/>
      <c r="AD14" s="1981"/>
      <c r="AE14" s="1982"/>
    </row>
    <row r="15" spans="1:31" ht="20.100000000000001" customHeight="1">
      <c r="A15" s="1854" t="s">
        <v>5356</v>
      </c>
      <c r="B15" s="1835"/>
      <c r="T15" s="1929" t="s">
        <v>9</v>
      </c>
      <c r="U15" s="1878" t="s">
        <v>139</v>
      </c>
      <c r="V15" s="1838" t="s">
        <v>2986</v>
      </c>
      <c r="X15" s="1834" t="s">
        <v>521</v>
      </c>
      <c r="Y15" s="1878" t="s">
        <v>139</v>
      </c>
      <c r="Z15" s="1838" t="s">
        <v>2987</v>
      </c>
      <c r="AE15" s="1969"/>
    </row>
    <row r="16" spans="1:31" ht="20.100000000000001" customHeight="1">
      <c r="A16" s="1854" t="s">
        <v>5357</v>
      </c>
      <c r="B16" s="1835"/>
      <c r="T16" s="1929"/>
      <c r="U16" s="1838"/>
      <c r="V16" s="1838"/>
      <c r="W16" s="1838"/>
      <c r="X16" s="1838"/>
      <c r="Y16" s="1838"/>
      <c r="Z16" s="1838"/>
      <c r="AE16" s="1969"/>
    </row>
    <row r="17" spans="1:31" ht="20.100000000000001" customHeight="1">
      <c r="A17" s="1839"/>
      <c r="B17" s="1835"/>
      <c r="T17" s="1929" t="s">
        <v>9</v>
      </c>
      <c r="U17" s="1878" t="s">
        <v>139</v>
      </c>
      <c r="V17" s="1838" t="s">
        <v>2991</v>
      </c>
      <c r="X17" s="1834" t="s">
        <v>521</v>
      </c>
      <c r="Y17" s="1878" t="s">
        <v>139</v>
      </c>
      <c r="Z17" s="1838" t="s">
        <v>5358</v>
      </c>
      <c r="AE17" s="1969"/>
    </row>
    <row r="18" spans="1:31" ht="20.100000000000001" customHeight="1">
      <c r="A18" s="1835" t="s">
        <v>5359</v>
      </c>
      <c r="T18" s="1929" t="s">
        <v>9</v>
      </c>
      <c r="U18" s="1878" t="s">
        <v>139</v>
      </c>
      <c r="V18" s="1838" t="s">
        <v>2989</v>
      </c>
      <c r="Y18" s="1878" t="s">
        <v>139</v>
      </c>
      <c r="Z18" s="1838" t="s">
        <v>2992</v>
      </c>
      <c r="AE18" s="1969"/>
    </row>
    <row r="19" spans="1:31" ht="20.100000000000001" customHeight="1">
      <c r="A19" s="1847"/>
      <c r="B19" s="1835"/>
      <c r="T19" s="1929"/>
      <c r="U19" s="1929"/>
      <c r="V19" s="1929"/>
      <c r="W19" s="1929"/>
      <c r="X19" s="1929"/>
      <c r="Y19" s="1929"/>
      <c r="Z19" s="1929"/>
      <c r="AE19" s="1969"/>
    </row>
    <row r="20" spans="1:31" ht="19.5" customHeight="1">
      <c r="A20" s="2646" t="s">
        <v>5360</v>
      </c>
      <c r="B20" s="2647"/>
      <c r="C20" s="2647"/>
      <c r="D20" s="1996" t="s">
        <v>5361</v>
      </c>
      <c r="E20" s="1997"/>
      <c r="F20" s="1997"/>
      <c r="G20" s="1997"/>
      <c r="H20" s="1997"/>
      <c r="I20" s="1997"/>
      <c r="J20" s="1997"/>
      <c r="K20" s="1997"/>
      <c r="L20" s="1997"/>
      <c r="M20" s="1997"/>
      <c r="N20" s="1997"/>
      <c r="O20" s="1997"/>
      <c r="P20" s="1997"/>
      <c r="Q20" s="1997"/>
      <c r="R20" s="1997"/>
      <c r="S20" s="1997"/>
      <c r="T20" s="1997"/>
      <c r="U20" s="1997"/>
      <c r="V20" s="1997"/>
      <c r="W20" s="1997"/>
      <c r="X20" s="1997"/>
      <c r="Y20" s="1997"/>
      <c r="Z20" s="1997"/>
      <c r="AA20" s="1997"/>
      <c r="AB20" s="1997"/>
      <c r="AC20" s="1998"/>
      <c r="AD20" s="1979"/>
      <c r="AE20" s="1980"/>
    </row>
    <row r="21" spans="1:31" ht="19.5" customHeight="1">
      <c r="A21" s="1999"/>
      <c r="D21" s="1835" t="s">
        <v>2994</v>
      </c>
      <c r="E21" s="1975"/>
      <c r="F21" s="1975"/>
      <c r="G21" s="1975"/>
      <c r="H21" s="1975"/>
      <c r="I21" s="1975"/>
      <c r="J21" s="1975"/>
      <c r="K21" s="1975"/>
      <c r="L21" s="1975"/>
      <c r="M21" s="1975"/>
      <c r="N21" s="1975"/>
      <c r="O21" s="1975"/>
      <c r="P21" s="1975"/>
      <c r="Q21" s="1975"/>
      <c r="R21" s="1975"/>
      <c r="S21" s="1975"/>
      <c r="T21" s="1975"/>
      <c r="U21" s="1975"/>
      <c r="V21" s="1975"/>
      <c r="W21" s="1975"/>
      <c r="X21" s="1975"/>
      <c r="Y21" s="1975"/>
      <c r="Z21" s="1975"/>
      <c r="AA21" s="1975"/>
      <c r="AB21" s="1975"/>
      <c r="AC21" s="2000"/>
      <c r="AD21" s="1979"/>
      <c r="AE21" s="1980"/>
    </row>
    <row r="22" spans="1:31" ht="20.100000000000001" customHeight="1">
      <c r="A22" s="2648" t="s">
        <v>5362</v>
      </c>
      <c r="B22" s="2649"/>
      <c r="C22" s="2649"/>
      <c r="D22" s="1835" t="s">
        <v>2995</v>
      </c>
      <c r="E22" s="1835"/>
      <c r="F22" s="1835"/>
      <c r="G22" s="1835"/>
      <c r="H22" s="1835"/>
      <c r="I22" s="1835"/>
      <c r="J22" s="1835"/>
      <c r="K22" s="1835"/>
      <c r="L22" s="1835"/>
      <c r="M22" s="1835"/>
      <c r="N22" s="1835"/>
      <c r="O22" s="1835"/>
      <c r="P22" s="1835"/>
      <c r="Q22" s="1835"/>
      <c r="R22" s="1835"/>
      <c r="S22" s="1835"/>
      <c r="T22" s="1835"/>
      <c r="U22" s="1835"/>
      <c r="V22" s="1835"/>
      <c r="W22" s="1835"/>
      <c r="X22" s="1835"/>
      <c r="Y22" s="1835"/>
      <c r="Z22" s="1835"/>
      <c r="AA22" s="1835"/>
      <c r="AB22" s="1835"/>
      <c r="AC22" s="2001"/>
      <c r="AD22" s="1984"/>
      <c r="AE22" s="1985"/>
    </row>
    <row r="23" spans="1:31" ht="20.100000000000001" customHeight="1">
      <c r="A23" s="2650" t="s">
        <v>5363</v>
      </c>
      <c r="B23" s="2651"/>
      <c r="C23" s="2651"/>
      <c r="D23" s="1835" t="s">
        <v>5364</v>
      </c>
      <c r="E23" s="1835"/>
      <c r="F23" s="1835"/>
      <c r="G23" s="1835"/>
      <c r="H23" s="1835"/>
      <c r="I23" s="1835"/>
      <c r="J23" s="1835"/>
      <c r="K23" s="1835"/>
      <c r="L23" s="1835"/>
      <c r="M23" s="1835"/>
      <c r="N23" s="1835"/>
      <c r="O23" s="1835"/>
      <c r="P23" s="1835"/>
      <c r="Q23" s="1835"/>
      <c r="R23" s="1835"/>
      <c r="S23" s="1835"/>
      <c r="T23" s="1835"/>
      <c r="U23" s="1835"/>
      <c r="V23" s="1835"/>
      <c r="W23" s="1835"/>
      <c r="X23" s="1835"/>
      <c r="Y23" s="1835"/>
      <c r="Z23" s="1835"/>
      <c r="AA23" s="1835"/>
      <c r="AB23" s="1835"/>
      <c r="AC23" s="2001"/>
      <c r="AD23" s="1984"/>
      <c r="AE23" s="1985"/>
    </row>
    <row r="24" spans="1:31" ht="20.100000000000001" customHeight="1">
      <c r="A24" s="2652" t="s">
        <v>5365</v>
      </c>
      <c r="B24" s="2653"/>
      <c r="C24" s="2653"/>
      <c r="D24" s="2002" t="s">
        <v>5366</v>
      </c>
      <c r="E24" s="2002"/>
      <c r="F24" s="2002"/>
      <c r="G24" s="2002"/>
      <c r="H24" s="2002"/>
      <c r="I24" s="2002"/>
      <c r="J24" s="2002"/>
      <c r="K24" s="2002"/>
      <c r="L24" s="2002"/>
      <c r="M24" s="2002"/>
      <c r="N24" s="2002"/>
      <c r="O24" s="2002"/>
      <c r="P24" s="2002"/>
      <c r="Q24" s="2002"/>
      <c r="R24" s="2002"/>
      <c r="S24" s="2002"/>
      <c r="T24" s="2002"/>
      <c r="U24" s="2002"/>
      <c r="V24" s="2002"/>
      <c r="W24" s="2002"/>
      <c r="X24" s="2002"/>
      <c r="Y24" s="2002"/>
      <c r="Z24" s="2002"/>
      <c r="AA24" s="2002"/>
      <c r="AB24" s="2002"/>
      <c r="AC24" s="2003"/>
      <c r="AD24" s="1984"/>
      <c r="AE24" s="1985"/>
    </row>
    <row r="25" spans="1:31" ht="20.100000000000001" customHeight="1">
      <c r="A25" s="1833"/>
      <c r="B25" s="1833"/>
      <c r="C25" s="1833"/>
      <c r="D25" s="1833"/>
      <c r="E25" s="1833"/>
      <c r="F25" s="1833"/>
      <c r="G25" s="1833"/>
      <c r="H25" s="1833"/>
      <c r="I25" s="1833"/>
      <c r="J25" s="1833"/>
      <c r="K25" s="1833"/>
      <c r="L25" s="1833"/>
      <c r="M25" s="1833"/>
      <c r="N25" s="1833"/>
      <c r="O25" s="1833"/>
      <c r="P25" s="1833"/>
      <c r="Q25" s="1833"/>
      <c r="R25" s="1833"/>
      <c r="S25" s="1833"/>
      <c r="T25" s="1833"/>
      <c r="U25" s="1833"/>
      <c r="V25" s="1833"/>
      <c r="W25" s="1833"/>
      <c r="X25" s="1833"/>
      <c r="Y25" s="1833"/>
      <c r="Z25" s="1833"/>
      <c r="AA25" s="1833"/>
      <c r="AB25" s="1833"/>
      <c r="AC25" s="1833"/>
      <c r="AD25" s="1968"/>
      <c r="AE25" s="1969"/>
    </row>
    <row r="26" spans="1:31" ht="31.5" customHeight="1">
      <c r="A26" s="2645" t="s">
        <v>5367</v>
      </c>
      <c r="B26" s="2645"/>
      <c r="C26" s="2645"/>
      <c r="D26" s="2645"/>
      <c r="E26" s="2645"/>
      <c r="F26" s="2645"/>
      <c r="G26" s="2645"/>
      <c r="H26" s="2645"/>
      <c r="I26" s="2645"/>
      <c r="J26" s="2645"/>
      <c r="K26" s="2645"/>
      <c r="L26" s="2645"/>
      <c r="M26" s="2645"/>
      <c r="N26" s="2645"/>
      <c r="O26" s="2645"/>
      <c r="P26" s="2645"/>
      <c r="Q26" s="2645"/>
      <c r="R26" s="2645"/>
      <c r="S26" s="2645"/>
      <c r="T26" s="2645"/>
      <c r="U26" s="2645"/>
      <c r="V26" s="2645"/>
      <c r="W26" s="2645"/>
      <c r="X26" s="2645"/>
      <c r="Y26" s="2645"/>
      <c r="Z26" s="2645"/>
      <c r="AA26" s="2645"/>
      <c r="AB26" s="2645"/>
      <c r="AC26" s="2645"/>
      <c r="AD26" s="1979"/>
      <c r="AE26" s="1986"/>
    </row>
    <row r="27" spans="1:31" ht="20.100000000000001" customHeight="1">
      <c r="A27" s="1854" t="s">
        <v>5368</v>
      </c>
      <c r="B27" s="1835"/>
      <c r="T27" s="1835"/>
      <c r="U27" s="1835"/>
      <c r="V27" s="1835"/>
      <c r="W27" s="1835"/>
      <c r="X27" s="1835"/>
      <c r="Y27" s="1835"/>
      <c r="Z27" s="1835"/>
      <c r="AA27" s="1835"/>
      <c r="AB27" s="1835"/>
      <c r="AC27" s="1990"/>
      <c r="AD27" s="1835"/>
      <c r="AE27" s="1987"/>
    </row>
    <row r="28" spans="1:31" ht="20.100000000000001" customHeight="1">
      <c r="A28" s="1854"/>
      <c r="B28" s="1835"/>
      <c r="T28" s="1835"/>
      <c r="U28" s="1835"/>
      <c r="V28" s="1835"/>
      <c r="W28" s="1835"/>
      <c r="X28" s="1835"/>
      <c r="Y28" s="1835"/>
      <c r="Z28" s="1835"/>
      <c r="AA28" s="1835"/>
      <c r="AB28" s="1835"/>
      <c r="AC28" s="1847" t="s">
        <v>5369</v>
      </c>
      <c r="AD28" s="1835"/>
      <c r="AE28" s="1987"/>
    </row>
    <row r="29" spans="1:31" ht="20.100000000000001" customHeight="1">
      <c r="A29" s="1854" t="s">
        <v>5370</v>
      </c>
      <c r="B29" s="1835"/>
      <c r="T29" s="1835"/>
      <c r="U29" s="1835"/>
      <c r="V29" s="1835"/>
      <c r="W29" s="1835"/>
      <c r="X29" s="1835"/>
      <c r="Y29" s="1835"/>
      <c r="Z29" s="1835"/>
      <c r="AA29" s="1835"/>
      <c r="AB29" s="1835"/>
      <c r="AC29" s="1847" t="s">
        <v>5371</v>
      </c>
      <c r="AD29" s="1835"/>
      <c r="AE29" s="1987"/>
    </row>
    <row r="30" spans="1:31" ht="20.100000000000001" customHeight="1">
      <c r="A30" s="1854"/>
      <c r="B30" s="1835"/>
      <c r="T30" s="1835"/>
      <c r="U30" s="1835"/>
      <c r="V30" s="1835"/>
      <c r="W30" s="1835"/>
      <c r="X30" s="1835"/>
      <c r="Y30" s="1835"/>
      <c r="Z30" s="1835"/>
      <c r="AA30" s="1835"/>
      <c r="AB30" s="1835"/>
      <c r="AC30" s="1990"/>
      <c r="AD30" s="1835"/>
      <c r="AE30" s="1987"/>
    </row>
    <row r="31" spans="1:31" ht="20.100000000000001" customHeight="1">
      <c r="A31" s="1854" t="s">
        <v>5372</v>
      </c>
      <c r="B31" s="1835"/>
      <c r="T31" s="1835"/>
      <c r="U31" s="1835"/>
      <c r="V31" s="1835"/>
      <c r="W31" s="1835"/>
      <c r="X31" s="1835"/>
      <c r="Y31" s="1835"/>
      <c r="Z31" s="1835"/>
      <c r="AA31" s="1835"/>
      <c r="AB31" s="1835"/>
      <c r="AC31" s="1990" t="s">
        <v>5373</v>
      </c>
      <c r="AD31" s="1835"/>
      <c r="AE31" s="1987"/>
    </row>
    <row r="32" spans="1:31" ht="20.100000000000001" customHeight="1">
      <c r="A32" s="1854"/>
      <c r="B32" s="1835"/>
      <c r="C32" s="1835"/>
      <c r="D32" s="1835"/>
      <c r="E32" s="1835"/>
      <c r="F32" s="1835"/>
      <c r="G32" s="1835"/>
      <c r="H32" s="1835" t="s">
        <v>5374</v>
      </c>
      <c r="I32" s="1835"/>
      <c r="J32" s="1835"/>
      <c r="K32" s="1835"/>
      <c r="L32" s="1835"/>
      <c r="M32" s="1835"/>
      <c r="N32" s="1835"/>
      <c r="O32" s="1835"/>
      <c r="P32" s="1835"/>
      <c r="Q32" s="1835"/>
      <c r="R32" s="1835"/>
      <c r="S32" s="1835"/>
      <c r="T32" s="1835"/>
      <c r="U32" s="1835"/>
      <c r="V32" s="1835"/>
      <c r="W32" s="1835"/>
      <c r="X32" s="1835"/>
      <c r="Y32" s="1835"/>
      <c r="Z32" s="1835"/>
      <c r="AA32" s="1835"/>
      <c r="AB32" s="1835"/>
      <c r="AC32" s="1835"/>
      <c r="AD32" s="1835"/>
      <c r="AE32" s="1987"/>
    </row>
    <row r="33" spans="1:31" ht="20.100000000000001" customHeight="1">
      <c r="A33" s="1854" t="s">
        <v>5375</v>
      </c>
      <c r="B33" s="1835"/>
      <c r="T33" s="1835"/>
      <c r="U33" s="1962"/>
      <c r="V33" s="1962"/>
      <c r="W33" s="1962"/>
      <c r="X33" s="1962"/>
      <c r="Y33" s="1962"/>
      <c r="Z33" s="1962"/>
      <c r="AA33" s="1962"/>
      <c r="AB33" s="1962"/>
      <c r="AC33" s="1990"/>
      <c r="AD33" s="1962"/>
      <c r="AE33" s="1966"/>
    </row>
    <row r="34" spans="1:31" ht="19.5" customHeight="1">
      <c r="A34" s="1994"/>
      <c r="B34" s="1988"/>
      <c r="C34" s="1988"/>
      <c r="D34" s="1988"/>
      <c r="E34" s="1988"/>
      <c r="F34" s="1988"/>
      <c r="G34" s="1988"/>
      <c r="H34" s="1988"/>
      <c r="I34" s="1988"/>
      <c r="J34" s="1988"/>
      <c r="K34" s="1988"/>
      <c r="L34" s="1988"/>
      <c r="M34" s="1988"/>
      <c r="N34" s="1988"/>
      <c r="O34" s="1988"/>
      <c r="P34" s="1988"/>
      <c r="Q34" s="1988"/>
      <c r="R34" s="1988"/>
      <c r="S34" s="1988"/>
      <c r="T34" s="1988"/>
      <c r="AC34" s="1990" t="s">
        <v>5376</v>
      </c>
    </row>
    <row r="35" spans="1:31" ht="19.5" customHeight="1">
      <c r="A35" s="1854" t="s">
        <v>5377</v>
      </c>
      <c r="B35" s="1835"/>
      <c r="C35" s="1835"/>
      <c r="D35" s="1835"/>
      <c r="E35" s="1835"/>
      <c r="F35" s="1835"/>
      <c r="G35" s="1835"/>
      <c r="H35" s="1835"/>
      <c r="I35" s="1835"/>
      <c r="J35" s="1835"/>
      <c r="K35" s="1835"/>
      <c r="L35" s="1835"/>
      <c r="M35" s="1835"/>
      <c r="N35" s="1835"/>
      <c r="O35" s="1835"/>
      <c r="P35" s="1835"/>
      <c r="Q35" s="1835"/>
      <c r="R35" s="1835"/>
      <c r="S35" s="1835"/>
      <c r="T35" s="1835"/>
      <c r="U35" s="1962"/>
      <c r="V35" s="1962"/>
      <c r="W35" s="1962"/>
      <c r="X35" s="1962"/>
      <c r="Y35" s="1962"/>
      <c r="Z35" s="1962"/>
      <c r="AA35" s="1962"/>
      <c r="AB35" s="1962"/>
      <c r="AC35" s="1990" t="s">
        <v>5378</v>
      </c>
    </row>
    <row r="36" spans="1:31" ht="19.5" customHeight="1">
      <c r="A36" s="1854" t="s">
        <v>5379</v>
      </c>
      <c r="B36" s="1835"/>
      <c r="C36" s="1835"/>
      <c r="D36" s="1835"/>
      <c r="E36" s="1835"/>
      <c r="F36" s="1835"/>
      <c r="G36" s="1835"/>
      <c r="H36" s="1835"/>
      <c r="I36" s="1835"/>
      <c r="J36" s="1835"/>
      <c r="K36" s="1835"/>
      <c r="L36" s="1835"/>
      <c r="M36" s="1835"/>
      <c r="N36" s="1835"/>
      <c r="O36" s="1835"/>
      <c r="P36" s="1835"/>
      <c r="Q36" s="1835"/>
      <c r="R36" s="1835"/>
      <c r="S36" s="1835"/>
      <c r="T36" s="1835"/>
      <c r="U36" s="1962"/>
      <c r="V36" s="1962"/>
      <c r="W36" s="1962"/>
      <c r="X36" s="1962"/>
      <c r="Y36" s="1962"/>
      <c r="Z36" s="1962"/>
      <c r="AA36" s="1962"/>
      <c r="AB36" s="1962"/>
      <c r="AC36" s="1990" t="s">
        <v>5380</v>
      </c>
    </row>
    <row r="37" spans="1:31" ht="19.5" customHeight="1">
      <c r="A37" s="1835"/>
      <c r="B37" s="1835"/>
      <c r="C37" s="1835"/>
      <c r="D37" s="1835"/>
      <c r="E37" s="1835"/>
      <c r="F37" s="1835"/>
      <c r="G37" s="1835"/>
      <c r="H37" s="1835"/>
      <c r="I37" s="1835"/>
      <c r="J37" s="1835"/>
      <c r="K37" s="1835"/>
      <c r="L37" s="1835"/>
      <c r="M37" s="1835"/>
      <c r="N37" s="1835"/>
      <c r="O37" s="1835"/>
      <c r="P37" s="1835"/>
      <c r="Q37" s="1835"/>
      <c r="R37" s="1835"/>
      <c r="S37" s="1835"/>
      <c r="T37" s="1835"/>
      <c r="U37" s="1962"/>
      <c r="V37" s="1962"/>
      <c r="W37" s="1962"/>
      <c r="X37" s="1962"/>
      <c r="Y37" s="1962"/>
      <c r="Z37" s="1962"/>
      <c r="AA37" s="1962"/>
      <c r="AB37" s="1962"/>
      <c r="AC37" s="1962"/>
    </row>
    <row r="38" spans="1:31" ht="19.5" customHeight="1">
      <c r="A38" s="1858" t="s">
        <v>2997</v>
      </c>
      <c r="B38" s="1962"/>
      <c r="C38" s="1962"/>
      <c r="D38" s="1962"/>
      <c r="E38" s="1962"/>
      <c r="F38" s="1962"/>
      <c r="G38" s="1962"/>
      <c r="H38" s="1962"/>
      <c r="I38" s="1962"/>
      <c r="J38" s="1962"/>
      <c r="K38" s="1962"/>
      <c r="L38" s="1962"/>
      <c r="M38" s="1962"/>
      <c r="N38" s="1962"/>
      <c r="O38" s="1962"/>
      <c r="P38" s="1962"/>
      <c r="Q38" s="1962"/>
      <c r="R38" s="1962"/>
      <c r="S38" s="1962"/>
      <c r="T38" s="1962"/>
      <c r="U38" s="1962"/>
      <c r="V38" s="1962"/>
      <c r="W38" s="1962"/>
      <c r="X38" s="1962"/>
      <c r="Y38" s="1962"/>
      <c r="Z38" s="1962"/>
      <c r="AA38" s="1962"/>
      <c r="AB38" s="1962"/>
      <c r="AC38" s="1962"/>
    </row>
    <row r="39" spans="1:31" ht="19.5" customHeight="1">
      <c r="A39" s="1962"/>
      <c r="B39" s="1962"/>
      <c r="C39" s="1962"/>
      <c r="D39" s="1962"/>
      <c r="E39" s="1962"/>
      <c r="F39" s="1962"/>
      <c r="G39" s="1962"/>
      <c r="H39" s="1962"/>
      <c r="I39" s="1962"/>
      <c r="J39" s="1962"/>
      <c r="K39" s="1962"/>
      <c r="L39" s="1962"/>
      <c r="M39" s="1962"/>
      <c r="N39" s="1962"/>
      <c r="O39" s="1962"/>
      <c r="P39" s="1962"/>
      <c r="Q39" s="1962"/>
      <c r="R39" s="1962"/>
      <c r="S39" s="1962"/>
      <c r="T39" s="1962"/>
      <c r="U39" s="1962"/>
      <c r="V39" s="1962"/>
      <c r="W39" s="1962"/>
      <c r="X39" s="1962"/>
      <c r="Y39" s="1962"/>
      <c r="Z39" s="1962"/>
      <c r="AA39" s="1962"/>
      <c r="AB39" s="1962"/>
      <c r="AC39" s="1962"/>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6"/>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63" customWidth="1"/>
    <col min="2" max="21" width="4.125" style="2163" customWidth="1"/>
    <col min="22" max="22" width="2.375" style="2163" customWidth="1"/>
    <col min="23" max="23" width="9" style="2163" customWidth="1"/>
    <col min="24" max="16384" width="9" style="2163"/>
  </cols>
  <sheetData>
    <row r="1" spans="1:22" ht="19.5" customHeight="1">
      <c r="A1" s="2160" t="s">
        <v>4118</v>
      </c>
      <c r="B1" s="2161"/>
      <c r="C1" s="2161"/>
      <c r="D1" s="2161"/>
      <c r="E1" s="2161"/>
      <c r="F1" s="2162"/>
      <c r="G1" s="2162"/>
      <c r="H1" s="2162"/>
      <c r="I1" s="2162"/>
      <c r="J1" s="2162"/>
      <c r="K1" s="2162"/>
      <c r="L1" s="2162"/>
      <c r="M1" s="2162"/>
      <c r="N1" s="2162"/>
      <c r="O1" s="2162"/>
      <c r="P1" s="2162"/>
      <c r="Q1" s="2162"/>
      <c r="R1" s="2162"/>
      <c r="S1" s="2162"/>
      <c r="T1" s="2162"/>
      <c r="U1" s="2162"/>
      <c r="V1" s="2162"/>
    </row>
    <row r="2" spans="1:22" ht="19.5" customHeight="1">
      <c r="A2" s="2160"/>
      <c r="B2" s="2161"/>
      <c r="C2" s="2161"/>
      <c r="D2" s="2161"/>
      <c r="E2" s="2161"/>
      <c r="F2" s="2162"/>
      <c r="G2" s="2162"/>
      <c r="H2" s="2162"/>
      <c r="I2" s="2162"/>
      <c r="J2" s="2162"/>
      <c r="K2" s="2162"/>
      <c r="L2" s="2162"/>
      <c r="M2" s="2162"/>
      <c r="N2" s="2162"/>
      <c r="O2" s="2162"/>
      <c r="P2" s="2162"/>
      <c r="Q2" s="2162"/>
      <c r="R2" s="2162"/>
      <c r="S2" s="2162"/>
      <c r="T2" s="2162"/>
      <c r="U2" s="2162"/>
      <c r="V2" s="2162"/>
    </row>
    <row r="3" spans="1:22">
      <c r="A3" s="2690" t="s">
        <v>5889</v>
      </c>
      <c r="B3" s="2690"/>
      <c r="C3" s="2690"/>
      <c r="D3" s="2690"/>
      <c r="E3" s="2690"/>
      <c r="F3" s="2690"/>
      <c r="G3" s="2690"/>
      <c r="H3" s="2690"/>
      <c r="I3" s="2690"/>
      <c r="J3" s="2690"/>
      <c r="K3" s="2690"/>
      <c r="L3" s="2690"/>
      <c r="M3" s="2690"/>
      <c r="N3" s="2690"/>
      <c r="O3" s="2690"/>
      <c r="P3" s="2690"/>
      <c r="Q3" s="2690"/>
      <c r="R3" s="2690"/>
      <c r="S3" s="2690"/>
      <c r="T3" s="2690"/>
      <c r="U3" s="2690"/>
      <c r="V3" s="2690"/>
    </row>
    <row r="4" spans="1:22">
      <c r="A4" s="2690"/>
      <c r="B4" s="2690"/>
      <c r="C4" s="2690"/>
      <c r="D4" s="2690"/>
      <c r="E4" s="2690"/>
      <c r="F4" s="2690"/>
      <c r="G4" s="2690"/>
      <c r="H4" s="2690"/>
      <c r="I4" s="2690"/>
      <c r="J4" s="2690"/>
      <c r="K4" s="2690"/>
      <c r="L4" s="2690"/>
      <c r="M4" s="2690"/>
      <c r="N4" s="2690"/>
      <c r="O4" s="2690"/>
      <c r="P4" s="2690"/>
      <c r="Q4" s="2690"/>
      <c r="R4" s="2690"/>
      <c r="S4" s="2690"/>
      <c r="T4" s="2690"/>
      <c r="U4" s="2690"/>
      <c r="V4" s="2690"/>
    </row>
    <row r="5" spans="1:22" ht="21">
      <c r="A5" s="2164"/>
      <c r="B5" s="2165"/>
      <c r="C5" s="2165"/>
      <c r="D5" s="2165"/>
      <c r="E5" s="2165"/>
      <c r="F5" s="2165"/>
      <c r="G5" s="2165"/>
      <c r="H5" s="2165"/>
      <c r="I5" s="2165"/>
      <c r="J5" s="2165"/>
      <c r="K5" s="2165"/>
      <c r="L5" s="2165"/>
      <c r="M5" s="2165"/>
      <c r="N5" s="2162"/>
      <c r="O5" s="2166"/>
      <c r="P5" s="2167"/>
      <c r="Q5" s="2168"/>
      <c r="R5" s="2167"/>
      <c r="S5" s="2162"/>
      <c r="T5" s="2162"/>
      <c r="U5" s="2162"/>
      <c r="V5" s="2162"/>
    </row>
    <row r="6" spans="1:22" ht="20.100000000000001" customHeight="1">
      <c r="A6" s="2691" t="s">
        <v>5890</v>
      </c>
      <c r="B6" s="2691"/>
      <c r="C6" s="2691"/>
      <c r="D6" s="2691"/>
      <c r="E6" s="2691"/>
      <c r="F6" s="2691"/>
      <c r="G6" s="2691"/>
      <c r="H6" s="2691"/>
      <c r="I6" s="2691"/>
      <c r="J6" s="2691"/>
      <c r="K6" s="2691"/>
      <c r="L6" s="2691"/>
      <c r="M6" s="2691"/>
      <c r="N6" s="2691"/>
      <c r="O6" s="2691"/>
      <c r="P6" s="2691"/>
      <c r="Q6" s="2691"/>
      <c r="R6" s="2691"/>
      <c r="S6" s="2691"/>
      <c r="T6" s="2691"/>
      <c r="U6" s="2691"/>
      <c r="V6" s="2691"/>
    </row>
    <row r="7" spans="1:22" ht="20.100000000000001" customHeight="1">
      <c r="A7" s="2692" t="s">
        <v>5891</v>
      </c>
      <c r="B7" s="2692"/>
      <c r="C7" s="2692"/>
      <c r="D7" s="2692"/>
      <c r="E7" s="2692"/>
      <c r="F7" s="2692"/>
      <c r="G7" s="2692"/>
      <c r="H7" s="2692"/>
      <c r="I7" s="2692"/>
      <c r="J7" s="2692"/>
      <c r="K7" s="2692"/>
      <c r="L7" s="2692"/>
      <c r="M7" s="2692"/>
      <c r="N7" s="2692"/>
      <c r="O7" s="2692"/>
      <c r="P7" s="2692"/>
      <c r="Q7" s="2692"/>
      <c r="R7" s="2692"/>
      <c r="S7" s="2692"/>
      <c r="T7" s="2692"/>
      <c r="U7" s="2692"/>
      <c r="V7" s="2692"/>
    </row>
    <row r="8" spans="1:22" ht="20.100000000000001" customHeight="1">
      <c r="A8" s="2169"/>
      <c r="B8" s="2170"/>
      <c r="C8" s="2170"/>
      <c r="D8" s="2170"/>
      <c r="E8" s="2170"/>
      <c r="F8" s="2170"/>
      <c r="G8" s="2170"/>
      <c r="H8" s="2170"/>
      <c r="I8" s="2170"/>
      <c r="J8" s="2170"/>
      <c r="K8" s="2170"/>
      <c r="L8" s="2170"/>
      <c r="M8" s="2170"/>
      <c r="N8" s="2171"/>
      <c r="O8" s="2170"/>
      <c r="P8" s="2172"/>
      <c r="Q8" s="2171"/>
      <c r="R8" s="2172"/>
      <c r="S8" s="2162"/>
      <c r="T8" s="2162"/>
      <c r="U8" s="2162"/>
      <c r="V8" s="2162"/>
    </row>
    <row r="9" spans="1:22" ht="20.100000000000001" customHeight="1">
      <c r="A9" s="2173" t="s">
        <v>5892</v>
      </c>
      <c r="B9" s="2171"/>
      <c r="C9" s="2171"/>
      <c r="D9" s="2171"/>
      <c r="E9" s="2171"/>
      <c r="F9" s="2171"/>
      <c r="G9" s="2171"/>
      <c r="H9" s="2171"/>
      <c r="I9" s="2171"/>
      <c r="J9" s="2171"/>
      <c r="K9" s="2171"/>
      <c r="L9" s="2171"/>
      <c r="M9" s="2171"/>
      <c r="N9" s="2171"/>
      <c r="O9" s="2171"/>
      <c r="P9" s="2174"/>
      <c r="Q9" s="2174"/>
      <c r="R9" s="2174"/>
      <c r="S9" s="2171"/>
      <c r="T9" s="2171"/>
      <c r="U9" s="2171"/>
      <c r="V9" s="2171"/>
    </row>
    <row r="10" spans="1:22" ht="10.5" customHeight="1" thickBot="1">
      <c r="A10" s="2175"/>
      <c r="B10" s="2174"/>
      <c r="C10" s="2174"/>
      <c r="D10" s="2174"/>
      <c r="E10" s="2174"/>
      <c r="F10" s="2174"/>
      <c r="G10" s="2174"/>
      <c r="H10" s="2174"/>
      <c r="I10" s="2174"/>
      <c r="J10" s="2174"/>
      <c r="K10" s="2174"/>
      <c r="L10" s="2174"/>
      <c r="M10" s="2174"/>
      <c r="N10" s="2174"/>
      <c r="O10" s="2174"/>
      <c r="P10" s="2174"/>
      <c r="Q10" s="2174"/>
      <c r="R10" s="2174"/>
      <c r="S10" s="2171"/>
      <c r="T10" s="2171"/>
      <c r="U10" s="2171"/>
      <c r="V10" s="2171"/>
    </row>
    <row r="11" spans="1:22" ht="24.95" customHeight="1" thickBot="1">
      <c r="A11" s="2663" t="s">
        <v>5893</v>
      </c>
      <c r="B11" s="2664"/>
      <c r="C11" s="2664"/>
      <c r="D11" s="2664"/>
      <c r="E11" s="2664"/>
      <c r="F11" s="2664"/>
      <c r="G11" s="2664"/>
      <c r="H11" s="2664"/>
      <c r="I11" s="2664"/>
      <c r="J11" s="2664"/>
      <c r="K11" s="2664"/>
      <c r="L11" s="2664"/>
      <c r="M11" s="2664"/>
      <c r="N11" s="2664"/>
      <c r="O11" s="2665"/>
      <c r="P11" s="2666" t="s">
        <v>5894</v>
      </c>
      <c r="Q11" s="2664"/>
      <c r="R11" s="2664"/>
      <c r="S11" s="2664"/>
      <c r="T11" s="2664"/>
      <c r="U11" s="2664"/>
      <c r="V11" s="2667"/>
    </row>
    <row r="12" spans="1:22" ht="24.95" customHeight="1">
      <c r="A12" s="2654" t="s">
        <v>5895</v>
      </c>
      <c r="B12" s="2655"/>
      <c r="C12" s="2655"/>
      <c r="D12" s="2655"/>
      <c r="E12" s="2655"/>
      <c r="F12" s="2655"/>
      <c r="G12" s="2655"/>
      <c r="H12" s="2655"/>
      <c r="I12" s="2655"/>
      <c r="J12" s="2655"/>
      <c r="K12" s="2655"/>
      <c r="L12" s="2655"/>
      <c r="M12" s="2655"/>
      <c r="N12" s="2655"/>
      <c r="O12" s="2656"/>
      <c r="P12" s="2176" t="s">
        <v>139</v>
      </c>
      <c r="Q12" s="2655" t="s">
        <v>5896</v>
      </c>
      <c r="R12" s="2655"/>
      <c r="S12" s="2176" t="s">
        <v>139</v>
      </c>
      <c r="T12" s="2655" t="s">
        <v>5897</v>
      </c>
      <c r="U12" s="2655"/>
      <c r="V12" s="2657"/>
    </row>
    <row r="13" spans="1:22" ht="24.95" customHeight="1">
      <c r="A13" s="2684" t="s">
        <v>5898</v>
      </c>
      <c r="B13" s="2671"/>
      <c r="C13" s="2671"/>
      <c r="D13" s="2671"/>
      <c r="E13" s="2671"/>
      <c r="F13" s="2671"/>
      <c r="G13" s="2671"/>
      <c r="H13" s="2671"/>
      <c r="I13" s="2671"/>
      <c r="J13" s="2671"/>
      <c r="K13" s="2671"/>
      <c r="L13" s="2671"/>
      <c r="M13" s="2671"/>
      <c r="N13" s="2671"/>
      <c r="O13" s="2685"/>
      <c r="P13" s="2177" t="s">
        <v>139</v>
      </c>
      <c r="Q13" s="2178" t="s">
        <v>2986</v>
      </c>
      <c r="R13" s="2178"/>
      <c r="S13" s="2179" t="s">
        <v>139</v>
      </c>
      <c r="T13" s="2671" t="s">
        <v>5899</v>
      </c>
      <c r="U13" s="2671"/>
      <c r="V13" s="2672"/>
    </row>
    <row r="14" spans="1:22" ht="24.95" customHeight="1">
      <c r="A14" s="2686" t="s">
        <v>5900</v>
      </c>
      <c r="B14" s="2687"/>
      <c r="C14" s="2687"/>
      <c r="D14" s="2687"/>
      <c r="E14" s="2687"/>
      <c r="F14" s="2687"/>
      <c r="G14" s="2687"/>
      <c r="H14" s="2687"/>
      <c r="I14" s="2687"/>
      <c r="J14" s="2687"/>
      <c r="K14" s="2687"/>
      <c r="L14" s="2687"/>
      <c r="M14" s="2687"/>
      <c r="N14" s="2687"/>
      <c r="O14" s="2688"/>
      <c r="P14" s="2177" t="s">
        <v>139</v>
      </c>
      <c r="Q14" s="2178" t="s">
        <v>5901</v>
      </c>
      <c r="R14" s="2178"/>
      <c r="S14" s="2179" t="s">
        <v>139</v>
      </c>
      <c r="T14" s="2687" t="s">
        <v>5902</v>
      </c>
      <c r="U14" s="2687"/>
      <c r="V14" s="2689"/>
    </row>
    <row r="15" spans="1:22" ht="24.95" customHeight="1">
      <c r="A15" s="2684" t="s">
        <v>5903</v>
      </c>
      <c r="B15" s="2671"/>
      <c r="C15" s="2671"/>
      <c r="D15" s="2671"/>
      <c r="E15" s="2671"/>
      <c r="F15" s="2671"/>
      <c r="G15" s="2671"/>
      <c r="H15" s="2671"/>
      <c r="I15" s="2671"/>
      <c r="J15" s="2671"/>
      <c r="K15" s="2671"/>
      <c r="L15" s="2671"/>
      <c r="M15" s="2671"/>
      <c r="N15" s="2671"/>
      <c r="O15" s="2685"/>
      <c r="P15" s="2177" t="s">
        <v>139</v>
      </c>
      <c r="Q15" s="2178" t="s">
        <v>2991</v>
      </c>
      <c r="R15" s="2178"/>
      <c r="S15" s="2179" t="s">
        <v>139</v>
      </c>
      <c r="T15" s="2671" t="s">
        <v>5904</v>
      </c>
      <c r="U15" s="2671"/>
      <c r="V15" s="2672"/>
    </row>
    <row r="16" spans="1:22" ht="36.75" customHeight="1">
      <c r="A16" s="2668" t="s">
        <v>5905</v>
      </c>
      <c r="B16" s="2669"/>
      <c r="C16" s="2669"/>
      <c r="D16" s="2669"/>
      <c r="E16" s="2669"/>
      <c r="F16" s="2669"/>
      <c r="G16" s="2669"/>
      <c r="H16" s="2669"/>
      <c r="I16" s="2669"/>
      <c r="J16" s="2669"/>
      <c r="K16" s="2669"/>
      <c r="L16" s="2669"/>
      <c r="M16" s="2669"/>
      <c r="N16" s="2669"/>
      <c r="O16" s="2670"/>
      <c r="P16" s="2180" t="s">
        <v>139</v>
      </c>
      <c r="Q16" s="2181" t="s">
        <v>5906</v>
      </c>
      <c r="R16" s="2181"/>
      <c r="S16" s="2179" t="s">
        <v>139</v>
      </c>
      <c r="T16" s="2671" t="s">
        <v>243</v>
      </c>
      <c r="U16" s="2671"/>
      <c r="V16" s="2672"/>
    </row>
    <row r="17" spans="1:22" ht="24.95" customHeight="1" thickBot="1">
      <c r="A17" s="2673" t="s">
        <v>5907</v>
      </c>
      <c r="B17" s="2661"/>
      <c r="C17" s="2661"/>
      <c r="D17" s="2661"/>
      <c r="E17" s="2661"/>
      <c r="F17" s="2661"/>
      <c r="G17" s="2661"/>
      <c r="H17" s="2661"/>
      <c r="I17" s="2661"/>
      <c r="J17" s="2661"/>
      <c r="K17" s="2661"/>
      <c r="L17" s="2661"/>
      <c r="M17" s="2661"/>
      <c r="N17" s="2661"/>
      <c r="O17" s="2674"/>
      <c r="P17" s="2182" t="s">
        <v>139</v>
      </c>
      <c r="Q17" s="2183" t="s">
        <v>5908</v>
      </c>
      <c r="R17" s="2184"/>
      <c r="S17" s="2182" t="s">
        <v>139</v>
      </c>
      <c r="T17" s="2661" t="s">
        <v>2999</v>
      </c>
      <c r="U17" s="2661"/>
      <c r="V17" s="2662"/>
    </row>
    <row r="18" spans="1:22" ht="21" customHeight="1">
      <c r="A18" s="2675" t="s">
        <v>5909</v>
      </c>
      <c r="B18" s="2676"/>
      <c r="C18" s="2676"/>
      <c r="D18" s="2676"/>
      <c r="E18" s="2676"/>
      <c r="F18" s="2676"/>
      <c r="G18" s="2676"/>
      <c r="H18" s="2676"/>
      <c r="I18" s="2676"/>
      <c r="J18" s="2676"/>
      <c r="K18" s="2676"/>
      <c r="L18" s="2676"/>
      <c r="M18" s="2676"/>
      <c r="N18" s="2676"/>
      <c r="O18" s="2676"/>
      <c r="P18" s="2676"/>
      <c r="Q18" s="2676"/>
      <c r="R18" s="2676"/>
      <c r="S18" s="2676"/>
      <c r="T18" s="2676"/>
      <c r="U18" s="2676"/>
      <c r="V18" s="2677"/>
    </row>
    <row r="19" spans="1:22" ht="21" customHeight="1">
      <c r="A19" s="2678" t="s">
        <v>5910</v>
      </c>
      <c r="B19" s="2679"/>
      <c r="C19" s="2679"/>
      <c r="D19" s="2679"/>
      <c r="E19" s="2679"/>
      <c r="F19" s="2679"/>
      <c r="G19" s="2679"/>
      <c r="H19" s="2679"/>
      <c r="I19" s="2679"/>
      <c r="J19" s="2679"/>
      <c r="K19" s="2679"/>
      <c r="L19" s="2679"/>
      <c r="M19" s="2679"/>
      <c r="N19" s="2679"/>
      <c r="O19" s="2679"/>
      <c r="P19" s="2679"/>
      <c r="Q19" s="2679"/>
      <c r="R19" s="2679"/>
      <c r="S19" s="2679"/>
      <c r="T19" s="2679"/>
      <c r="U19" s="2679"/>
      <c r="V19" s="2680"/>
    </row>
    <row r="20" spans="1:22" ht="21" customHeight="1">
      <c r="A20" s="2678" t="s">
        <v>5911</v>
      </c>
      <c r="B20" s="2679"/>
      <c r="C20" s="2679"/>
      <c r="D20" s="2679"/>
      <c r="E20" s="2679"/>
      <c r="F20" s="2679"/>
      <c r="G20" s="2679"/>
      <c r="H20" s="2679"/>
      <c r="I20" s="2679"/>
      <c r="J20" s="2679"/>
      <c r="K20" s="2679"/>
      <c r="L20" s="2679"/>
      <c r="M20" s="2679"/>
      <c r="N20" s="2679"/>
      <c r="O20" s="2679"/>
      <c r="P20" s="2679"/>
      <c r="Q20" s="2679"/>
      <c r="R20" s="2679"/>
      <c r="S20" s="2679"/>
      <c r="T20" s="2679"/>
      <c r="U20" s="2679"/>
      <c r="V20" s="2680"/>
    </row>
    <row r="21" spans="1:22" ht="21" customHeight="1">
      <c r="A21" s="2678" t="s">
        <v>5912</v>
      </c>
      <c r="B21" s="2679"/>
      <c r="C21" s="2679"/>
      <c r="D21" s="2679"/>
      <c r="E21" s="2679"/>
      <c r="F21" s="2679"/>
      <c r="G21" s="2679"/>
      <c r="H21" s="2679"/>
      <c r="I21" s="2679"/>
      <c r="J21" s="2679"/>
      <c r="K21" s="2679"/>
      <c r="L21" s="2679"/>
      <c r="M21" s="2679"/>
      <c r="N21" s="2679"/>
      <c r="O21" s="2679"/>
      <c r="P21" s="2679"/>
      <c r="Q21" s="2679"/>
      <c r="R21" s="2679"/>
      <c r="S21" s="2679"/>
      <c r="T21" s="2679"/>
      <c r="U21" s="2679"/>
      <c r="V21" s="2680"/>
    </row>
    <row r="22" spans="1:22" ht="21" customHeight="1">
      <c r="A22" s="2678" t="s">
        <v>5913</v>
      </c>
      <c r="B22" s="2679"/>
      <c r="C22" s="2679"/>
      <c r="D22" s="2679"/>
      <c r="E22" s="2679"/>
      <c r="F22" s="2679"/>
      <c r="G22" s="2679"/>
      <c r="H22" s="2679"/>
      <c r="I22" s="2679"/>
      <c r="J22" s="2679"/>
      <c r="K22" s="2679"/>
      <c r="L22" s="2679"/>
      <c r="M22" s="2679"/>
      <c r="N22" s="2679"/>
      <c r="O22" s="2679"/>
      <c r="P22" s="2679"/>
      <c r="Q22" s="2679"/>
      <c r="R22" s="2679"/>
      <c r="S22" s="2679"/>
      <c r="T22" s="2679"/>
      <c r="U22" s="2679"/>
      <c r="V22" s="2680"/>
    </row>
    <row r="23" spans="1:22" ht="21" customHeight="1">
      <c r="A23" s="2678" t="s">
        <v>5914</v>
      </c>
      <c r="B23" s="2679"/>
      <c r="C23" s="2679"/>
      <c r="D23" s="2679"/>
      <c r="E23" s="2679"/>
      <c r="F23" s="2679"/>
      <c r="G23" s="2679"/>
      <c r="H23" s="2679"/>
      <c r="I23" s="2679"/>
      <c r="J23" s="2679"/>
      <c r="K23" s="2679"/>
      <c r="L23" s="2679"/>
      <c r="M23" s="2679"/>
      <c r="N23" s="2679"/>
      <c r="O23" s="2679"/>
      <c r="P23" s="2679"/>
      <c r="Q23" s="2679"/>
      <c r="R23" s="2679"/>
      <c r="S23" s="2679"/>
      <c r="T23" s="2679"/>
      <c r="U23" s="2679"/>
      <c r="V23" s="2680"/>
    </row>
    <row r="24" spans="1:22" ht="21" customHeight="1" thickBot="1">
      <c r="A24" s="2681" t="s">
        <v>5915</v>
      </c>
      <c r="B24" s="2682"/>
      <c r="C24" s="2682"/>
      <c r="D24" s="2682"/>
      <c r="E24" s="2682"/>
      <c r="F24" s="2682"/>
      <c r="G24" s="2682"/>
      <c r="H24" s="2682"/>
      <c r="I24" s="2682"/>
      <c r="J24" s="2682"/>
      <c r="K24" s="2682"/>
      <c r="L24" s="2682"/>
      <c r="M24" s="2682"/>
      <c r="N24" s="2682"/>
      <c r="O24" s="2682"/>
      <c r="P24" s="2682"/>
      <c r="Q24" s="2682"/>
      <c r="R24" s="2682"/>
      <c r="S24" s="2682"/>
      <c r="T24" s="2682"/>
      <c r="U24" s="2682"/>
      <c r="V24" s="2683"/>
    </row>
    <row r="25" spans="1:22" ht="20.100000000000001" customHeight="1">
      <c r="A25" s="2185"/>
      <c r="B25" s="2186"/>
      <c r="C25" s="2186"/>
      <c r="D25" s="2186"/>
      <c r="E25" s="2186"/>
      <c r="F25" s="2186"/>
      <c r="G25" s="2186"/>
      <c r="H25" s="2186"/>
      <c r="I25" s="2186"/>
      <c r="J25" s="2186"/>
      <c r="K25" s="2186"/>
      <c r="L25" s="2186"/>
      <c r="M25" s="2186"/>
      <c r="N25" s="2186"/>
      <c r="O25" s="2186"/>
      <c r="P25" s="2186"/>
      <c r="Q25" s="2186"/>
      <c r="R25" s="2186"/>
      <c r="S25" s="2187"/>
      <c r="T25" s="2187"/>
      <c r="U25" s="2187"/>
      <c r="V25" s="2187"/>
    </row>
    <row r="26" spans="1:22" ht="20.100000000000001" customHeight="1">
      <c r="A26" s="2188" t="s">
        <v>5916</v>
      </c>
      <c r="B26" s="2187"/>
      <c r="C26" s="2187"/>
      <c r="D26" s="2187"/>
      <c r="E26" s="2187"/>
      <c r="F26" s="2187"/>
      <c r="G26" s="2187"/>
      <c r="H26" s="2187"/>
      <c r="I26" s="2187"/>
      <c r="J26" s="2187"/>
      <c r="K26" s="2187"/>
      <c r="L26" s="2187"/>
      <c r="M26" s="2187"/>
      <c r="N26" s="2187"/>
      <c r="O26" s="2187"/>
      <c r="P26" s="2187"/>
      <c r="Q26" s="2187"/>
      <c r="R26" s="2187"/>
      <c r="S26" s="2187"/>
      <c r="T26" s="2187"/>
      <c r="U26" s="2186"/>
      <c r="V26" s="2187"/>
    </row>
    <row r="27" spans="1:22" ht="10.5" customHeight="1" thickBot="1">
      <c r="A27" s="2189"/>
      <c r="B27" s="2190"/>
      <c r="C27" s="2171"/>
      <c r="D27" s="2171"/>
      <c r="E27" s="2171"/>
      <c r="F27" s="2171"/>
      <c r="G27" s="2171"/>
      <c r="H27" s="2171"/>
      <c r="I27" s="2171"/>
      <c r="J27" s="2171"/>
      <c r="K27" s="2171"/>
      <c r="L27" s="2171"/>
      <c r="M27" s="2162"/>
      <c r="N27" s="2162"/>
      <c r="O27" s="2167"/>
      <c r="P27" s="2167"/>
      <c r="Q27" s="2168"/>
      <c r="R27" s="2168"/>
      <c r="S27" s="2168"/>
      <c r="T27" s="2168"/>
      <c r="U27" s="2168"/>
      <c r="V27" s="2162"/>
    </row>
    <row r="28" spans="1:22" ht="24.95" customHeight="1" thickBot="1">
      <c r="A28" s="2663" t="s">
        <v>5893</v>
      </c>
      <c r="B28" s="2664"/>
      <c r="C28" s="2664"/>
      <c r="D28" s="2664"/>
      <c r="E28" s="2664"/>
      <c r="F28" s="2664"/>
      <c r="G28" s="2664"/>
      <c r="H28" s="2664"/>
      <c r="I28" s="2664"/>
      <c r="J28" s="2664"/>
      <c r="K28" s="2664"/>
      <c r="L28" s="2664"/>
      <c r="M28" s="2664"/>
      <c r="N28" s="2664"/>
      <c r="O28" s="2665"/>
      <c r="P28" s="2666" t="s">
        <v>5894</v>
      </c>
      <c r="Q28" s="2664"/>
      <c r="R28" s="2664"/>
      <c r="S28" s="2664"/>
      <c r="T28" s="2664"/>
      <c r="U28" s="2664"/>
      <c r="V28" s="2667"/>
    </row>
    <row r="29" spans="1:22" ht="24.95" customHeight="1">
      <c r="A29" s="2654" t="s">
        <v>5917</v>
      </c>
      <c r="B29" s="2655"/>
      <c r="C29" s="2655"/>
      <c r="D29" s="2655"/>
      <c r="E29" s="2655"/>
      <c r="F29" s="2655"/>
      <c r="G29" s="2655"/>
      <c r="H29" s="2655"/>
      <c r="I29" s="2655"/>
      <c r="J29" s="2655"/>
      <c r="K29" s="2655"/>
      <c r="L29" s="2655"/>
      <c r="M29" s="2655"/>
      <c r="N29" s="2655"/>
      <c r="O29" s="2656"/>
      <c r="P29" s="2191" t="s">
        <v>139</v>
      </c>
      <c r="Q29" s="2655" t="s">
        <v>5901</v>
      </c>
      <c r="R29" s="2655"/>
      <c r="S29" s="2191" t="s">
        <v>139</v>
      </c>
      <c r="T29" s="2655" t="s">
        <v>5902</v>
      </c>
      <c r="U29" s="2655"/>
      <c r="V29" s="2657"/>
    </row>
    <row r="30" spans="1:22" ht="46.5" customHeight="1" thickBot="1">
      <c r="A30" s="2658" t="s">
        <v>5918</v>
      </c>
      <c r="B30" s="2659"/>
      <c r="C30" s="2659"/>
      <c r="D30" s="2659"/>
      <c r="E30" s="2659"/>
      <c r="F30" s="2659"/>
      <c r="G30" s="2659"/>
      <c r="H30" s="2659"/>
      <c r="I30" s="2659"/>
      <c r="J30" s="2659"/>
      <c r="K30" s="2659"/>
      <c r="L30" s="2659"/>
      <c r="M30" s="2659"/>
      <c r="N30" s="2659"/>
      <c r="O30" s="2660"/>
      <c r="P30" s="2192" t="s">
        <v>139</v>
      </c>
      <c r="Q30" s="2661" t="s">
        <v>5901</v>
      </c>
      <c r="R30" s="2661"/>
      <c r="S30" s="2192" t="s">
        <v>139</v>
      </c>
      <c r="T30" s="2661" t="s">
        <v>5902</v>
      </c>
      <c r="U30" s="2661"/>
      <c r="V30" s="2662"/>
    </row>
    <row r="31" spans="1:22" ht="20.100000000000001" customHeight="1">
      <c r="A31" s="2162"/>
      <c r="B31" s="2190"/>
      <c r="C31" s="2193"/>
      <c r="D31" s="2193"/>
      <c r="E31" s="2193"/>
      <c r="F31" s="2193"/>
      <c r="G31" s="2193"/>
      <c r="H31" s="2193"/>
      <c r="I31" s="2193"/>
      <c r="J31" s="2193"/>
      <c r="K31" s="2193"/>
      <c r="L31" s="2193"/>
      <c r="M31" s="2193"/>
      <c r="N31" s="2193"/>
      <c r="O31" s="2193"/>
      <c r="P31" s="2193"/>
      <c r="Q31" s="2193"/>
      <c r="R31" s="2193"/>
      <c r="S31" s="2193"/>
      <c r="T31" s="2193"/>
      <c r="U31" s="2193"/>
      <c r="V31" s="2193"/>
    </row>
    <row r="32" spans="1:22" ht="20.100000000000001" customHeight="1">
      <c r="A32" s="2162"/>
      <c r="B32" s="2190"/>
      <c r="C32" s="2193"/>
      <c r="D32" s="2193"/>
      <c r="E32" s="2193"/>
      <c r="F32" s="2193"/>
      <c r="G32" s="2193"/>
      <c r="H32" s="2193"/>
      <c r="I32" s="2193"/>
      <c r="J32" s="2193"/>
      <c r="K32" s="2193"/>
      <c r="L32" s="2193"/>
      <c r="M32" s="2193"/>
      <c r="N32" s="2193"/>
      <c r="O32" s="2193"/>
      <c r="P32" s="2193"/>
      <c r="Q32" s="2193"/>
      <c r="R32" s="2193"/>
      <c r="S32" s="2193"/>
      <c r="T32" s="2193"/>
      <c r="U32" s="2193"/>
      <c r="V32" s="2193"/>
    </row>
    <row r="33" spans="1:22" ht="20.100000000000001" customHeight="1">
      <c r="A33" s="2162"/>
      <c r="B33" s="2190"/>
      <c r="C33" s="2190"/>
      <c r="D33" s="2190"/>
      <c r="E33" s="2190"/>
      <c r="F33" s="2190"/>
      <c r="G33" s="2190"/>
      <c r="H33" s="2190"/>
      <c r="I33" s="2190"/>
      <c r="J33" s="2190"/>
      <c r="K33" s="2190"/>
      <c r="L33" s="2190"/>
      <c r="M33" s="2190"/>
      <c r="N33" s="2190"/>
      <c r="O33" s="2190"/>
      <c r="P33" s="2190"/>
      <c r="Q33" s="2190"/>
      <c r="R33" s="2190"/>
      <c r="S33" s="2190"/>
      <c r="T33" s="2190"/>
      <c r="U33" s="2190"/>
      <c r="V33" s="2190"/>
    </row>
    <row r="34" spans="1:22" ht="20.100000000000001" customHeight="1">
      <c r="A34" s="2162"/>
      <c r="B34" s="2190"/>
      <c r="C34" s="2190"/>
      <c r="D34" s="2190"/>
      <c r="E34" s="2190"/>
      <c r="F34" s="2190"/>
      <c r="G34" s="2190"/>
      <c r="H34" s="2190"/>
      <c r="I34" s="2190"/>
      <c r="J34" s="2190"/>
      <c r="K34" s="2190"/>
      <c r="L34" s="2190"/>
      <c r="M34" s="2190"/>
      <c r="N34" s="2190"/>
      <c r="O34" s="2190"/>
      <c r="P34" s="2190"/>
      <c r="Q34" s="2190"/>
      <c r="R34" s="2190"/>
      <c r="S34" s="2190"/>
      <c r="T34" s="2162"/>
      <c r="U34" s="2162"/>
      <c r="V34" s="2162"/>
    </row>
    <row r="35" spans="1:22" ht="20.100000000000001" customHeight="1">
      <c r="A35" s="2162"/>
      <c r="B35" s="2190"/>
      <c r="C35" s="2190"/>
      <c r="D35" s="2190"/>
      <c r="E35" s="2190"/>
      <c r="F35" s="2190"/>
      <c r="G35" s="2190"/>
      <c r="H35" s="2190"/>
      <c r="I35" s="2190"/>
      <c r="J35" s="2190"/>
      <c r="K35" s="2190"/>
      <c r="L35" s="2190"/>
      <c r="M35" s="2190"/>
      <c r="N35" s="2190"/>
      <c r="O35" s="2190"/>
      <c r="P35" s="2190"/>
      <c r="Q35" s="2190"/>
      <c r="R35" s="2190"/>
      <c r="S35" s="2190"/>
      <c r="T35" s="2162"/>
      <c r="U35" s="2162"/>
      <c r="V35" s="2162"/>
    </row>
    <row r="36" spans="1:22" ht="20.100000000000001" customHeight="1">
      <c r="A36" s="2162"/>
      <c r="B36" s="2162"/>
      <c r="C36" s="2162"/>
      <c r="D36" s="2162"/>
      <c r="E36" s="2162"/>
      <c r="F36" s="2162"/>
      <c r="G36" s="2162"/>
      <c r="H36" s="2162"/>
      <c r="I36" s="2162"/>
      <c r="J36" s="2162"/>
      <c r="K36" s="2162"/>
      <c r="L36" s="2162"/>
      <c r="M36" s="2162"/>
      <c r="N36" s="2162"/>
      <c r="O36" s="2162"/>
      <c r="P36" s="2162"/>
      <c r="Q36" s="2162"/>
      <c r="R36" s="2162"/>
      <c r="S36" s="2162"/>
      <c r="T36" s="2162"/>
      <c r="U36" s="2162"/>
      <c r="V36" s="2162"/>
    </row>
    <row r="37" spans="1:22" ht="20.100000000000001" customHeight="1">
      <c r="A37" s="2194"/>
      <c r="B37" s="2194"/>
      <c r="C37" s="2194"/>
      <c r="D37" s="2194"/>
      <c r="E37" s="2194"/>
      <c r="F37" s="2194"/>
      <c r="G37" s="2194"/>
      <c r="H37" s="2194"/>
      <c r="I37" s="2194"/>
      <c r="J37" s="2194"/>
      <c r="K37" s="2194"/>
      <c r="L37" s="2194"/>
      <c r="M37" s="2194"/>
      <c r="N37" s="2194"/>
      <c r="O37" s="2194"/>
      <c r="P37" s="2194"/>
      <c r="Q37" s="2194"/>
      <c r="R37" s="2194"/>
      <c r="S37" s="2194"/>
      <c r="T37" s="2194"/>
      <c r="U37" s="2194"/>
      <c r="V37" s="2194"/>
    </row>
    <row r="38" spans="1:22" ht="20.100000000000001" customHeight="1">
      <c r="A38" s="2194"/>
      <c r="B38" s="2194"/>
      <c r="C38" s="2194"/>
      <c r="D38" s="2194"/>
      <c r="E38" s="2194"/>
      <c r="F38" s="2194"/>
      <c r="G38" s="2194"/>
      <c r="H38" s="2194"/>
      <c r="I38" s="2194"/>
      <c r="J38" s="2194"/>
      <c r="K38" s="2194"/>
      <c r="L38" s="2194"/>
      <c r="M38" s="2194"/>
      <c r="N38" s="2194"/>
      <c r="O38" s="2194"/>
      <c r="P38" s="2194"/>
      <c r="Q38" s="2194"/>
      <c r="R38" s="2194"/>
      <c r="S38" s="2194"/>
      <c r="T38" s="2194"/>
      <c r="U38" s="2194"/>
      <c r="V38" s="2194"/>
    </row>
    <row r="39" spans="1:22" ht="20.100000000000001" customHeight="1">
      <c r="A39" s="2189"/>
      <c r="B39" s="2190"/>
      <c r="C39" s="2171"/>
      <c r="D39" s="2171"/>
      <c r="E39" s="2171"/>
      <c r="F39" s="2171"/>
      <c r="G39" s="2171"/>
      <c r="H39" s="2171"/>
      <c r="I39" s="2171"/>
      <c r="J39" s="2171"/>
      <c r="K39" s="2171"/>
      <c r="L39" s="2171"/>
      <c r="M39" s="2171"/>
      <c r="N39" s="2171"/>
      <c r="O39" s="2171"/>
      <c r="P39" s="2171"/>
      <c r="Q39" s="2171"/>
      <c r="R39" s="2171"/>
      <c r="S39" s="2171"/>
      <c r="T39" s="2171"/>
      <c r="U39" s="2171"/>
      <c r="V39" s="2171"/>
    </row>
    <row r="40" spans="1:22" ht="20.100000000000001" customHeight="1">
      <c r="A40" s="2189"/>
      <c r="B40" s="2190"/>
      <c r="C40" s="2171"/>
      <c r="D40" s="2171"/>
      <c r="E40" s="2171"/>
      <c r="F40" s="2171"/>
      <c r="G40" s="2171"/>
      <c r="H40" s="2171"/>
      <c r="I40" s="2171"/>
      <c r="J40" s="2171"/>
      <c r="K40" s="2171"/>
      <c r="L40" s="2171"/>
      <c r="M40" s="2171"/>
      <c r="N40" s="2171"/>
      <c r="O40" s="2171"/>
      <c r="P40" s="2171"/>
      <c r="Q40" s="2171"/>
      <c r="R40" s="2171"/>
      <c r="S40" s="2171"/>
      <c r="T40" s="2171"/>
      <c r="U40" s="2172"/>
      <c r="V40" s="2171"/>
    </row>
    <row r="41" spans="1:22" ht="20.100000000000001" customHeight="1">
      <c r="A41" s="2189"/>
      <c r="B41" s="2190"/>
      <c r="C41" s="2171"/>
      <c r="D41" s="2171"/>
      <c r="E41" s="2171"/>
      <c r="F41" s="2171"/>
      <c r="G41" s="2171"/>
      <c r="H41" s="2171"/>
      <c r="I41" s="2171"/>
      <c r="J41" s="2171"/>
      <c r="K41" s="2171"/>
      <c r="L41" s="2171"/>
      <c r="M41" s="2171"/>
      <c r="N41" s="2171"/>
      <c r="O41" s="2171"/>
      <c r="P41" s="2171"/>
      <c r="Q41" s="2171"/>
      <c r="R41" s="2171"/>
      <c r="S41" s="2171"/>
      <c r="T41" s="2171"/>
      <c r="U41" s="2172"/>
      <c r="V41" s="2171"/>
    </row>
    <row r="42" spans="1:22" ht="20.100000000000001" customHeight="1">
      <c r="A42" s="2189"/>
      <c r="B42" s="2190"/>
      <c r="C42" s="2171"/>
      <c r="D42" s="2171"/>
      <c r="E42" s="2171"/>
      <c r="F42" s="2171"/>
      <c r="G42" s="2171"/>
      <c r="H42" s="2171"/>
      <c r="I42" s="2171"/>
      <c r="J42" s="2171"/>
      <c r="K42" s="2171"/>
      <c r="L42" s="2171"/>
      <c r="M42" s="2171"/>
      <c r="N42" s="2171"/>
      <c r="O42" s="2171"/>
      <c r="P42" s="2171"/>
      <c r="Q42" s="2171"/>
      <c r="R42" s="2171"/>
      <c r="S42" s="2171"/>
      <c r="T42" s="2171"/>
      <c r="U42" s="2172"/>
      <c r="V42" s="2171"/>
    </row>
    <row r="43" spans="1:22" ht="20.100000000000001" customHeight="1">
      <c r="A43" s="2189"/>
      <c r="B43" s="2190"/>
      <c r="C43" s="2171"/>
      <c r="D43" s="2171"/>
      <c r="E43" s="2171"/>
      <c r="F43" s="2171"/>
      <c r="G43" s="2171"/>
      <c r="H43" s="2171"/>
      <c r="I43" s="2171"/>
      <c r="J43" s="2171"/>
      <c r="K43" s="2171"/>
      <c r="L43" s="2171"/>
      <c r="M43" s="2171"/>
      <c r="N43" s="2171"/>
      <c r="O43" s="2171"/>
      <c r="P43" s="2171"/>
      <c r="Q43" s="2171"/>
      <c r="R43" s="2171"/>
      <c r="S43" s="2171"/>
      <c r="T43" s="2171"/>
      <c r="U43" s="2172"/>
      <c r="V43" s="2171"/>
    </row>
    <row r="44" spans="1:22" ht="20.100000000000001" customHeight="1">
      <c r="A44" s="2189"/>
      <c r="B44" s="2190"/>
      <c r="C44" s="2171"/>
      <c r="D44" s="2171"/>
      <c r="E44" s="2171"/>
      <c r="F44" s="2171"/>
      <c r="G44" s="2171"/>
      <c r="H44" s="2171"/>
      <c r="I44" s="2171"/>
      <c r="J44" s="2171"/>
      <c r="K44" s="2171"/>
      <c r="L44" s="2171"/>
      <c r="M44" s="2171"/>
      <c r="N44" s="2171"/>
      <c r="O44" s="2171"/>
      <c r="P44" s="2171"/>
      <c r="Q44" s="2171"/>
      <c r="R44" s="2171"/>
      <c r="S44" s="2171"/>
      <c r="T44" s="2171"/>
      <c r="U44" s="2172"/>
      <c r="V44" s="2171"/>
    </row>
    <row r="45" spans="1:22" ht="20.100000000000001" customHeight="1">
      <c r="A45" s="2189"/>
      <c r="B45" s="2190"/>
      <c r="C45" s="2171"/>
      <c r="D45" s="2171"/>
      <c r="E45" s="2171"/>
      <c r="F45" s="2171"/>
      <c r="G45" s="2171"/>
      <c r="H45" s="2171"/>
      <c r="I45" s="2171"/>
      <c r="J45" s="2171"/>
      <c r="K45" s="2171"/>
      <c r="L45" s="2171"/>
      <c r="M45" s="2171"/>
      <c r="N45" s="2171"/>
      <c r="O45" s="2171"/>
      <c r="P45" s="2171"/>
      <c r="Q45" s="2171"/>
      <c r="R45" s="2171"/>
      <c r="S45" s="2171"/>
      <c r="T45" s="2171"/>
      <c r="U45" s="2172"/>
      <c r="V45" s="2171"/>
    </row>
    <row r="46" spans="1:22" ht="20.100000000000001" customHeight="1">
      <c r="A46" s="2195"/>
      <c r="B46" s="2196"/>
      <c r="C46" s="2197"/>
      <c r="D46" s="2197"/>
      <c r="E46" s="2197"/>
      <c r="F46" s="2197"/>
      <c r="G46" s="2197"/>
      <c r="H46" s="2197"/>
      <c r="I46" s="2197"/>
      <c r="J46" s="2197"/>
      <c r="K46" s="2197"/>
      <c r="L46" s="2197"/>
      <c r="M46" s="2197"/>
      <c r="N46" s="2197"/>
      <c r="O46" s="2197"/>
      <c r="P46" s="2197"/>
      <c r="Q46" s="2197"/>
      <c r="R46" s="2197"/>
      <c r="S46" s="2197"/>
      <c r="T46" s="2197"/>
      <c r="U46" s="2198"/>
    </row>
    <row r="47" spans="1:22" ht="20.100000000000001" customHeight="1">
      <c r="A47" s="2195"/>
      <c r="B47" s="2196"/>
      <c r="C47" s="2197"/>
      <c r="D47" s="2197"/>
      <c r="E47" s="2197"/>
      <c r="F47" s="2197"/>
      <c r="G47" s="2197"/>
      <c r="H47" s="2197"/>
      <c r="I47" s="2197"/>
      <c r="J47" s="2197"/>
      <c r="K47" s="2197"/>
      <c r="L47" s="2197"/>
      <c r="M47" s="2197"/>
      <c r="N47" s="2197"/>
      <c r="O47" s="2197"/>
      <c r="P47" s="2197"/>
      <c r="Q47" s="2197"/>
      <c r="R47" s="2197"/>
      <c r="S47" s="2197"/>
      <c r="T47" s="2197"/>
      <c r="U47" s="2198"/>
    </row>
    <row r="48" spans="1:22" ht="20.100000000000001" customHeight="1">
      <c r="A48" s="2195"/>
      <c r="B48" s="2196"/>
      <c r="C48" s="2197"/>
      <c r="D48" s="2197"/>
      <c r="E48" s="2197"/>
      <c r="F48" s="2197"/>
      <c r="G48" s="2197"/>
      <c r="H48" s="2197"/>
      <c r="I48" s="2197"/>
      <c r="J48" s="2197"/>
      <c r="K48" s="2197"/>
      <c r="L48" s="2197"/>
      <c r="M48" s="2197"/>
      <c r="N48" s="2197"/>
      <c r="O48" s="2197"/>
      <c r="P48" s="2197"/>
      <c r="Q48" s="2197"/>
      <c r="R48" s="2197"/>
      <c r="S48" s="2198"/>
      <c r="T48" s="2197"/>
      <c r="U48" s="2197"/>
    </row>
    <row r="49" spans="1:21" ht="20.100000000000001" customHeight="1">
      <c r="A49" s="2199"/>
      <c r="B49" s="2200"/>
      <c r="C49" s="2201"/>
      <c r="D49" s="2201"/>
      <c r="E49" s="2201"/>
      <c r="F49" s="2201"/>
      <c r="G49" s="2201"/>
      <c r="H49" s="2201"/>
      <c r="I49" s="2201"/>
      <c r="J49" s="2201"/>
      <c r="K49" s="2201"/>
      <c r="L49" s="2201"/>
      <c r="M49" s="2201"/>
      <c r="N49" s="2197"/>
      <c r="O49" s="2197"/>
      <c r="P49" s="2197"/>
      <c r="Q49" s="2197"/>
      <c r="R49" s="2197"/>
      <c r="S49" s="2198"/>
      <c r="T49" s="2197"/>
      <c r="U49" s="2197"/>
    </row>
    <row r="50" spans="1:21">
      <c r="A50" s="2195"/>
      <c r="B50" s="2196"/>
      <c r="C50" s="2197"/>
      <c r="D50" s="2197"/>
      <c r="E50" s="2197"/>
      <c r="F50" s="2197"/>
      <c r="G50" s="2197"/>
      <c r="H50" s="2197"/>
      <c r="I50" s="2197"/>
      <c r="J50" s="2197"/>
      <c r="K50" s="2197"/>
      <c r="L50" s="2197"/>
      <c r="M50" s="2197"/>
      <c r="N50" s="2197"/>
      <c r="O50" s="2197"/>
      <c r="P50" s="2197"/>
      <c r="Q50" s="2197"/>
      <c r="R50" s="2197"/>
      <c r="S50" s="2198"/>
      <c r="T50" s="2197"/>
      <c r="U50" s="2197"/>
    </row>
  </sheetData>
  <mergeCells count="33">
    <mergeCell ref="A12:O12"/>
    <mergeCell ref="Q12:R12"/>
    <mergeCell ref="T12:V12"/>
    <mergeCell ref="A3:V4"/>
    <mergeCell ref="A6:V6"/>
    <mergeCell ref="A7:V7"/>
    <mergeCell ref="A11:O11"/>
    <mergeCell ref="P11:V11"/>
    <mergeCell ref="A13:O13"/>
    <mergeCell ref="T13:V13"/>
    <mergeCell ref="A14:O14"/>
    <mergeCell ref="T14:V14"/>
    <mergeCell ref="A15:O15"/>
    <mergeCell ref="T15:V15"/>
    <mergeCell ref="A28:O28"/>
    <mergeCell ref="P28:V28"/>
    <mergeCell ref="A16:O16"/>
    <mergeCell ref="T16:V16"/>
    <mergeCell ref="A17:O17"/>
    <mergeCell ref="T17:V17"/>
    <mergeCell ref="A18:V18"/>
    <mergeCell ref="A19:V19"/>
    <mergeCell ref="A20:V20"/>
    <mergeCell ref="A21:V21"/>
    <mergeCell ref="A22:V22"/>
    <mergeCell ref="A23:V23"/>
    <mergeCell ref="A24:V24"/>
    <mergeCell ref="A29:O29"/>
    <mergeCell ref="Q29:R29"/>
    <mergeCell ref="T29:V29"/>
    <mergeCell ref="A30:O30"/>
    <mergeCell ref="Q30:R30"/>
    <mergeCell ref="T30:V30"/>
  </mergeCells>
  <phoneticPr fontId="136"/>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53" customWidth="1"/>
    <col min="2" max="5" width="4.125" style="353" customWidth="1"/>
    <col min="6" max="6" width="2.625" style="353" customWidth="1"/>
    <col min="7" max="20" width="4.125" style="353" customWidth="1"/>
    <col min="21" max="22" width="2.625" style="353" customWidth="1"/>
    <col min="23" max="23" width="9" style="353" customWidth="1"/>
    <col min="24" max="16384" width="9" style="353"/>
  </cols>
  <sheetData>
    <row r="1" spans="1:21" ht="18" customHeight="1">
      <c r="A1" s="353" t="s">
        <v>4527</v>
      </c>
      <c r="C1" s="364"/>
      <c r="D1" s="364"/>
      <c r="E1" s="364"/>
      <c r="F1" s="364"/>
      <c r="G1" s="364"/>
      <c r="H1" s="364"/>
      <c r="I1" s="364"/>
      <c r="J1" s="364"/>
      <c r="K1" s="364"/>
      <c r="L1" s="364"/>
      <c r="M1" s="364"/>
      <c r="N1" s="364"/>
      <c r="O1" s="364"/>
      <c r="P1" s="364"/>
      <c r="Q1" s="364"/>
      <c r="R1" s="364"/>
      <c r="S1" s="364"/>
    </row>
    <row r="2" spans="1:21" ht="13.5" customHeight="1"/>
    <row r="3" spans="1:21" ht="20.25" customHeight="1">
      <c r="A3" s="2441" t="s">
        <v>3000</v>
      </c>
      <c r="B3" s="2441"/>
      <c r="C3" s="2441"/>
      <c r="D3" s="2441"/>
      <c r="E3" s="2441"/>
      <c r="F3" s="2441"/>
      <c r="G3" s="2441"/>
      <c r="H3" s="2441"/>
      <c r="I3" s="2441"/>
      <c r="J3" s="2441"/>
      <c r="K3" s="2441"/>
      <c r="L3" s="2441"/>
      <c r="M3" s="2441"/>
      <c r="N3" s="2441"/>
      <c r="O3" s="2441"/>
      <c r="P3" s="2441"/>
      <c r="Q3" s="2441"/>
      <c r="R3" s="2441"/>
      <c r="S3" s="2441"/>
      <c r="T3" s="2441"/>
      <c r="U3" s="2441"/>
    </row>
    <row r="4" spans="1:21" ht="13.5" customHeight="1">
      <c r="A4" s="365"/>
      <c r="B4" s="365"/>
      <c r="C4" s="365"/>
      <c r="D4" s="365"/>
      <c r="E4" s="365"/>
      <c r="F4" s="365"/>
      <c r="G4" s="365"/>
      <c r="H4" s="365"/>
      <c r="I4" s="365"/>
      <c r="J4" s="365"/>
      <c r="K4" s="365"/>
      <c r="L4" s="365"/>
      <c r="M4" s="365"/>
      <c r="N4" s="365"/>
      <c r="O4" s="365"/>
      <c r="P4" s="365"/>
      <c r="Q4" s="365"/>
      <c r="R4" s="365"/>
      <c r="S4" s="365"/>
    </row>
    <row r="5" spans="1:21" ht="18" customHeight="1">
      <c r="M5" s="367"/>
      <c r="N5" s="2748"/>
      <c r="O5" s="2748"/>
      <c r="P5" s="365" t="s">
        <v>477</v>
      </c>
      <c r="Q5" s="366"/>
      <c r="R5" s="365" t="s">
        <v>5</v>
      </c>
      <c r="S5" s="366"/>
      <c r="T5" s="365" t="s">
        <v>478</v>
      </c>
      <c r="U5" s="367"/>
    </row>
    <row r="6" spans="1:21" ht="13.5" customHeight="1"/>
    <row r="7" spans="1:21" ht="18" customHeight="1">
      <c r="B7" s="353" t="s">
        <v>3001</v>
      </c>
    </row>
    <row r="8" spans="1:21" ht="18" customHeight="1">
      <c r="B8" s="353" t="s">
        <v>3002</v>
      </c>
    </row>
    <row r="9" spans="1:21" ht="13.5" customHeight="1"/>
    <row r="10" spans="1:21" ht="18" customHeight="1">
      <c r="G10" s="2463" t="s">
        <v>3003</v>
      </c>
      <c r="H10" s="2463"/>
      <c r="J10" s="2407" t="s">
        <v>19</v>
      </c>
      <c r="K10" s="2407"/>
      <c r="L10" s="2740" t="str">
        <f>cst_wskakunin_dairi1__address</f>
        <v>埼玉県所沢市東新井町307-7</v>
      </c>
      <c r="M10" s="2740"/>
      <c r="N10" s="2740"/>
      <c r="O10" s="2740"/>
      <c r="P10" s="2740"/>
      <c r="Q10" s="2740"/>
      <c r="R10" s="2740"/>
      <c r="S10" s="2740"/>
      <c r="T10" s="2740"/>
    </row>
    <row r="11" spans="1:21" ht="18" customHeight="1">
      <c r="C11" s="368"/>
      <c r="D11" s="368"/>
      <c r="I11" s="354" t="s">
        <v>3004</v>
      </c>
      <c r="J11" s="2407" t="s">
        <v>4</v>
      </c>
      <c r="K11" s="2407"/>
      <c r="L11" s="2740" t="str">
        <f>cst_wskakunin_dairi1_JIMU_NAME</f>
        <v>XXXアーキ</v>
      </c>
      <c r="M11" s="2740"/>
      <c r="N11" s="2740"/>
      <c r="O11" s="2740"/>
      <c r="P11" s="2740"/>
      <c r="Q11" s="2740"/>
      <c r="R11" s="2740"/>
      <c r="S11" s="2740"/>
    </row>
    <row r="12" spans="1:21" ht="18" customHeight="1">
      <c r="C12" s="368"/>
      <c r="D12" s="368"/>
      <c r="J12" s="2407"/>
      <c r="K12" s="2407"/>
      <c r="L12" s="2740" t="str">
        <f>cst_wskakunin_dairi1_NAME</f>
        <v>テスト代理人</v>
      </c>
      <c r="M12" s="2740"/>
      <c r="N12" s="2740"/>
      <c r="O12" s="2740"/>
      <c r="P12" s="2740"/>
      <c r="Q12" s="2740"/>
      <c r="R12" s="2740"/>
      <c r="S12" s="2740"/>
    </row>
    <row r="13" spans="1:21" ht="18" customHeight="1">
      <c r="J13" s="2407" t="s">
        <v>3005</v>
      </c>
      <c r="K13" s="2407"/>
      <c r="L13" s="2740" t="str">
        <f>cst_wskakunin_dairi1_TEL</f>
        <v>048-222-2222</v>
      </c>
      <c r="M13" s="2740"/>
      <c r="N13" s="2740"/>
      <c r="O13" s="2740"/>
      <c r="P13" s="2740"/>
      <c r="Q13" s="2740"/>
      <c r="R13" s="2740"/>
      <c r="S13" s="2740"/>
    </row>
    <row r="14" spans="1:21" ht="18" customHeight="1">
      <c r="J14" s="361"/>
      <c r="K14" s="361"/>
    </row>
    <row r="15" spans="1:21" ht="18" customHeight="1">
      <c r="A15" s="353" t="s">
        <v>3006</v>
      </c>
      <c r="J15" s="361"/>
      <c r="K15" s="361"/>
    </row>
    <row r="16" spans="1:21" ht="18" customHeight="1">
      <c r="A16" s="353" t="s">
        <v>4531</v>
      </c>
    </row>
    <row r="17" spans="1:21" ht="18" customHeight="1"/>
    <row r="18" spans="1:21" ht="18" customHeight="1" thickBot="1">
      <c r="A18" s="2741" t="s">
        <v>0</v>
      </c>
      <c r="B18" s="2741"/>
      <c r="C18" s="2741"/>
      <c r="D18" s="2741"/>
      <c r="E18" s="2741"/>
      <c r="F18" s="2741"/>
      <c r="G18" s="2741"/>
      <c r="H18" s="2741"/>
      <c r="I18" s="2741"/>
      <c r="J18" s="2741"/>
      <c r="K18" s="2741"/>
      <c r="L18" s="2741"/>
      <c r="M18" s="2741"/>
      <c r="N18" s="2741"/>
      <c r="O18" s="2741"/>
      <c r="P18" s="2741"/>
      <c r="Q18" s="2741"/>
      <c r="R18" s="2741"/>
      <c r="S18" s="2741"/>
      <c r="T18" s="2741"/>
      <c r="U18" s="2741"/>
    </row>
    <row r="19" spans="1:21" ht="18" customHeight="1">
      <c r="A19" s="2742" t="s">
        <v>27</v>
      </c>
      <c r="B19" s="2743"/>
      <c r="C19" s="2743"/>
      <c r="D19" s="2743"/>
      <c r="E19" s="2744"/>
      <c r="F19" s="2746" t="str">
        <f>IF(cst_shinsei_ISSUE_DATE="","令和",cst_shinsei_ISSUE_DATE)</f>
        <v>令和</v>
      </c>
      <c r="G19" s="2747"/>
      <c r="H19" s="723" t="str">
        <f>cst_shinsei_ISSUE_DATE</f>
        <v/>
      </c>
      <c r="I19" s="370" t="s">
        <v>477</v>
      </c>
      <c r="J19" s="724" t="str">
        <f>cst_shinsei_ISSUE_DATE</f>
        <v/>
      </c>
      <c r="K19" s="370" t="s">
        <v>5</v>
      </c>
      <c r="L19" s="725" t="str">
        <f>cst_shinsei_ISSUE_DATE</f>
        <v/>
      </c>
      <c r="M19" s="370" t="s">
        <v>478</v>
      </c>
      <c r="N19" s="369"/>
      <c r="O19" s="369"/>
      <c r="P19" s="369"/>
      <c r="Q19" s="369"/>
      <c r="R19" s="369"/>
      <c r="S19" s="369"/>
      <c r="T19" s="369"/>
      <c r="U19" s="371"/>
    </row>
    <row r="20" spans="1:21" ht="18" customHeight="1">
      <c r="A20" s="2727" t="s">
        <v>26</v>
      </c>
      <c r="B20" s="2728"/>
      <c r="C20" s="2728"/>
      <c r="D20" s="2728"/>
      <c r="E20" s="2729"/>
      <c r="G20" s="355" t="s">
        <v>6</v>
      </c>
      <c r="H20" s="2745" t="str">
        <f>cst_shinsei_ISSUE_NO</f>
        <v/>
      </c>
      <c r="I20" s="2745"/>
      <c r="J20" s="2745"/>
      <c r="K20" s="2745"/>
      <c r="L20" s="2745"/>
      <c r="M20" s="372" t="s">
        <v>7</v>
      </c>
      <c r="N20" s="355"/>
      <c r="O20" s="355"/>
      <c r="P20" s="355"/>
      <c r="Q20" s="355"/>
      <c r="R20" s="355"/>
      <c r="S20" s="355"/>
      <c r="T20" s="355"/>
      <c r="U20" s="373"/>
    </row>
    <row r="21" spans="1:21" ht="18" customHeight="1">
      <c r="A21" s="2720" t="s">
        <v>3007</v>
      </c>
      <c r="B21" s="2721"/>
      <c r="C21" s="2721"/>
      <c r="D21" s="2721"/>
      <c r="E21" s="2722"/>
      <c r="F21" s="374"/>
      <c r="G21" s="2723" t="str">
        <f>cst_wskakunin_BUILD__address</f>
        <v>埼玉県さいたま市緑区</v>
      </c>
      <c r="H21" s="2723"/>
      <c r="I21" s="2723"/>
      <c r="J21" s="2723"/>
      <c r="K21" s="2723"/>
      <c r="L21" s="2723"/>
      <c r="M21" s="2723"/>
      <c r="N21" s="2723"/>
      <c r="O21" s="2723"/>
      <c r="P21" s="2723"/>
      <c r="Q21" s="2723"/>
      <c r="R21" s="2723"/>
      <c r="S21" s="2723"/>
      <c r="T21" s="2723"/>
      <c r="U21" s="2724"/>
    </row>
    <row r="22" spans="1:21" ht="18" customHeight="1">
      <c r="A22" s="2727" t="s">
        <v>3008</v>
      </c>
      <c r="B22" s="2728"/>
      <c r="C22" s="2728"/>
      <c r="D22" s="2728"/>
      <c r="E22" s="2729"/>
      <c r="F22" s="375"/>
      <c r="G22" s="2725"/>
      <c r="H22" s="2725"/>
      <c r="I22" s="2725"/>
      <c r="J22" s="2725"/>
      <c r="K22" s="2725"/>
      <c r="L22" s="2725"/>
      <c r="M22" s="2725"/>
      <c r="N22" s="2725"/>
      <c r="O22" s="2725"/>
      <c r="P22" s="2725"/>
      <c r="Q22" s="2725"/>
      <c r="R22" s="2725"/>
      <c r="S22" s="2725"/>
      <c r="T22" s="2725"/>
      <c r="U22" s="2726"/>
    </row>
    <row r="23" spans="1:21" ht="18" customHeight="1">
      <c r="A23" s="2693" t="s">
        <v>3009</v>
      </c>
      <c r="B23" s="2694"/>
      <c r="C23" s="2695"/>
      <c r="D23" s="2710" t="s">
        <v>3010</v>
      </c>
      <c r="E23" s="2695"/>
      <c r="F23" s="374"/>
      <c r="G23" s="2734"/>
      <c r="H23" s="2734"/>
      <c r="I23" s="2734"/>
      <c r="J23" s="2734"/>
      <c r="K23" s="2734"/>
      <c r="L23" s="2734"/>
      <c r="M23" s="2734"/>
      <c r="N23" s="2734"/>
      <c r="O23" s="2734"/>
      <c r="P23" s="2734"/>
      <c r="Q23" s="2734"/>
      <c r="R23" s="2734"/>
      <c r="S23" s="2734"/>
      <c r="T23" s="2734"/>
      <c r="U23" s="2735"/>
    </row>
    <row r="24" spans="1:21" ht="18" customHeight="1">
      <c r="A24" s="2696"/>
      <c r="B24" s="2407"/>
      <c r="C24" s="2697"/>
      <c r="D24" s="2732"/>
      <c r="E24" s="2697"/>
      <c r="F24" s="376"/>
      <c r="G24" s="2736"/>
      <c r="H24" s="2736"/>
      <c r="I24" s="2736"/>
      <c r="J24" s="2736"/>
      <c r="K24" s="2736"/>
      <c r="L24" s="2736"/>
      <c r="M24" s="2736"/>
      <c r="N24" s="2736"/>
      <c r="O24" s="2736"/>
      <c r="P24" s="2736"/>
      <c r="Q24" s="2736"/>
      <c r="R24" s="2736"/>
      <c r="S24" s="2736"/>
      <c r="T24" s="2736"/>
      <c r="U24" s="2737"/>
    </row>
    <row r="25" spans="1:21" ht="18" customHeight="1">
      <c r="A25" s="2696"/>
      <c r="B25" s="2407"/>
      <c r="C25" s="2697"/>
      <c r="D25" s="2732"/>
      <c r="E25" s="2697"/>
      <c r="F25" s="376"/>
      <c r="G25" s="2736"/>
      <c r="H25" s="2736"/>
      <c r="I25" s="2736"/>
      <c r="J25" s="2736"/>
      <c r="K25" s="2736"/>
      <c r="L25" s="2736"/>
      <c r="M25" s="2736"/>
      <c r="N25" s="2736"/>
      <c r="O25" s="2736"/>
      <c r="P25" s="2736"/>
      <c r="Q25" s="2736"/>
      <c r="R25" s="2736"/>
      <c r="S25" s="2736"/>
      <c r="T25" s="2736"/>
      <c r="U25" s="2737"/>
    </row>
    <row r="26" spans="1:21" ht="18" customHeight="1">
      <c r="A26" s="2696"/>
      <c r="B26" s="2407"/>
      <c r="C26" s="2697"/>
      <c r="D26" s="2732"/>
      <c r="E26" s="2697"/>
      <c r="F26" s="376"/>
      <c r="G26" s="2736"/>
      <c r="H26" s="2736"/>
      <c r="I26" s="2736"/>
      <c r="J26" s="2736"/>
      <c r="K26" s="2736"/>
      <c r="L26" s="2736"/>
      <c r="M26" s="2736"/>
      <c r="N26" s="2736"/>
      <c r="O26" s="2736"/>
      <c r="P26" s="2736"/>
      <c r="Q26" s="2736"/>
      <c r="R26" s="2736"/>
      <c r="S26" s="2736"/>
      <c r="T26" s="2736"/>
      <c r="U26" s="2737"/>
    </row>
    <row r="27" spans="1:21" ht="18" customHeight="1">
      <c r="A27" s="2696"/>
      <c r="B27" s="2407"/>
      <c r="C27" s="2697"/>
      <c r="D27" s="2733"/>
      <c r="E27" s="2731"/>
      <c r="F27" s="375"/>
      <c r="G27" s="2738"/>
      <c r="H27" s="2738"/>
      <c r="I27" s="2738"/>
      <c r="J27" s="2738"/>
      <c r="K27" s="2738"/>
      <c r="L27" s="2738"/>
      <c r="M27" s="2738"/>
      <c r="N27" s="2738"/>
      <c r="O27" s="2738"/>
      <c r="P27" s="2738"/>
      <c r="Q27" s="2738"/>
      <c r="R27" s="2738"/>
      <c r="S27" s="2738"/>
      <c r="T27" s="2738"/>
      <c r="U27" s="2739"/>
    </row>
    <row r="28" spans="1:21" ht="18" customHeight="1">
      <c r="A28" s="2696"/>
      <c r="B28" s="2407"/>
      <c r="C28" s="2697"/>
      <c r="D28" s="2710" t="s">
        <v>3011</v>
      </c>
      <c r="E28" s="2695"/>
      <c r="F28" s="374"/>
      <c r="G28" s="2734"/>
      <c r="H28" s="2734"/>
      <c r="I28" s="2734"/>
      <c r="J28" s="2734"/>
      <c r="K28" s="2734"/>
      <c r="L28" s="2734"/>
      <c r="M28" s="2734"/>
      <c r="N28" s="2734"/>
      <c r="O28" s="2734"/>
      <c r="P28" s="2734"/>
      <c r="Q28" s="2734"/>
      <c r="R28" s="2734"/>
      <c r="S28" s="2734"/>
      <c r="T28" s="2734"/>
      <c r="U28" s="2735"/>
    </row>
    <row r="29" spans="1:21" ht="18" customHeight="1">
      <c r="A29" s="2696"/>
      <c r="B29" s="2407"/>
      <c r="C29" s="2697"/>
      <c r="D29" s="2732"/>
      <c r="E29" s="2697"/>
      <c r="F29" s="376"/>
      <c r="G29" s="2736"/>
      <c r="H29" s="2736"/>
      <c r="I29" s="2736"/>
      <c r="J29" s="2736"/>
      <c r="K29" s="2736"/>
      <c r="L29" s="2736"/>
      <c r="M29" s="2736"/>
      <c r="N29" s="2736"/>
      <c r="O29" s="2736"/>
      <c r="P29" s="2736"/>
      <c r="Q29" s="2736"/>
      <c r="R29" s="2736"/>
      <c r="S29" s="2736"/>
      <c r="T29" s="2736"/>
      <c r="U29" s="2737"/>
    </row>
    <row r="30" spans="1:21" ht="18" customHeight="1">
      <c r="A30" s="2696"/>
      <c r="B30" s="2407"/>
      <c r="C30" s="2697"/>
      <c r="D30" s="2732"/>
      <c r="E30" s="2697"/>
      <c r="F30" s="376"/>
      <c r="G30" s="2736"/>
      <c r="H30" s="2736"/>
      <c r="I30" s="2736"/>
      <c r="J30" s="2736"/>
      <c r="K30" s="2736"/>
      <c r="L30" s="2736"/>
      <c r="M30" s="2736"/>
      <c r="N30" s="2736"/>
      <c r="O30" s="2736"/>
      <c r="P30" s="2736"/>
      <c r="Q30" s="2736"/>
      <c r="R30" s="2736"/>
      <c r="S30" s="2736"/>
      <c r="T30" s="2736"/>
      <c r="U30" s="2737"/>
    </row>
    <row r="31" spans="1:21" ht="18" customHeight="1">
      <c r="A31" s="2696"/>
      <c r="B31" s="2407"/>
      <c r="C31" s="2697"/>
      <c r="D31" s="2732"/>
      <c r="E31" s="2697"/>
      <c r="F31" s="376"/>
      <c r="G31" s="2736"/>
      <c r="H31" s="2736"/>
      <c r="I31" s="2736"/>
      <c r="J31" s="2736"/>
      <c r="K31" s="2736"/>
      <c r="L31" s="2736"/>
      <c r="M31" s="2736"/>
      <c r="N31" s="2736"/>
      <c r="O31" s="2736"/>
      <c r="P31" s="2736"/>
      <c r="Q31" s="2736"/>
      <c r="R31" s="2736"/>
      <c r="S31" s="2736"/>
      <c r="T31" s="2736"/>
      <c r="U31" s="2737"/>
    </row>
    <row r="32" spans="1:21" ht="18" customHeight="1">
      <c r="A32" s="2730"/>
      <c r="B32" s="2398"/>
      <c r="C32" s="2731"/>
      <c r="D32" s="2733"/>
      <c r="E32" s="2731"/>
      <c r="F32" s="377"/>
      <c r="G32" s="2738"/>
      <c r="H32" s="2738"/>
      <c r="I32" s="2738"/>
      <c r="J32" s="2738"/>
      <c r="K32" s="2738"/>
      <c r="L32" s="2738"/>
      <c r="M32" s="2738"/>
      <c r="N32" s="2738"/>
      <c r="O32" s="2738"/>
      <c r="P32" s="2738"/>
      <c r="Q32" s="2738"/>
      <c r="R32" s="2738"/>
      <c r="S32" s="2738"/>
      <c r="T32" s="2738"/>
      <c r="U32" s="2739"/>
    </row>
    <row r="33" spans="1:21" ht="18" customHeight="1">
      <c r="A33" s="2693" t="s">
        <v>3012</v>
      </c>
      <c r="B33" s="2694"/>
      <c r="C33" s="2694"/>
      <c r="D33" s="2694"/>
      <c r="E33" s="2695"/>
      <c r="F33" s="378"/>
      <c r="G33" s="2719"/>
      <c r="H33" s="2719"/>
      <c r="I33" s="380" t="s">
        <v>477</v>
      </c>
      <c r="J33" s="379"/>
      <c r="K33" s="380" t="s">
        <v>5</v>
      </c>
      <c r="L33" s="379"/>
      <c r="M33" s="380" t="s">
        <v>478</v>
      </c>
      <c r="N33" s="381"/>
      <c r="O33" s="381"/>
      <c r="P33" s="381"/>
      <c r="Q33" s="381"/>
      <c r="R33" s="380"/>
      <c r="S33" s="359"/>
      <c r="T33" s="359"/>
      <c r="U33" s="382"/>
    </row>
    <row r="34" spans="1:21" ht="18" customHeight="1">
      <c r="A34" s="2696"/>
      <c r="B34" s="2407"/>
      <c r="C34" s="2407"/>
      <c r="D34" s="2407"/>
      <c r="E34" s="2697"/>
      <c r="F34" s="383"/>
      <c r="G34" s="2701"/>
      <c r="H34" s="2701"/>
      <c r="I34" s="2701"/>
      <c r="J34" s="2701"/>
      <c r="K34" s="2701"/>
      <c r="L34" s="2701"/>
      <c r="M34" s="2701"/>
      <c r="N34" s="2701"/>
      <c r="O34" s="2701"/>
      <c r="P34" s="2701"/>
      <c r="Q34" s="2701"/>
      <c r="R34" s="2701"/>
      <c r="S34" s="2701"/>
      <c r="T34" s="2701"/>
      <c r="U34" s="2702"/>
    </row>
    <row r="35" spans="1:21" ht="18" customHeight="1">
      <c r="A35" s="2696"/>
      <c r="B35" s="2407"/>
      <c r="C35" s="2407"/>
      <c r="D35" s="2407"/>
      <c r="E35" s="2697"/>
      <c r="F35" s="384"/>
      <c r="G35" s="2703"/>
      <c r="H35" s="2703"/>
      <c r="I35" s="2703"/>
      <c r="J35" s="2703"/>
      <c r="K35" s="2703"/>
      <c r="L35" s="2703"/>
      <c r="M35" s="2703"/>
      <c r="N35" s="2703"/>
      <c r="O35" s="2703"/>
      <c r="P35" s="2703"/>
      <c r="Q35" s="2703"/>
      <c r="R35" s="2703"/>
      <c r="S35" s="2703"/>
      <c r="T35" s="2703"/>
      <c r="U35" s="2704"/>
    </row>
    <row r="36" spans="1:21" ht="18" customHeight="1">
      <c r="A36" s="2696"/>
      <c r="B36" s="2407"/>
      <c r="C36" s="2407"/>
      <c r="D36" s="2407"/>
      <c r="E36" s="2697"/>
      <c r="F36" s="384"/>
      <c r="G36" s="2703"/>
      <c r="H36" s="2703"/>
      <c r="I36" s="2703"/>
      <c r="J36" s="2703"/>
      <c r="K36" s="2703"/>
      <c r="L36" s="2703"/>
      <c r="M36" s="2703"/>
      <c r="N36" s="2703"/>
      <c r="O36" s="2703"/>
      <c r="P36" s="2703"/>
      <c r="Q36" s="2703"/>
      <c r="R36" s="2703"/>
      <c r="S36" s="2703"/>
      <c r="T36" s="2703"/>
      <c r="U36" s="2704"/>
    </row>
    <row r="37" spans="1:21" ht="18" customHeight="1">
      <c r="A37" s="2696"/>
      <c r="B37" s="2407"/>
      <c r="C37" s="2407"/>
      <c r="D37" s="2407"/>
      <c r="E37" s="2697"/>
      <c r="F37" s="384"/>
      <c r="G37" s="2703"/>
      <c r="H37" s="2703"/>
      <c r="I37" s="2703"/>
      <c r="J37" s="2703"/>
      <c r="K37" s="2703"/>
      <c r="L37" s="2703"/>
      <c r="M37" s="2703"/>
      <c r="N37" s="2703"/>
      <c r="O37" s="2703"/>
      <c r="P37" s="2703"/>
      <c r="Q37" s="2703"/>
      <c r="R37" s="2703"/>
      <c r="S37" s="2703"/>
      <c r="T37" s="2703"/>
      <c r="U37" s="2704"/>
    </row>
    <row r="38" spans="1:21" ht="18" customHeight="1" thickBot="1">
      <c r="A38" s="2698"/>
      <c r="B38" s="2699"/>
      <c r="C38" s="2699"/>
      <c r="D38" s="2699"/>
      <c r="E38" s="2700"/>
      <c r="F38" s="385"/>
      <c r="G38" s="2705"/>
      <c r="H38" s="2705"/>
      <c r="I38" s="2705"/>
      <c r="J38" s="2705"/>
      <c r="K38" s="2705"/>
      <c r="L38" s="2705"/>
      <c r="M38" s="2705"/>
      <c r="N38" s="2705"/>
      <c r="O38" s="2705"/>
      <c r="P38" s="2705"/>
      <c r="Q38" s="2705"/>
      <c r="R38" s="2705"/>
      <c r="S38" s="2705"/>
      <c r="T38" s="2705"/>
      <c r="U38" s="2706"/>
    </row>
    <row r="39" spans="1:21" ht="18" customHeight="1">
      <c r="A39" s="2707" t="s">
        <v>3013</v>
      </c>
      <c r="B39" s="2708"/>
      <c r="C39" s="2708"/>
      <c r="D39" s="2708"/>
      <c r="E39" s="2708"/>
      <c r="F39" s="2708"/>
      <c r="G39" s="2708"/>
      <c r="H39" s="2708"/>
      <c r="I39" s="2708"/>
      <c r="J39" s="2708"/>
      <c r="K39" s="2709"/>
      <c r="L39" s="2707" t="s">
        <v>3014</v>
      </c>
      <c r="M39" s="2708"/>
      <c r="N39" s="2708"/>
      <c r="O39" s="2708"/>
      <c r="P39" s="2708"/>
      <c r="Q39" s="2708"/>
      <c r="R39" s="2708"/>
      <c r="S39" s="2708"/>
      <c r="T39" s="2708"/>
      <c r="U39" s="2709"/>
    </row>
    <row r="40" spans="1:21" ht="18" customHeight="1">
      <c r="A40" s="2710"/>
      <c r="B40" s="2711"/>
      <c r="C40" s="2711"/>
      <c r="D40" s="2711"/>
      <c r="E40" s="2711"/>
      <c r="F40" s="2711"/>
      <c r="G40" s="2711"/>
      <c r="H40" s="2711"/>
      <c r="I40" s="2711"/>
      <c r="J40" s="2711"/>
      <c r="K40" s="2712"/>
      <c r="L40" s="2710"/>
      <c r="M40" s="2711"/>
      <c r="N40" s="2711"/>
      <c r="O40" s="2711"/>
      <c r="P40" s="2711"/>
      <c r="Q40" s="2711"/>
      <c r="R40" s="2711"/>
      <c r="S40" s="2711"/>
      <c r="T40" s="2711"/>
      <c r="U40" s="2712"/>
    </row>
    <row r="41" spans="1:21" ht="18" customHeight="1">
      <c r="A41" s="2713"/>
      <c r="B41" s="2714"/>
      <c r="C41" s="2714"/>
      <c r="D41" s="2714"/>
      <c r="E41" s="2714"/>
      <c r="F41" s="2714"/>
      <c r="G41" s="2714"/>
      <c r="H41" s="2714"/>
      <c r="I41" s="2714"/>
      <c r="J41" s="2714"/>
      <c r="K41" s="2715"/>
      <c r="L41" s="2713"/>
      <c r="M41" s="2714"/>
      <c r="N41" s="2714"/>
      <c r="O41" s="2714"/>
      <c r="P41" s="2714"/>
      <c r="Q41" s="2714"/>
      <c r="R41" s="2714"/>
      <c r="S41" s="2714"/>
      <c r="T41" s="2714"/>
      <c r="U41" s="2715"/>
    </row>
    <row r="42" spans="1:21" ht="18" customHeight="1">
      <c r="A42" s="2713"/>
      <c r="B42" s="2714"/>
      <c r="C42" s="2714"/>
      <c r="D42" s="2714"/>
      <c r="E42" s="2714"/>
      <c r="F42" s="2714"/>
      <c r="G42" s="2714"/>
      <c r="H42" s="2714"/>
      <c r="I42" s="2714"/>
      <c r="J42" s="2714"/>
      <c r="K42" s="2715"/>
      <c r="L42" s="2713"/>
      <c r="M42" s="2714"/>
      <c r="N42" s="2714"/>
      <c r="O42" s="2714"/>
      <c r="P42" s="2714"/>
      <c r="Q42" s="2714"/>
      <c r="R42" s="2714"/>
      <c r="S42" s="2714"/>
      <c r="T42" s="2714"/>
      <c r="U42" s="2715"/>
    </row>
    <row r="43" spans="1:21" ht="18" customHeight="1">
      <c r="A43" s="2713"/>
      <c r="B43" s="2714"/>
      <c r="C43" s="2714"/>
      <c r="D43" s="2714"/>
      <c r="E43" s="2714"/>
      <c r="F43" s="2714"/>
      <c r="G43" s="2714"/>
      <c r="H43" s="2714"/>
      <c r="I43" s="2714"/>
      <c r="J43" s="2714"/>
      <c r="K43" s="2715"/>
      <c r="L43" s="2713"/>
      <c r="M43" s="2714"/>
      <c r="N43" s="2714"/>
      <c r="O43" s="2714"/>
      <c r="P43" s="2714"/>
      <c r="Q43" s="2714"/>
      <c r="R43" s="2714"/>
      <c r="S43" s="2714"/>
      <c r="T43" s="2714"/>
      <c r="U43" s="2715"/>
    </row>
    <row r="44" spans="1:21" ht="18" customHeight="1">
      <c r="A44" s="2713"/>
      <c r="B44" s="2714"/>
      <c r="C44" s="2714"/>
      <c r="D44" s="2714"/>
      <c r="E44" s="2714"/>
      <c r="F44" s="2714"/>
      <c r="G44" s="2714"/>
      <c r="H44" s="2714"/>
      <c r="I44" s="2714"/>
      <c r="J44" s="2714"/>
      <c r="K44" s="2715"/>
      <c r="L44" s="2713"/>
      <c r="M44" s="2714"/>
      <c r="N44" s="2714"/>
      <c r="O44" s="2714"/>
      <c r="P44" s="2714"/>
      <c r="Q44" s="2714"/>
      <c r="R44" s="2714"/>
      <c r="S44" s="2714"/>
      <c r="T44" s="2714"/>
      <c r="U44" s="2715"/>
    </row>
    <row r="45" spans="1:21" ht="18" customHeight="1">
      <c r="A45" s="2716"/>
      <c r="B45" s="2717"/>
      <c r="C45" s="2717"/>
      <c r="D45" s="2717"/>
      <c r="E45" s="2717"/>
      <c r="F45" s="2717"/>
      <c r="G45" s="2717"/>
      <c r="H45" s="2717"/>
      <c r="I45" s="2717"/>
      <c r="J45" s="2717"/>
      <c r="K45" s="2718"/>
      <c r="L45" s="2716"/>
      <c r="M45" s="2717"/>
      <c r="N45" s="2717"/>
      <c r="O45" s="2717"/>
      <c r="P45" s="2717"/>
      <c r="Q45" s="2717"/>
      <c r="R45" s="2717"/>
      <c r="S45" s="2717"/>
      <c r="T45" s="2717"/>
      <c r="U45" s="2718"/>
    </row>
    <row r="46" spans="1:21" ht="13.5" customHeight="1">
      <c r="A46" s="353" t="s">
        <v>3015</v>
      </c>
      <c r="C46" s="362" t="s">
        <v>3016</v>
      </c>
    </row>
    <row r="47" spans="1:21" ht="13.5" customHeight="1">
      <c r="A47" s="361"/>
      <c r="C47" s="362" t="s">
        <v>3017</v>
      </c>
      <c r="D47" s="361"/>
      <c r="E47" s="361"/>
      <c r="F47" s="361"/>
      <c r="G47" s="361"/>
      <c r="H47" s="361"/>
      <c r="I47" s="361"/>
      <c r="J47" s="361"/>
      <c r="K47" s="361"/>
      <c r="L47" s="361"/>
      <c r="M47" s="361"/>
      <c r="N47" s="361"/>
      <c r="O47" s="361"/>
      <c r="P47" s="361"/>
      <c r="Q47" s="361"/>
      <c r="R47" s="361"/>
      <c r="S47" s="361"/>
    </row>
    <row r="48" spans="1:21" ht="13.5" customHeight="1">
      <c r="C48" s="362" t="s">
        <v>3018</v>
      </c>
      <c r="M48" s="362"/>
    </row>
    <row r="49" spans="3:3" ht="13.5" customHeight="1">
      <c r="C49" s="362" t="s">
        <v>3019</v>
      </c>
    </row>
    <row r="50" spans="3:3" ht="13.5" customHeight="1">
      <c r="C50" s="353" t="s">
        <v>3020</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U3"/>
    <mergeCell ref="G10:H10"/>
    <mergeCell ref="J10:K10"/>
    <mergeCell ref="L10:T10"/>
    <mergeCell ref="J11:K12"/>
    <mergeCell ref="L11:S11"/>
    <mergeCell ref="L12:S12"/>
    <mergeCell ref="N5:O5"/>
    <mergeCell ref="J13:K13"/>
    <mergeCell ref="L13:S13"/>
    <mergeCell ref="A18:U18"/>
    <mergeCell ref="A19:E19"/>
    <mergeCell ref="A20:E20"/>
    <mergeCell ref="H20:L20"/>
    <mergeCell ref="F19:G19"/>
    <mergeCell ref="A21:E21"/>
    <mergeCell ref="G21:U22"/>
    <mergeCell ref="A22:E22"/>
    <mergeCell ref="A23:C32"/>
    <mergeCell ref="D23:E27"/>
    <mergeCell ref="G23:U27"/>
    <mergeCell ref="D28:E32"/>
    <mergeCell ref="G28:U32"/>
    <mergeCell ref="A33:E38"/>
    <mergeCell ref="G34:U38"/>
    <mergeCell ref="A39:K39"/>
    <mergeCell ref="L39:U39"/>
    <mergeCell ref="A40:K45"/>
    <mergeCell ref="L40:U45"/>
    <mergeCell ref="G33:H33"/>
  </mergeCells>
  <phoneticPr fontId="136"/>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752" t="s">
        <v>3021</v>
      </c>
      <c r="B1" s="2752"/>
      <c r="C1" s="2752"/>
      <c r="D1" s="2752"/>
      <c r="E1" s="2752"/>
      <c r="F1" s="2752"/>
      <c r="G1" s="2752"/>
      <c r="H1" s="2752"/>
      <c r="I1" s="2752"/>
      <c r="J1" s="2752"/>
      <c r="K1" s="2752"/>
      <c r="L1" s="2752"/>
      <c r="M1" s="2752"/>
      <c r="N1" s="2752"/>
      <c r="O1" s="2752"/>
      <c r="P1" s="2752"/>
      <c r="Q1" s="2752"/>
      <c r="R1" s="2752"/>
      <c r="S1" s="2752"/>
      <c r="T1" s="2752"/>
      <c r="U1" s="2752"/>
      <c r="V1" s="2752"/>
      <c r="W1" s="2752"/>
      <c r="X1" s="740"/>
    </row>
    <row r="2" spans="1:24" ht="18" customHeight="1">
      <c r="B2" s="386"/>
      <c r="C2" s="386"/>
      <c r="D2" s="386"/>
      <c r="E2" s="386"/>
      <c r="F2" s="386"/>
      <c r="G2" s="386"/>
      <c r="H2" s="386"/>
      <c r="I2" s="386"/>
      <c r="J2" s="386"/>
      <c r="K2" s="386"/>
      <c r="L2" s="386"/>
      <c r="M2" s="386"/>
    </row>
    <row r="3" spans="1:24" ht="18" customHeight="1"/>
    <row r="4" spans="1:24" ht="18" customHeight="1">
      <c r="B4" s="13" t="s">
        <v>3022</v>
      </c>
    </row>
    <row r="5" spans="1:24" ht="18" customHeight="1">
      <c r="B5" s="13" t="s">
        <v>3023</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751" t="s">
        <v>0</v>
      </c>
      <c r="B8" s="2751"/>
      <c r="C8" s="2751"/>
      <c r="D8" s="2751"/>
      <c r="E8" s="2751"/>
      <c r="F8" s="2751"/>
      <c r="G8" s="2751"/>
      <c r="H8" s="2751"/>
      <c r="I8" s="2751"/>
      <c r="J8" s="2751"/>
      <c r="K8" s="2751"/>
      <c r="L8" s="2751"/>
      <c r="M8" s="2751"/>
      <c r="N8" s="2751"/>
      <c r="O8" s="2751"/>
      <c r="P8" s="2751"/>
      <c r="Q8" s="2751"/>
      <c r="R8" s="2751"/>
      <c r="S8" s="2751"/>
      <c r="T8" s="2751"/>
      <c r="U8" s="2751"/>
      <c r="V8" s="2751"/>
      <c r="W8" s="2751"/>
      <c r="X8" s="13"/>
    </row>
    <row r="9" spans="1:24" ht="18" customHeight="1">
      <c r="B9" s="13"/>
      <c r="C9" s="13"/>
      <c r="D9" s="13"/>
      <c r="E9" s="13"/>
      <c r="F9" s="13"/>
      <c r="G9" s="13"/>
      <c r="H9" s="13"/>
      <c r="I9" s="13"/>
      <c r="J9" s="13"/>
      <c r="K9" s="13"/>
      <c r="L9" s="13"/>
      <c r="M9" s="13"/>
    </row>
    <row r="10" spans="1:24" ht="21" customHeight="1">
      <c r="B10" s="387" t="s">
        <v>3024</v>
      </c>
      <c r="C10" s="388"/>
      <c r="D10" s="388"/>
      <c r="E10" s="388"/>
      <c r="F10" s="388"/>
      <c r="G10" s="388"/>
      <c r="H10" s="389" t="s">
        <v>6</v>
      </c>
      <c r="I10" s="2753" t="str">
        <f>cst_shinsei_ISSUE_NO</f>
        <v/>
      </c>
      <c r="J10" s="2753"/>
      <c r="K10" s="2753"/>
      <c r="L10" s="2753"/>
      <c r="M10" s="2753"/>
      <c r="N10" s="2753"/>
      <c r="O10" s="390" t="s">
        <v>7</v>
      </c>
      <c r="P10" s="390" t="s">
        <v>521</v>
      </c>
      <c r="Q10" s="726" t="str">
        <f>IF(cst_shinsei_ISSUE_DATE="","令和",cst_shinsei_ISSUE_DATE)</f>
        <v>令和</v>
      </c>
      <c r="R10" s="727" t="str">
        <f>cst_shinsei_ISSUE_DATE</f>
        <v/>
      </c>
      <c r="S10" s="391" t="s">
        <v>477</v>
      </c>
      <c r="T10" s="728" t="str">
        <f>cst_shinsei_ISSUE_DATE</f>
        <v/>
      </c>
      <c r="U10" s="391" t="s">
        <v>5</v>
      </c>
      <c r="V10" s="729" t="str">
        <f>cst_shinsei_ISSUE_DATE</f>
        <v/>
      </c>
      <c r="W10" s="392" t="s">
        <v>478</v>
      </c>
    </row>
    <row r="11" spans="1:24" ht="21" customHeight="1">
      <c r="B11" s="387" t="s">
        <v>3025</v>
      </c>
      <c r="C11" s="388"/>
      <c r="D11" s="388"/>
      <c r="E11" s="388"/>
      <c r="F11" s="388"/>
      <c r="G11" s="388"/>
      <c r="H11" s="2754" t="str">
        <f>cst_wskakunin_BUILD_NAME</f>
        <v>テスト０７１１－１</v>
      </c>
      <c r="I11" s="2755"/>
      <c r="J11" s="2755"/>
      <c r="K11" s="2755"/>
      <c r="L11" s="2755"/>
      <c r="M11" s="2755"/>
      <c r="N11" s="2755"/>
      <c r="O11" s="2755"/>
      <c r="P11" s="2755"/>
      <c r="Q11" s="2755"/>
      <c r="R11" s="2755"/>
      <c r="S11" s="2755"/>
      <c r="T11" s="2755"/>
      <c r="U11" s="2755"/>
      <c r="V11" s="2755"/>
      <c r="W11" s="2756"/>
    </row>
    <row r="12" spans="1:24" ht="18" customHeight="1">
      <c r="B12" s="393" t="s">
        <v>3026</v>
      </c>
      <c r="C12" s="394"/>
      <c r="D12" s="394"/>
      <c r="E12" s="394"/>
      <c r="F12" s="394"/>
      <c r="G12" s="394"/>
      <c r="H12" s="395"/>
      <c r="I12" s="396"/>
      <c r="J12" s="396"/>
      <c r="K12" s="396"/>
      <c r="L12" s="396"/>
      <c r="M12" s="396"/>
      <c r="N12" s="396"/>
      <c r="O12" s="396"/>
      <c r="P12" s="396"/>
      <c r="Q12" s="396"/>
      <c r="R12" s="396"/>
      <c r="S12" s="396"/>
      <c r="T12" s="396"/>
      <c r="U12" s="396"/>
      <c r="V12" s="396"/>
      <c r="W12" s="397"/>
    </row>
    <row r="13" spans="1:24" ht="18" customHeight="1">
      <c r="B13" s="398"/>
      <c r="C13" s="399"/>
      <c r="D13" s="399"/>
      <c r="E13" s="399"/>
      <c r="F13" s="399"/>
      <c r="G13" s="399"/>
      <c r="H13" s="400"/>
      <c r="I13" s="401"/>
      <c r="J13" s="401"/>
      <c r="K13" s="401"/>
      <c r="L13" s="401"/>
      <c r="M13" s="401"/>
      <c r="N13" s="401"/>
      <c r="O13" s="401"/>
      <c r="P13" s="401"/>
      <c r="Q13" s="401"/>
      <c r="R13" s="401"/>
      <c r="S13" s="401"/>
      <c r="T13" s="401"/>
      <c r="U13" s="401"/>
      <c r="V13" s="401"/>
      <c r="W13" s="402"/>
    </row>
    <row r="14" spans="1:24" ht="18" customHeight="1">
      <c r="B14" s="398"/>
      <c r="C14" s="399"/>
      <c r="D14" s="399"/>
      <c r="E14" s="399"/>
      <c r="F14" s="399"/>
      <c r="G14" s="399"/>
      <c r="H14" s="400"/>
      <c r="I14" s="401"/>
      <c r="J14" s="401"/>
      <c r="K14" s="401"/>
      <c r="L14" s="401"/>
      <c r="M14" s="401"/>
      <c r="N14" s="401"/>
      <c r="O14" s="401"/>
      <c r="P14" s="401"/>
      <c r="Q14" s="401"/>
      <c r="R14" s="401"/>
      <c r="S14" s="401"/>
      <c r="T14" s="401"/>
      <c r="U14" s="401"/>
      <c r="V14" s="401"/>
      <c r="W14" s="402"/>
    </row>
    <row r="15" spans="1:24" ht="18" customHeight="1">
      <c r="B15" s="398"/>
      <c r="C15" s="399"/>
      <c r="D15" s="399"/>
      <c r="E15" s="399"/>
      <c r="F15" s="399"/>
      <c r="G15" s="399"/>
      <c r="H15" s="400"/>
      <c r="I15" s="401"/>
      <c r="J15" s="401"/>
      <c r="K15" s="401"/>
      <c r="L15" s="401"/>
      <c r="M15" s="401"/>
      <c r="N15" s="401"/>
      <c r="O15" s="401"/>
      <c r="P15" s="401"/>
      <c r="Q15" s="401"/>
      <c r="R15" s="401"/>
      <c r="S15" s="401"/>
      <c r="T15" s="401"/>
      <c r="U15" s="401"/>
      <c r="V15" s="401"/>
      <c r="W15" s="402"/>
    </row>
    <row r="16" spans="1:24" ht="18" customHeight="1">
      <c r="B16" s="398"/>
      <c r="C16" s="399"/>
      <c r="D16" s="399"/>
      <c r="E16" s="399"/>
      <c r="F16" s="399"/>
      <c r="G16" s="399"/>
      <c r="H16" s="400"/>
      <c r="I16" s="401"/>
      <c r="J16" s="401"/>
      <c r="K16" s="401"/>
      <c r="L16" s="401"/>
      <c r="M16" s="401"/>
      <c r="N16" s="401"/>
      <c r="O16" s="401"/>
      <c r="P16" s="401"/>
      <c r="Q16" s="401"/>
      <c r="R16" s="401"/>
      <c r="S16" s="401"/>
      <c r="T16" s="401"/>
      <c r="U16" s="401"/>
      <c r="V16" s="401"/>
      <c r="W16" s="402"/>
    </row>
    <row r="17" spans="2:23" ht="18" customHeight="1">
      <c r="B17" s="398"/>
      <c r="C17" s="399"/>
      <c r="D17" s="399"/>
      <c r="E17" s="399"/>
      <c r="F17" s="399"/>
      <c r="G17" s="399"/>
      <c r="H17" s="400"/>
      <c r="I17" s="401"/>
      <c r="J17" s="401"/>
      <c r="K17" s="401"/>
      <c r="L17" s="401"/>
      <c r="M17" s="401"/>
      <c r="N17" s="401"/>
      <c r="O17" s="401"/>
      <c r="P17" s="401"/>
      <c r="Q17" s="401"/>
      <c r="R17" s="401"/>
      <c r="S17" s="401"/>
      <c r="T17" s="401"/>
      <c r="U17" s="401"/>
      <c r="V17" s="401"/>
      <c r="W17" s="402"/>
    </row>
    <row r="18" spans="2:23" ht="18" customHeight="1">
      <c r="B18" s="398"/>
      <c r="C18" s="399"/>
      <c r="D18" s="399"/>
      <c r="E18" s="399"/>
      <c r="F18" s="399"/>
      <c r="G18" s="399"/>
      <c r="H18" s="400"/>
      <c r="I18" s="401"/>
      <c r="J18" s="401"/>
      <c r="K18" s="401"/>
      <c r="L18" s="401"/>
      <c r="M18" s="401"/>
      <c r="N18" s="401"/>
      <c r="O18" s="401"/>
      <c r="P18" s="401"/>
      <c r="Q18" s="401"/>
      <c r="R18" s="401"/>
      <c r="S18" s="401"/>
      <c r="T18" s="401"/>
      <c r="U18" s="401"/>
      <c r="V18" s="401"/>
      <c r="W18" s="402"/>
    </row>
    <row r="19" spans="2:23" ht="18" customHeight="1">
      <c r="B19" s="398"/>
      <c r="C19" s="399"/>
      <c r="D19" s="399"/>
      <c r="E19" s="399"/>
      <c r="F19" s="399"/>
      <c r="G19" s="399"/>
      <c r="H19" s="400"/>
      <c r="I19" s="401"/>
      <c r="J19" s="401"/>
      <c r="K19" s="401"/>
      <c r="L19" s="401"/>
      <c r="M19" s="401"/>
      <c r="N19" s="401"/>
      <c r="O19" s="401"/>
      <c r="P19" s="401"/>
      <c r="Q19" s="401"/>
      <c r="R19" s="401"/>
      <c r="S19" s="401"/>
      <c r="T19" s="401"/>
      <c r="U19" s="401"/>
      <c r="V19" s="401"/>
      <c r="W19" s="402"/>
    </row>
    <row r="20" spans="2:23" ht="18" customHeight="1">
      <c r="B20" s="403"/>
      <c r="C20" s="404"/>
      <c r="D20" s="404"/>
      <c r="E20" s="404"/>
      <c r="F20" s="404"/>
      <c r="G20" s="404"/>
      <c r="H20" s="405"/>
      <c r="I20" s="406"/>
      <c r="J20" s="406"/>
      <c r="K20" s="406"/>
      <c r="L20" s="406"/>
      <c r="M20" s="406"/>
      <c r="N20" s="406"/>
      <c r="O20" s="406"/>
      <c r="P20" s="406"/>
      <c r="Q20" s="406"/>
      <c r="R20" s="406"/>
      <c r="S20" s="406"/>
      <c r="T20" s="406"/>
      <c r="U20" s="406"/>
      <c r="V20" s="406"/>
      <c r="W20" s="407"/>
    </row>
    <row r="21" spans="2:23" ht="18" customHeight="1">
      <c r="B21" s="398" t="s">
        <v>3027</v>
      </c>
      <c r="C21" s="399"/>
      <c r="D21" s="399"/>
      <c r="E21" s="399"/>
      <c r="F21" s="399"/>
      <c r="G21" s="399"/>
      <c r="H21" s="400"/>
      <c r="I21" s="401"/>
      <c r="J21" s="401"/>
      <c r="K21" s="401"/>
      <c r="L21" s="401"/>
      <c r="M21" s="401"/>
      <c r="N21" s="401"/>
      <c r="O21" s="401"/>
      <c r="P21" s="401"/>
      <c r="Q21" s="401"/>
      <c r="R21" s="401"/>
      <c r="S21" s="401"/>
      <c r="T21" s="401"/>
      <c r="U21" s="401"/>
      <c r="V21" s="401"/>
      <c r="W21" s="402"/>
    </row>
    <row r="22" spans="2:23" ht="18" customHeight="1">
      <c r="B22" s="398"/>
      <c r="C22" s="399"/>
      <c r="D22" s="399"/>
      <c r="E22" s="399"/>
      <c r="F22" s="399"/>
      <c r="G22" s="399"/>
      <c r="H22" s="400"/>
      <c r="I22" s="401"/>
      <c r="J22" s="401"/>
      <c r="K22" s="401"/>
      <c r="L22" s="401"/>
      <c r="M22" s="401"/>
      <c r="N22" s="401"/>
      <c r="O22" s="401"/>
      <c r="P22" s="401"/>
      <c r="Q22" s="401"/>
      <c r="R22" s="401"/>
      <c r="S22" s="401"/>
      <c r="T22" s="401"/>
      <c r="U22" s="401"/>
      <c r="V22" s="401"/>
      <c r="W22" s="402"/>
    </row>
    <row r="23" spans="2:23" ht="18" customHeight="1">
      <c r="B23" s="398"/>
      <c r="C23" s="399"/>
      <c r="D23" s="399"/>
      <c r="E23" s="399"/>
      <c r="F23" s="399"/>
      <c r="G23" s="399"/>
      <c r="H23" s="400"/>
      <c r="I23" s="401"/>
      <c r="J23" s="401"/>
      <c r="K23" s="401"/>
      <c r="L23" s="401"/>
      <c r="M23" s="401"/>
      <c r="N23" s="401"/>
      <c r="O23" s="401"/>
      <c r="P23" s="401"/>
      <c r="Q23" s="401"/>
      <c r="R23" s="401"/>
      <c r="S23" s="401"/>
      <c r="T23" s="401"/>
      <c r="U23" s="401"/>
      <c r="V23" s="401"/>
      <c r="W23" s="402"/>
    </row>
    <row r="24" spans="2:23" ht="18" customHeight="1">
      <c r="B24" s="398"/>
      <c r="C24" s="399"/>
      <c r="D24" s="399"/>
      <c r="E24" s="399"/>
      <c r="F24" s="399"/>
      <c r="G24" s="399"/>
      <c r="H24" s="400"/>
      <c r="I24" s="401"/>
      <c r="J24" s="401"/>
      <c r="K24" s="401"/>
      <c r="L24" s="401"/>
      <c r="M24" s="401"/>
      <c r="N24" s="401"/>
      <c r="O24" s="401"/>
      <c r="P24" s="401"/>
      <c r="Q24" s="401"/>
      <c r="R24" s="401"/>
      <c r="S24" s="401"/>
      <c r="T24" s="401"/>
      <c r="U24" s="401"/>
      <c r="V24" s="401"/>
      <c r="W24" s="402"/>
    </row>
    <row r="25" spans="2:23" ht="18" customHeight="1">
      <c r="B25" s="398"/>
      <c r="C25" s="399"/>
      <c r="D25" s="399"/>
      <c r="E25" s="399"/>
      <c r="F25" s="399"/>
      <c r="G25" s="399"/>
      <c r="H25" s="400"/>
      <c r="I25" s="401"/>
      <c r="J25" s="401"/>
      <c r="K25" s="401"/>
      <c r="L25" s="401"/>
      <c r="M25" s="401"/>
      <c r="N25" s="401"/>
      <c r="O25" s="401"/>
      <c r="P25" s="401"/>
      <c r="Q25" s="401"/>
      <c r="R25" s="401"/>
      <c r="S25" s="401"/>
      <c r="T25" s="401"/>
      <c r="U25" s="401"/>
      <c r="V25" s="401"/>
      <c r="W25" s="402"/>
    </row>
    <row r="26" spans="2:23" ht="18" customHeight="1">
      <c r="B26" s="398"/>
      <c r="C26" s="399"/>
      <c r="D26" s="399"/>
      <c r="E26" s="399"/>
      <c r="F26" s="399"/>
      <c r="G26" s="399"/>
      <c r="H26" s="400"/>
      <c r="I26" s="401"/>
      <c r="J26" s="401"/>
      <c r="K26" s="401"/>
      <c r="L26" s="401"/>
      <c r="M26" s="401"/>
      <c r="N26" s="401"/>
      <c r="O26" s="401"/>
      <c r="P26" s="401"/>
      <c r="Q26" s="401"/>
      <c r="R26" s="401"/>
      <c r="S26" s="401"/>
      <c r="T26" s="401"/>
      <c r="U26" s="401"/>
      <c r="V26" s="401"/>
      <c r="W26" s="402"/>
    </row>
    <row r="27" spans="2:23" ht="18" customHeight="1">
      <c r="B27" s="398"/>
      <c r="C27" s="399"/>
      <c r="D27" s="399"/>
      <c r="E27" s="399"/>
      <c r="F27" s="399"/>
      <c r="G27" s="399"/>
      <c r="H27" s="400"/>
      <c r="I27" s="401"/>
      <c r="J27" s="401"/>
      <c r="K27" s="401"/>
      <c r="L27" s="401"/>
      <c r="M27" s="401"/>
      <c r="N27" s="401"/>
      <c r="O27" s="401"/>
      <c r="P27" s="401"/>
      <c r="Q27" s="401"/>
      <c r="R27" s="401"/>
      <c r="S27" s="401"/>
      <c r="T27" s="401"/>
      <c r="U27" s="401"/>
      <c r="V27" s="401"/>
      <c r="W27" s="402"/>
    </row>
    <row r="28" spans="2:23" ht="18" customHeight="1">
      <c r="B28" s="398"/>
      <c r="C28" s="399"/>
      <c r="D28" s="399"/>
      <c r="E28" s="399"/>
      <c r="F28" s="399"/>
      <c r="G28" s="399"/>
      <c r="H28" s="400"/>
      <c r="I28" s="401"/>
      <c r="J28" s="401"/>
      <c r="K28" s="401"/>
      <c r="L28" s="401"/>
      <c r="M28" s="401"/>
      <c r="N28" s="401"/>
      <c r="O28" s="401"/>
      <c r="P28" s="401"/>
      <c r="Q28" s="401"/>
      <c r="R28" s="401"/>
      <c r="S28" s="401"/>
      <c r="T28" s="401"/>
      <c r="U28" s="401"/>
      <c r="V28" s="401"/>
      <c r="W28" s="402"/>
    </row>
    <row r="29" spans="2:23" ht="18" customHeight="1">
      <c r="B29" s="403"/>
      <c r="C29" s="404"/>
      <c r="D29" s="404"/>
      <c r="E29" s="404"/>
      <c r="F29" s="404"/>
      <c r="G29" s="404"/>
      <c r="H29" s="405"/>
      <c r="I29" s="406"/>
      <c r="J29" s="406"/>
      <c r="K29" s="406"/>
      <c r="L29" s="406"/>
      <c r="M29" s="406"/>
      <c r="N29" s="406"/>
      <c r="O29" s="406"/>
      <c r="P29" s="406"/>
      <c r="Q29" s="406"/>
      <c r="R29" s="406"/>
      <c r="S29" s="406"/>
      <c r="T29" s="406"/>
      <c r="U29" s="406"/>
      <c r="V29" s="406"/>
      <c r="W29" s="407"/>
    </row>
    <row r="30" spans="2:23" ht="18" customHeight="1">
      <c r="B30" s="2757" t="s">
        <v>3028</v>
      </c>
      <c r="C30" s="2757"/>
      <c r="D30" s="408" t="s">
        <v>3029</v>
      </c>
      <c r="E30" s="13"/>
      <c r="F30" s="13"/>
      <c r="G30" s="13"/>
      <c r="H30" s="13"/>
      <c r="I30" s="13"/>
      <c r="J30" s="13"/>
      <c r="K30" s="13"/>
      <c r="L30" s="13"/>
      <c r="M30" s="13"/>
    </row>
    <row r="31" spans="2:23" ht="18" customHeight="1">
      <c r="B31" s="13"/>
      <c r="D31" s="408" t="s">
        <v>3030</v>
      </c>
      <c r="E31" s="13"/>
      <c r="F31" s="13"/>
      <c r="G31" s="13"/>
      <c r="H31" s="13"/>
      <c r="I31" s="13"/>
      <c r="J31" s="13"/>
      <c r="K31" s="13"/>
      <c r="L31" s="13"/>
      <c r="M31" s="13"/>
    </row>
    <row r="32" spans="2:23" ht="18" customHeight="1">
      <c r="B32" s="13"/>
      <c r="D32" s="408" t="s">
        <v>3031</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409" t="s">
        <v>3032</v>
      </c>
      <c r="C34" s="13"/>
      <c r="D34" s="13"/>
      <c r="E34" s="13"/>
      <c r="F34" s="13"/>
      <c r="G34" s="13"/>
      <c r="H34" s="13"/>
      <c r="I34" s="13"/>
      <c r="J34" s="13"/>
      <c r="K34" s="13"/>
      <c r="L34" s="13"/>
      <c r="M34" s="13"/>
    </row>
    <row r="35" spans="2:23" ht="19.5" customHeight="1">
      <c r="B35" s="393" t="s">
        <v>3033</v>
      </c>
      <c r="C35" s="394"/>
      <c r="D35" s="394"/>
      <c r="E35" s="394"/>
      <c r="F35" s="394"/>
      <c r="G35" s="394"/>
      <c r="H35" s="394"/>
      <c r="I35" s="394"/>
      <c r="J35" s="394"/>
      <c r="K35" s="394"/>
      <c r="L35" s="410"/>
      <c r="M35" s="393" t="s">
        <v>3034</v>
      </c>
      <c r="N35" s="394"/>
      <c r="O35" s="394"/>
      <c r="P35" s="394"/>
      <c r="Q35" s="411"/>
      <c r="R35" s="412" t="s">
        <v>139</v>
      </c>
      <c r="S35" s="394" t="s">
        <v>3035</v>
      </c>
      <c r="T35" s="411"/>
      <c r="U35" s="412" t="s">
        <v>139</v>
      </c>
      <c r="V35" s="394" t="s">
        <v>243</v>
      </c>
      <c r="W35" s="410"/>
    </row>
    <row r="36" spans="2:23" ht="19.5" customHeight="1">
      <c r="B36" s="398"/>
      <c r="C36" s="399"/>
      <c r="D36" s="399"/>
      <c r="E36" s="399"/>
      <c r="F36" s="399"/>
      <c r="G36" s="399"/>
      <c r="H36" s="399"/>
      <c r="I36" s="399"/>
      <c r="J36" s="399"/>
      <c r="K36" s="399"/>
      <c r="L36" s="413"/>
      <c r="M36" s="403"/>
      <c r="N36" s="404"/>
      <c r="O36" s="404"/>
      <c r="P36" s="404"/>
      <c r="Q36" s="414" t="s">
        <v>523</v>
      </c>
      <c r="R36" s="404"/>
      <c r="S36" s="404"/>
      <c r="T36" s="404"/>
      <c r="U36" s="404"/>
      <c r="V36" s="404"/>
      <c r="W36" s="415"/>
    </row>
    <row r="37" spans="2:23" ht="19.5" customHeight="1">
      <c r="B37" s="398"/>
      <c r="C37" s="399"/>
      <c r="D37" s="399"/>
      <c r="E37" s="399"/>
      <c r="F37" s="399"/>
      <c r="G37" s="399"/>
      <c r="H37" s="399"/>
      <c r="I37" s="399"/>
      <c r="J37" s="399"/>
      <c r="K37" s="399"/>
      <c r="L37" s="413"/>
      <c r="M37" s="393" t="s">
        <v>3036</v>
      </c>
      <c r="N37" s="394"/>
      <c r="O37" s="394"/>
      <c r="P37" s="394"/>
      <c r="Q37" s="394"/>
      <c r="R37" s="412" t="s">
        <v>139</v>
      </c>
      <c r="S37" s="394" t="s">
        <v>3035</v>
      </c>
      <c r="T37" s="411"/>
      <c r="U37" s="412" t="s">
        <v>139</v>
      </c>
      <c r="V37" s="394" t="s">
        <v>243</v>
      </c>
      <c r="W37" s="410"/>
    </row>
    <row r="38" spans="2:23" ht="19.5" customHeight="1">
      <c r="B38" s="398"/>
      <c r="C38" s="399"/>
      <c r="D38" s="399"/>
      <c r="E38" s="399"/>
      <c r="F38" s="399"/>
      <c r="G38" s="399"/>
      <c r="H38" s="399"/>
      <c r="I38" s="399"/>
      <c r="J38" s="399"/>
      <c r="K38" s="399"/>
      <c r="L38" s="413"/>
      <c r="M38" s="416" t="s">
        <v>3037</v>
      </c>
      <c r="N38" s="399"/>
      <c r="O38" s="399"/>
      <c r="P38" s="399"/>
      <c r="Q38" s="2749"/>
      <c r="R38" s="2749"/>
      <c r="S38" s="417" t="s">
        <v>114</v>
      </c>
      <c r="T38" s="417" t="s">
        <v>523</v>
      </c>
      <c r="U38" s="2749"/>
      <c r="V38" s="2749"/>
      <c r="W38" s="418" t="s">
        <v>114</v>
      </c>
    </row>
    <row r="39" spans="2:23" ht="19.5" customHeight="1">
      <c r="B39" s="398"/>
      <c r="C39" s="399"/>
      <c r="D39" s="399"/>
      <c r="E39" s="399"/>
      <c r="F39" s="399"/>
      <c r="G39" s="399"/>
      <c r="H39" s="399"/>
      <c r="I39" s="399"/>
      <c r="J39" s="399"/>
      <c r="K39" s="399"/>
      <c r="L39" s="413"/>
      <c r="M39" s="416" t="s">
        <v>3038</v>
      </c>
      <c r="N39" s="399"/>
      <c r="O39" s="399"/>
      <c r="P39" s="399"/>
      <c r="Q39" s="2749"/>
      <c r="R39" s="2749"/>
      <c r="S39" s="417" t="s">
        <v>114</v>
      </c>
      <c r="T39" s="417" t="s">
        <v>523</v>
      </c>
      <c r="U39" s="2749"/>
      <c r="V39" s="2749"/>
      <c r="W39" s="418" t="s">
        <v>114</v>
      </c>
    </row>
    <row r="40" spans="2:23" ht="19.5" customHeight="1">
      <c r="B40" s="398"/>
      <c r="C40" s="399"/>
      <c r="D40" s="399"/>
      <c r="E40" s="399"/>
      <c r="F40" s="399"/>
      <c r="G40" s="399"/>
      <c r="H40" s="399"/>
      <c r="I40" s="399"/>
      <c r="J40" s="399"/>
      <c r="K40" s="399"/>
      <c r="L40" s="413"/>
      <c r="M40" s="419" t="s">
        <v>3039</v>
      </c>
      <c r="N40" s="404"/>
      <c r="O40" s="404"/>
      <c r="P40" s="404"/>
      <c r="Q40" s="2750"/>
      <c r="R40" s="2750"/>
      <c r="S40" s="414" t="s">
        <v>114</v>
      </c>
      <c r="T40" s="414" t="s">
        <v>523</v>
      </c>
      <c r="U40" s="2750"/>
      <c r="V40" s="2750"/>
      <c r="W40" s="420" t="s">
        <v>114</v>
      </c>
    </row>
    <row r="41" spans="2:23" ht="19.5" customHeight="1">
      <c r="B41" s="398"/>
      <c r="C41" s="399"/>
      <c r="D41" s="399"/>
      <c r="E41" s="399"/>
      <c r="F41" s="399"/>
      <c r="G41" s="399"/>
      <c r="H41" s="399"/>
      <c r="I41" s="399"/>
      <c r="J41" s="399"/>
      <c r="K41" s="399"/>
      <c r="L41" s="413"/>
      <c r="M41" s="398" t="s">
        <v>3040</v>
      </c>
      <c r="N41" s="399"/>
      <c r="O41" s="399"/>
      <c r="P41" s="399"/>
      <c r="Q41" s="399"/>
      <c r="R41" s="412" t="s">
        <v>139</v>
      </c>
      <c r="S41" s="394" t="s">
        <v>3035</v>
      </c>
      <c r="T41" s="411"/>
      <c r="U41" s="412" t="s">
        <v>139</v>
      </c>
      <c r="V41" s="394" t="s">
        <v>243</v>
      </c>
      <c r="W41" s="413"/>
    </row>
    <row r="42" spans="2:23" ht="19.5" customHeight="1">
      <c r="B42" s="398"/>
      <c r="C42" s="399"/>
      <c r="D42" s="399"/>
      <c r="E42" s="399"/>
      <c r="F42" s="399"/>
      <c r="G42" s="399"/>
      <c r="H42" s="399"/>
      <c r="I42" s="399"/>
      <c r="J42" s="399"/>
      <c r="K42" s="399"/>
      <c r="L42" s="413"/>
      <c r="M42" s="403"/>
      <c r="N42" s="404"/>
      <c r="O42" s="404"/>
      <c r="P42" s="414" t="s">
        <v>3041</v>
      </c>
      <c r="Q42" s="414" t="s">
        <v>523</v>
      </c>
      <c r="R42" s="2750"/>
      <c r="S42" s="2750"/>
      <c r="T42" s="414" t="s">
        <v>3041</v>
      </c>
      <c r="U42" s="404"/>
      <c r="V42" s="404"/>
      <c r="W42" s="415"/>
    </row>
    <row r="43" spans="2:23" ht="19.5" customHeight="1">
      <c r="B43" s="398"/>
      <c r="C43" s="399"/>
      <c r="D43" s="399"/>
      <c r="E43" s="399"/>
      <c r="F43" s="399"/>
      <c r="G43" s="399"/>
      <c r="H43" s="399"/>
      <c r="I43" s="399"/>
      <c r="J43" s="399"/>
      <c r="K43" s="399"/>
      <c r="L43" s="413"/>
      <c r="M43" s="399" t="s">
        <v>8</v>
      </c>
      <c r="N43" s="399"/>
      <c r="O43" s="399"/>
      <c r="P43" s="399"/>
      <c r="Q43" s="399"/>
      <c r="R43" s="412" t="s">
        <v>139</v>
      </c>
      <c r="S43" s="394" t="s">
        <v>3035</v>
      </c>
      <c r="T43" s="411"/>
      <c r="U43" s="412" t="s">
        <v>139</v>
      </c>
      <c r="V43" s="394" t="s">
        <v>243</v>
      </c>
      <c r="W43" s="413"/>
    </row>
    <row r="44" spans="2:23" ht="19.5" customHeight="1">
      <c r="B44" s="403"/>
      <c r="C44" s="404"/>
      <c r="D44" s="404"/>
      <c r="E44" s="404"/>
      <c r="F44" s="404"/>
      <c r="G44" s="404"/>
      <c r="H44" s="404"/>
      <c r="I44" s="404"/>
      <c r="J44" s="404"/>
      <c r="K44" s="404"/>
      <c r="L44" s="415"/>
      <c r="M44" s="403"/>
      <c r="N44" s="404"/>
      <c r="O44" s="404"/>
      <c r="P44" s="404"/>
      <c r="Q44" s="414" t="s">
        <v>523</v>
      </c>
      <c r="R44" s="404"/>
      <c r="S44" s="404"/>
      <c r="T44" s="404"/>
      <c r="U44" s="404"/>
      <c r="V44" s="404"/>
      <c r="W44" s="415"/>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A8:W8"/>
    <mergeCell ref="A1:W1"/>
    <mergeCell ref="Q38:R38"/>
    <mergeCell ref="U38:V38"/>
    <mergeCell ref="I10:N10"/>
    <mergeCell ref="H11:W11"/>
    <mergeCell ref="B30:C30"/>
    <mergeCell ref="Q39:R39"/>
    <mergeCell ref="U39:V39"/>
    <mergeCell ref="Q40:R40"/>
    <mergeCell ref="U40:V40"/>
    <mergeCell ref="R42:S42"/>
  </mergeCells>
  <phoneticPr fontId="136"/>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53" customWidth="1"/>
    <col min="2" max="21" width="4.125" style="353" customWidth="1"/>
    <col min="22" max="22" width="9" style="353" customWidth="1"/>
    <col min="23" max="16384" width="9" style="353"/>
  </cols>
  <sheetData>
    <row r="1" spans="1:21" ht="21" customHeight="1">
      <c r="A1" s="353" t="s">
        <v>4534</v>
      </c>
    </row>
    <row r="2" spans="1:21" ht="27.75" customHeight="1">
      <c r="A2" s="2788" t="s">
        <v>3042</v>
      </c>
      <c r="B2" s="2789"/>
      <c r="C2" s="2789"/>
      <c r="D2" s="2789"/>
      <c r="E2" s="2790"/>
      <c r="F2" s="2790"/>
      <c r="G2" s="2790"/>
      <c r="H2" s="2790"/>
      <c r="I2" s="2790"/>
      <c r="J2" s="2790"/>
      <c r="K2" s="2790"/>
      <c r="L2" s="2790"/>
      <c r="M2" s="2790"/>
      <c r="N2" s="2790"/>
      <c r="O2" s="2790"/>
      <c r="P2" s="2790"/>
      <c r="Q2" s="2790"/>
      <c r="R2" s="2790"/>
      <c r="S2" s="2790"/>
      <c r="T2" s="2790"/>
      <c r="U2" s="2791"/>
    </row>
    <row r="3" spans="1:21" ht="18" customHeight="1">
      <c r="A3" s="421"/>
      <c r="B3" s="422"/>
      <c r="C3" s="422"/>
      <c r="D3" s="422"/>
      <c r="E3" s="423"/>
      <c r="F3" s="423"/>
      <c r="G3" s="423"/>
      <c r="H3" s="423"/>
      <c r="I3" s="423"/>
      <c r="J3" s="423"/>
      <c r="K3" s="423"/>
      <c r="L3" s="423"/>
      <c r="M3" s="423"/>
      <c r="N3" s="423"/>
      <c r="O3" s="423"/>
      <c r="P3" s="423"/>
      <c r="Q3" s="423"/>
      <c r="R3" s="423"/>
      <c r="S3" s="423"/>
      <c r="T3" s="423"/>
      <c r="U3" s="424"/>
    </row>
    <row r="4" spans="1:21" ht="18" customHeight="1">
      <c r="A4" s="376"/>
      <c r="O4" s="2792"/>
      <c r="P4" s="2792"/>
      <c r="Q4" s="361" t="s">
        <v>477</v>
      </c>
      <c r="R4" s="425"/>
      <c r="S4" s="361" t="s">
        <v>5</v>
      </c>
      <c r="T4" s="425"/>
      <c r="U4" s="426" t="s">
        <v>478</v>
      </c>
    </row>
    <row r="5" spans="1:21" ht="18" customHeight="1">
      <c r="A5" s="376"/>
      <c r="B5" s="353" t="s">
        <v>3001</v>
      </c>
      <c r="U5" s="427"/>
    </row>
    <row r="6" spans="1:21" ht="18" customHeight="1">
      <c r="A6" s="376"/>
      <c r="B6" s="353" t="s">
        <v>3043</v>
      </c>
      <c r="U6" s="427"/>
    </row>
    <row r="7" spans="1:21" ht="18" customHeight="1">
      <c r="A7" s="376"/>
      <c r="U7" s="427"/>
    </row>
    <row r="8" spans="1:21" ht="18" customHeight="1">
      <c r="A8" s="376" t="s">
        <v>3044</v>
      </c>
      <c r="U8" s="427"/>
    </row>
    <row r="9" spans="1:21" ht="18" customHeight="1">
      <c r="A9" s="376" t="s">
        <v>4535</v>
      </c>
      <c r="U9" s="427"/>
    </row>
    <row r="10" spans="1:21" ht="18" customHeight="1">
      <c r="A10" s="376"/>
      <c r="U10" s="427"/>
    </row>
    <row r="11" spans="1:21" ht="18" customHeight="1">
      <c r="A11" s="376"/>
      <c r="J11" s="354" t="s">
        <v>3045</v>
      </c>
      <c r="K11" s="2407" t="s">
        <v>3046</v>
      </c>
      <c r="L11" s="2407"/>
      <c r="M11" s="2703"/>
      <c r="N11" s="2703"/>
      <c r="O11" s="2703"/>
      <c r="P11" s="2703"/>
      <c r="Q11" s="2703"/>
      <c r="R11" s="2703"/>
      <c r="S11" s="2703"/>
      <c r="T11" s="2703"/>
      <c r="U11" s="2766"/>
    </row>
    <row r="12" spans="1:21" ht="18" customHeight="1">
      <c r="A12" s="376"/>
      <c r="K12" s="2407" t="s">
        <v>3047</v>
      </c>
      <c r="L12" s="2407"/>
      <c r="M12" s="2703"/>
      <c r="N12" s="2703"/>
      <c r="O12" s="2703"/>
      <c r="P12" s="2703"/>
      <c r="Q12" s="2703"/>
      <c r="R12" s="2703"/>
      <c r="S12" s="2703"/>
      <c r="T12" s="2703"/>
      <c r="U12" s="427"/>
    </row>
    <row r="13" spans="1:21" ht="18" customHeight="1">
      <c r="A13" s="376"/>
      <c r="K13" s="2407" t="s">
        <v>20</v>
      </c>
      <c r="L13" s="2407"/>
      <c r="M13" s="2793"/>
      <c r="N13" s="2793"/>
      <c r="O13" s="2793"/>
      <c r="P13" s="2793"/>
      <c r="Q13" s="2793"/>
      <c r="R13" s="2793"/>
      <c r="S13" s="2793"/>
      <c r="T13" s="2793"/>
      <c r="U13" s="427"/>
    </row>
    <row r="14" spans="1:21" ht="18" customHeight="1">
      <c r="A14" s="376"/>
      <c r="U14" s="427"/>
    </row>
    <row r="15" spans="1:21" ht="18" customHeight="1">
      <c r="A15" s="376"/>
      <c r="J15" s="354" t="s">
        <v>3048</v>
      </c>
      <c r="K15" s="2407" t="s">
        <v>3046</v>
      </c>
      <c r="L15" s="2407"/>
      <c r="M15" s="2740" t="str">
        <f>cst_wskakunin_owner1__address</f>
        <v>埼玉県埼玉県さいたま市浦和区岸町７－１２－３</v>
      </c>
      <c r="N15" s="2740"/>
      <c r="O15" s="2740"/>
      <c r="P15" s="2740"/>
      <c r="Q15" s="2740"/>
      <c r="R15" s="2740"/>
      <c r="S15" s="2740"/>
      <c r="T15" s="2740"/>
      <c r="U15" s="2794"/>
    </row>
    <row r="16" spans="1:21" ht="18" customHeight="1">
      <c r="A16" s="376"/>
      <c r="K16" s="2407" t="s">
        <v>3047</v>
      </c>
      <c r="L16" s="2407"/>
      <c r="M16" s="2795" t="str">
        <f>cst_wskakunin_owner1__space3</f>
        <v>テスト建て主
代表取締役社長　テストさん</v>
      </c>
      <c r="N16" s="2795"/>
      <c r="O16" s="2795"/>
      <c r="P16" s="2795"/>
      <c r="Q16" s="2795"/>
      <c r="R16" s="2795"/>
      <c r="S16" s="2795"/>
      <c r="T16" s="2795"/>
      <c r="U16" s="427"/>
    </row>
    <row r="17" spans="1:21" ht="18" customHeight="1">
      <c r="A17" s="376"/>
      <c r="K17" s="2407"/>
      <c r="L17" s="2407"/>
      <c r="M17" s="2795"/>
      <c r="N17" s="2795"/>
      <c r="O17" s="2795"/>
      <c r="P17" s="2795"/>
      <c r="Q17" s="2795"/>
      <c r="R17" s="2795"/>
      <c r="S17" s="2795"/>
      <c r="T17" s="2795"/>
      <c r="U17" s="427"/>
    </row>
    <row r="18" spans="1:21" ht="13.5" customHeight="1">
      <c r="A18" s="375"/>
      <c r="B18" s="355"/>
      <c r="C18" s="355"/>
      <c r="D18" s="355"/>
      <c r="E18" s="355"/>
      <c r="F18" s="355"/>
      <c r="G18" s="355"/>
      <c r="H18" s="355"/>
      <c r="I18" s="355"/>
      <c r="J18" s="355"/>
      <c r="K18" s="355"/>
      <c r="L18" s="355"/>
      <c r="M18" s="355"/>
      <c r="N18" s="355"/>
      <c r="O18" s="355"/>
      <c r="P18" s="355"/>
      <c r="Q18" s="355"/>
      <c r="R18" s="355"/>
      <c r="S18" s="355"/>
      <c r="T18" s="355"/>
      <c r="U18" s="428"/>
    </row>
    <row r="19" spans="1:21" ht="18" customHeight="1">
      <c r="A19" s="2758" t="s">
        <v>26</v>
      </c>
      <c r="B19" s="2721"/>
      <c r="C19" s="2721"/>
      <c r="D19" s="2721"/>
      <c r="E19" s="2721"/>
      <c r="F19" s="2722"/>
      <c r="G19" s="2767" t="s">
        <v>6</v>
      </c>
      <c r="H19" s="2777" t="str">
        <f>cst_shinsei_ISSUE_NO</f>
        <v/>
      </c>
      <c r="I19" s="2777"/>
      <c r="J19" s="2777"/>
      <c r="K19" s="2777"/>
      <c r="L19" s="2777"/>
      <c r="M19" s="2777"/>
      <c r="N19" s="2694" t="s">
        <v>7</v>
      </c>
      <c r="O19" s="429"/>
      <c r="P19" s="429"/>
      <c r="Q19" s="429"/>
      <c r="R19" s="429"/>
      <c r="S19" s="429"/>
      <c r="T19" s="429"/>
      <c r="U19" s="430"/>
    </row>
    <row r="20" spans="1:21" ht="18" customHeight="1">
      <c r="A20" s="2759"/>
      <c r="B20" s="2728"/>
      <c r="C20" s="2728"/>
      <c r="D20" s="2728"/>
      <c r="E20" s="2728"/>
      <c r="F20" s="2729"/>
      <c r="G20" s="2733"/>
      <c r="H20" s="2745"/>
      <c r="I20" s="2745"/>
      <c r="J20" s="2745"/>
      <c r="K20" s="2745"/>
      <c r="L20" s="2745"/>
      <c r="M20" s="2745"/>
      <c r="N20" s="2398"/>
      <c r="O20" s="431"/>
      <c r="P20" s="431"/>
      <c r="Q20" s="431"/>
      <c r="R20" s="431"/>
      <c r="S20" s="431"/>
      <c r="T20" s="431"/>
      <c r="U20" s="432"/>
    </row>
    <row r="21" spans="1:21" ht="18" customHeight="1">
      <c r="A21" s="2758" t="s">
        <v>27</v>
      </c>
      <c r="B21" s="2721"/>
      <c r="C21" s="2721"/>
      <c r="D21" s="2721"/>
      <c r="E21" s="2721"/>
      <c r="F21" s="2722"/>
      <c r="G21" s="2784" t="str">
        <f>IF(cst_shinsei_ISSUE_DATE="","令和",cst_shinsei_ISSUE_DATE)</f>
        <v>令和</v>
      </c>
      <c r="H21" s="2786" t="str">
        <f>cst_shinsei_ISSUE_DATE</f>
        <v/>
      </c>
      <c r="I21" s="2780" t="s">
        <v>477</v>
      </c>
      <c r="J21" s="2782" t="str">
        <f>cst_shinsei_ISSUE_DATE</f>
        <v/>
      </c>
      <c r="K21" s="2780" t="s">
        <v>5</v>
      </c>
      <c r="L21" s="2778" t="str">
        <f>cst_shinsei_ISSUE_DATE</f>
        <v/>
      </c>
      <c r="M21" s="2780" t="s">
        <v>478</v>
      </c>
      <c r="N21" s="433"/>
      <c r="O21" s="433"/>
      <c r="P21" s="433"/>
      <c r="Q21" s="433"/>
      <c r="R21" s="433"/>
      <c r="S21" s="433"/>
      <c r="T21" s="433"/>
      <c r="U21" s="434"/>
    </row>
    <row r="22" spans="1:21" ht="18" customHeight="1">
      <c r="A22" s="2759"/>
      <c r="B22" s="2728"/>
      <c r="C22" s="2728"/>
      <c r="D22" s="2728"/>
      <c r="E22" s="2728"/>
      <c r="F22" s="2729"/>
      <c r="G22" s="2785"/>
      <c r="H22" s="2787"/>
      <c r="I22" s="2781"/>
      <c r="J22" s="2783"/>
      <c r="K22" s="2781"/>
      <c r="L22" s="2779"/>
      <c r="M22" s="2781"/>
      <c r="N22" s="435"/>
      <c r="O22" s="435"/>
      <c r="P22" s="435"/>
      <c r="Q22" s="435"/>
      <c r="R22" s="435"/>
      <c r="S22" s="435"/>
      <c r="T22" s="435"/>
      <c r="U22" s="436"/>
    </row>
    <row r="23" spans="1:21" ht="18" customHeight="1">
      <c r="A23" s="2758" t="s">
        <v>3049</v>
      </c>
      <c r="B23" s="2721"/>
      <c r="C23" s="2721"/>
      <c r="D23" s="2721"/>
      <c r="E23" s="2721"/>
      <c r="F23" s="2722"/>
      <c r="G23" s="2771" t="str">
        <f>cst_wskakunin_BUILD__address</f>
        <v>埼玉県さいたま市緑区</v>
      </c>
      <c r="H23" s="2772"/>
      <c r="I23" s="2772"/>
      <c r="J23" s="2772"/>
      <c r="K23" s="2772"/>
      <c r="L23" s="2772"/>
      <c r="M23" s="2772"/>
      <c r="N23" s="2772"/>
      <c r="O23" s="2772"/>
      <c r="P23" s="2772"/>
      <c r="Q23" s="2772"/>
      <c r="R23" s="2772"/>
      <c r="S23" s="2772"/>
      <c r="T23" s="2772"/>
      <c r="U23" s="2773"/>
    </row>
    <row r="24" spans="1:21" ht="18" customHeight="1">
      <c r="A24" s="2759"/>
      <c r="B24" s="2728"/>
      <c r="C24" s="2728"/>
      <c r="D24" s="2728"/>
      <c r="E24" s="2728"/>
      <c r="F24" s="2729"/>
      <c r="G24" s="2774"/>
      <c r="H24" s="2775"/>
      <c r="I24" s="2775"/>
      <c r="J24" s="2775"/>
      <c r="K24" s="2775"/>
      <c r="L24" s="2775"/>
      <c r="M24" s="2775"/>
      <c r="N24" s="2775"/>
      <c r="O24" s="2775"/>
      <c r="P24" s="2775"/>
      <c r="Q24" s="2775"/>
      <c r="R24" s="2775"/>
      <c r="S24" s="2775"/>
      <c r="T24" s="2775"/>
      <c r="U24" s="2776"/>
    </row>
    <row r="25" spans="1:21" ht="18" customHeight="1">
      <c r="A25" s="2758" t="s">
        <v>137</v>
      </c>
      <c r="B25" s="2721"/>
      <c r="C25" s="2721"/>
      <c r="D25" s="2721"/>
      <c r="E25" s="2721"/>
      <c r="F25" s="2722"/>
      <c r="G25" s="2760" t="str">
        <f>cst_wskakunin_YOUTO</f>
        <v/>
      </c>
      <c r="H25" s="2761"/>
      <c r="I25" s="2761"/>
      <c r="J25" s="2761"/>
      <c r="K25" s="2761"/>
      <c r="L25" s="2761"/>
      <c r="M25" s="2761"/>
      <c r="N25" s="2761"/>
      <c r="O25" s="2761"/>
      <c r="P25" s="2761"/>
      <c r="Q25" s="2761"/>
      <c r="R25" s="2761"/>
      <c r="S25" s="2761"/>
      <c r="T25" s="2761"/>
      <c r="U25" s="2762"/>
    </row>
    <row r="26" spans="1:21" ht="18" customHeight="1">
      <c r="A26" s="2759"/>
      <c r="B26" s="2728"/>
      <c r="C26" s="2728"/>
      <c r="D26" s="2728"/>
      <c r="E26" s="2728"/>
      <c r="F26" s="2729"/>
      <c r="G26" s="2763"/>
      <c r="H26" s="2764"/>
      <c r="I26" s="2764"/>
      <c r="J26" s="2764"/>
      <c r="K26" s="2764"/>
      <c r="L26" s="2764"/>
      <c r="M26" s="2764"/>
      <c r="N26" s="2764"/>
      <c r="O26" s="2764"/>
      <c r="P26" s="2764"/>
      <c r="Q26" s="2764"/>
      <c r="R26" s="2764"/>
      <c r="S26" s="2764"/>
      <c r="T26" s="2764"/>
      <c r="U26" s="2765"/>
    </row>
    <row r="27" spans="1:21" ht="18" customHeight="1">
      <c r="A27" s="2758" t="s">
        <v>119</v>
      </c>
      <c r="B27" s="2721"/>
      <c r="C27" s="2721"/>
      <c r="D27" s="2721"/>
      <c r="E27" s="2721"/>
      <c r="F27" s="2722"/>
      <c r="G27" s="2760" t="str">
        <f>cst_wskakunin__kouji</f>
        <v/>
      </c>
      <c r="H27" s="2761"/>
      <c r="I27" s="2761"/>
      <c r="J27" s="2761"/>
      <c r="K27" s="2761"/>
      <c r="L27" s="2761"/>
      <c r="M27" s="2761"/>
      <c r="N27" s="2761"/>
      <c r="O27" s="2761"/>
      <c r="P27" s="2761"/>
      <c r="Q27" s="2761"/>
      <c r="R27" s="2761"/>
      <c r="S27" s="2761"/>
      <c r="T27" s="2761"/>
      <c r="U27" s="2762"/>
    </row>
    <row r="28" spans="1:21" ht="18" customHeight="1">
      <c r="A28" s="2759"/>
      <c r="B28" s="2728"/>
      <c r="C28" s="2728"/>
      <c r="D28" s="2728"/>
      <c r="E28" s="2728"/>
      <c r="F28" s="2729"/>
      <c r="G28" s="2763"/>
      <c r="H28" s="2764"/>
      <c r="I28" s="2764"/>
      <c r="J28" s="2764"/>
      <c r="K28" s="2764"/>
      <c r="L28" s="2764"/>
      <c r="M28" s="2764"/>
      <c r="N28" s="2764"/>
      <c r="O28" s="2764"/>
      <c r="P28" s="2764"/>
      <c r="Q28" s="2764"/>
      <c r="R28" s="2764"/>
      <c r="S28" s="2764"/>
      <c r="T28" s="2764"/>
      <c r="U28" s="2765"/>
    </row>
    <row r="29" spans="1:21" ht="18" customHeight="1">
      <c r="A29" s="374" t="s">
        <v>3050</v>
      </c>
      <c r="B29" s="437"/>
      <c r="C29" s="437"/>
      <c r="D29" s="437"/>
      <c r="E29" s="437"/>
      <c r="F29" s="437"/>
      <c r="G29" s="437"/>
      <c r="H29" s="437"/>
      <c r="I29" s="437"/>
      <c r="J29" s="437"/>
      <c r="K29" s="437"/>
      <c r="L29" s="437"/>
      <c r="M29" s="437"/>
      <c r="N29" s="437"/>
      <c r="O29" s="437"/>
      <c r="P29" s="437"/>
      <c r="Q29" s="437"/>
      <c r="R29" s="437"/>
      <c r="S29" s="437"/>
      <c r="T29" s="437"/>
      <c r="U29" s="438"/>
    </row>
    <row r="30" spans="1:21" ht="18" customHeight="1">
      <c r="A30" s="376"/>
      <c r="B30" s="2703"/>
      <c r="C30" s="2703"/>
      <c r="D30" s="2703"/>
      <c r="E30" s="2703"/>
      <c r="F30" s="2703"/>
      <c r="G30" s="2703"/>
      <c r="H30" s="2703"/>
      <c r="I30" s="2703"/>
      <c r="J30" s="2703"/>
      <c r="K30" s="2703"/>
      <c r="L30" s="2703"/>
      <c r="M30" s="2703"/>
      <c r="N30" s="2703"/>
      <c r="O30" s="2703"/>
      <c r="P30" s="2703"/>
      <c r="Q30" s="2703"/>
      <c r="R30" s="2703"/>
      <c r="S30" s="2703"/>
      <c r="T30" s="2703"/>
      <c r="U30" s="2766"/>
    </row>
    <row r="31" spans="1:21" ht="18" customHeight="1">
      <c r="A31" s="376"/>
      <c r="B31" s="2703"/>
      <c r="C31" s="2703"/>
      <c r="D31" s="2703"/>
      <c r="E31" s="2703"/>
      <c r="F31" s="2703"/>
      <c r="G31" s="2703"/>
      <c r="H31" s="2703"/>
      <c r="I31" s="2703"/>
      <c r="J31" s="2703"/>
      <c r="K31" s="2703"/>
      <c r="L31" s="2703"/>
      <c r="M31" s="2703"/>
      <c r="N31" s="2703"/>
      <c r="O31" s="2703"/>
      <c r="P31" s="2703"/>
      <c r="Q31" s="2703"/>
      <c r="R31" s="2703"/>
      <c r="S31" s="2703"/>
      <c r="T31" s="2703"/>
      <c r="U31" s="2766"/>
    </row>
    <row r="32" spans="1:21" ht="18" customHeight="1">
      <c r="A32" s="376"/>
      <c r="B32" s="2703"/>
      <c r="C32" s="2703"/>
      <c r="D32" s="2703"/>
      <c r="E32" s="2703"/>
      <c r="F32" s="2703"/>
      <c r="G32" s="2703"/>
      <c r="H32" s="2703"/>
      <c r="I32" s="2703"/>
      <c r="J32" s="2703"/>
      <c r="K32" s="2703"/>
      <c r="L32" s="2703"/>
      <c r="M32" s="2703"/>
      <c r="N32" s="2703"/>
      <c r="O32" s="2703"/>
      <c r="P32" s="2703"/>
      <c r="Q32" s="2703"/>
      <c r="R32" s="2703"/>
      <c r="S32" s="2703"/>
      <c r="T32" s="2703"/>
      <c r="U32" s="2766"/>
    </row>
    <row r="33" spans="1:21" ht="18" customHeight="1">
      <c r="A33" s="376"/>
      <c r="B33" s="2703"/>
      <c r="C33" s="2703"/>
      <c r="D33" s="2703"/>
      <c r="E33" s="2703"/>
      <c r="F33" s="2703"/>
      <c r="G33" s="2703"/>
      <c r="H33" s="2703"/>
      <c r="I33" s="2703"/>
      <c r="J33" s="2703"/>
      <c r="K33" s="2703"/>
      <c r="L33" s="2703"/>
      <c r="M33" s="2703"/>
      <c r="N33" s="2703"/>
      <c r="O33" s="2703"/>
      <c r="P33" s="2703"/>
      <c r="Q33" s="2703"/>
      <c r="R33" s="2703"/>
      <c r="S33" s="2703"/>
      <c r="T33" s="2703"/>
      <c r="U33" s="2766"/>
    </row>
    <row r="34" spans="1:21" ht="18" customHeight="1">
      <c r="A34" s="376"/>
      <c r="B34" s="2703"/>
      <c r="C34" s="2703"/>
      <c r="D34" s="2703"/>
      <c r="E34" s="2703"/>
      <c r="F34" s="2703"/>
      <c r="G34" s="2703"/>
      <c r="H34" s="2703"/>
      <c r="I34" s="2703"/>
      <c r="J34" s="2703"/>
      <c r="K34" s="2703"/>
      <c r="L34" s="2703"/>
      <c r="M34" s="2703"/>
      <c r="N34" s="2703"/>
      <c r="O34" s="2703"/>
      <c r="P34" s="2703"/>
      <c r="Q34" s="2703"/>
      <c r="R34" s="2703"/>
      <c r="S34" s="2703"/>
      <c r="T34" s="2703"/>
      <c r="U34" s="2766"/>
    </row>
    <row r="35" spans="1:21" ht="18" customHeight="1">
      <c r="A35" s="375"/>
      <c r="B35" s="2703"/>
      <c r="C35" s="2703"/>
      <c r="D35" s="2703"/>
      <c r="E35" s="2703"/>
      <c r="F35" s="2703"/>
      <c r="G35" s="2703"/>
      <c r="H35" s="2703"/>
      <c r="I35" s="2703"/>
      <c r="J35" s="2703"/>
      <c r="K35" s="2703"/>
      <c r="L35" s="2703"/>
      <c r="M35" s="2703"/>
      <c r="N35" s="2703"/>
      <c r="O35" s="2703"/>
      <c r="P35" s="2703"/>
      <c r="Q35" s="2703"/>
      <c r="R35" s="2703"/>
      <c r="S35" s="2703"/>
      <c r="T35" s="2703"/>
      <c r="U35" s="2766"/>
    </row>
    <row r="36" spans="1:21" ht="18" customHeight="1">
      <c r="A36" s="2768" t="s">
        <v>3013</v>
      </c>
      <c r="B36" s="2769"/>
      <c r="C36" s="2769"/>
      <c r="D36" s="2769"/>
      <c r="E36" s="2769"/>
      <c r="F36" s="2769"/>
      <c r="G36" s="2769"/>
      <c r="H36" s="2769"/>
      <c r="I36" s="2769"/>
      <c r="J36" s="2769"/>
      <c r="K36" s="2770"/>
      <c r="L36" s="2768" t="s">
        <v>3014</v>
      </c>
      <c r="M36" s="2769"/>
      <c r="N36" s="2769"/>
      <c r="O36" s="2769"/>
      <c r="P36" s="2769"/>
      <c r="Q36" s="2769"/>
      <c r="R36" s="2769"/>
      <c r="S36" s="2769"/>
      <c r="T36" s="2769"/>
      <c r="U36" s="2770"/>
    </row>
    <row r="37" spans="1:21" ht="19.5" customHeight="1">
      <c r="A37" s="2732"/>
      <c r="B37" s="2407"/>
      <c r="C37" s="2407"/>
      <c r="D37" s="2407"/>
      <c r="E37" s="2407"/>
      <c r="F37" s="2407"/>
      <c r="G37" s="2407"/>
      <c r="H37" s="2407"/>
      <c r="I37" s="2407"/>
      <c r="J37" s="2407"/>
      <c r="K37" s="2697"/>
      <c r="L37" s="2767"/>
      <c r="M37" s="2694"/>
      <c r="N37" s="2694"/>
      <c r="O37" s="2694"/>
      <c r="P37" s="2694"/>
      <c r="Q37" s="2694"/>
      <c r="R37" s="2694"/>
      <c r="S37" s="2694"/>
      <c r="T37" s="2694"/>
      <c r="U37" s="2695"/>
    </row>
    <row r="38" spans="1:21" ht="19.5" customHeight="1">
      <c r="A38" s="2732"/>
      <c r="B38" s="2407"/>
      <c r="C38" s="2407"/>
      <c r="D38" s="2407"/>
      <c r="E38" s="2407"/>
      <c r="F38" s="2407"/>
      <c r="G38" s="2407"/>
      <c r="H38" s="2407"/>
      <c r="I38" s="2407"/>
      <c r="J38" s="2407"/>
      <c r="K38" s="2697"/>
      <c r="L38" s="2732"/>
      <c r="M38" s="2407"/>
      <c r="N38" s="2407"/>
      <c r="O38" s="2407"/>
      <c r="P38" s="2407"/>
      <c r="Q38" s="2407"/>
      <c r="R38" s="2407"/>
      <c r="S38" s="2407"/>
      <c r="T38" s="2407"/>
      <c r="U38" s="2697"/>
    </row>
    <row r="39" spans="1:21" ht="19.5" customHeight="1">
      <c r="A39" s="2732"/>
      <c r="B39" s="2407"/>
      <c r="C39" s="2407"/>
      <c r="D39" s="2407"/>
      <c r="E39" s="2407"/>
      <c r="F39" s="2407"/>
      <c r="G39" s="2407"/>
      <c r="H39" s="2407"/>
      <c r="I39" s="2407"/>
      <c r="J39" s="2407"/>
      <c r="K39" s="2697"/>
      <c r="L39" s="2732"/>
      <c r="M39" s="2407"/>
      <c r="N39" s="2407"/>
      <c r="O39" s="2407"/>
      <c r="P39" s="2407"/>
      <c r="Q39" s="2407"/>
      <c r="R39" s="2407"/>
      <c r="S39" s="2407"/>
      <c r="T39" s="2407"/>
      <c r="U39" s="2697"/>
    </row>
    <row r="40" spans="1:21" ht="19.5" customHeight="1">
      <c r="A40" s="2732"/>
      <c r="B40" s="2407"/>
      <c r="C40" s="2407"/>
      <c r="D40" s="2407"/>
      <c r="E40" s="2407"/>
      <c r="F40" s="2407"/>
      <c r="G40" s="2407"/>
      <c r="H40" s="2407"/>
      <c r="I40" s="2407"/>
      <c r="J40" s="2407"/>
      <c r="K40" s="2697"/>
      <c r="L40" s="2732"/>
      <c r="M40" s="2407"/>
      <c r="N40" s="2407"/>
      <c r="O40" s="2407"/>
      <c r="P40" s="2407"/>
      <c r="Q40" s="2407"/>
      <c r="R40" s="2407"/>
      <c r="S40" s="2407"/>
      <c r="T40" s="2407"/>
      <c r="U40" s="2697"/>
    </row>
    <row r="41" spans="1:21" ht="19.5" customHeight="1">
      <c r="A41" s="2732"/>
      <c r="B41" s="2407"/>
      <c r="C41" s="2407"/>
      <c r="D41" s="2407"/>
      <c r="E41" s="2407"/>
      <c r="F41" s="2407"/>
      <c r="G41" s="2407"/>
      <c r="H41" s="2407"/>
      <c r="I41" s="2407"/>
      <c r="J41" s="2407"/>
      <c r="K41" s="2697"/>
      <c r="L41" s="2732"/>
      <c r="M41" s="2407"/>
      <c r="N41" s="2407"/>
      <c r="O41" s="2407"/>
      <c r="P41" s="2407"/>
      <c r="Q41" s="2407"/>
      <c r="R41" s="2407"/>
      <c r="S41" s="2407"/>
      <c r="T41" s="2407"/>
      <c r="U41" s="2697"/>
    </row>
    <row r="42" spans="1:21" ht="19.5" customHeight="1">
      <c r="A42" s="2732"/>
      <c r="B42" s="2407"/>
      <c r="C42" s="2407"/>
      <c r="D42" s="2407"/>
      <c r="E42" s="2407"/>
      <c r="F42" s="2407"/>
      <c r="G42" s="2407"/>
      <c r="H42" s="2407"/>
      <c r="I42" s="2407"/>
      <c r="J42" s="2407"/>
      <c r="K42" s="2697"/>
      <c r="L42" s="2732"/>
      <c r="M42" s="2407"/>
      <c r="N42" s="2407"/>
      <c r="O42" s="2407"/>
      <c r="P42" s="2407"/>
      <c r="Q42" s="2407"/>
      <c r="R42" s="2407"/>
      <c r="S42" s="2407"/>
      <c r="T42" s="2407"/>
      <c r="U42" s="2697"/>
    </row>
    <row r="43" spans="1:21" ht="19.5" customHeight="1">
      <c r="A43" s="2733"/>
      <c r="B43" s="2398"/>
      <c r="C43" s="2398"/>
      <c r="D43" s="2398"/>
      <c r="E43" s="2398"/>
      <c r="F43" s="2398"/>
      <c r="G43" s="2398"/>
      <c r="H43" s="2398"/>
      <c r="I43" s="2398"/>
      <c r="J43" s="2398"/>
      <c r="K43" s="2731"/>
      <c r="L43" s="2733"/>
      <c r="M43" s="2398"/>
      <c r="N43" s="2398"/>
      <c r="O43" s="2398"/>
      <c r="P43" s="2398"/>
      <c r="Q43" s="2398"/>
      <c r="R43" s="2398"/>
      <c r="S43" s="2398"/>
      <c r="T43" s="2398"/>
      <c r="U43" s="2731"/>
    </row>
    <row r="44" spans="1:21" ht="15" customHeight="1">
      <c r="A44" s="353" t="s">
        <v>2625</v>
      </c>
      <c r="C44" s="353" t="s">
        <v>3051</v>
      </c>
    </row>
    <row r="45" spans="1:21" ht="15" customHeight="1">
      <c r="C45" s="353" t="s">
        <v>3052</v>
      </c>
    </row>
    <row r="46" spans="1:21" ht="15" customHeight="1">
      <c r="C46" s="353" t="s">
        <v>3106</v>
      </c>
    </row>
    <row r="47" spans="1:21" ht="15" customHeight="1">
      <c r="C47" s="353" t="s">
        <v>4536</v>
      </c>
    </row>
    <row r="48" spans="1:21" ht="15" customHeight="1"/>
  </sheetData>
  <mergeCells count="40">
    <mergeCell ref="K13:L13"/>
    <mergeCell ref="M13:T13"/>
    <mergeCell ref="K15:L15"/>
    <mergeCell ref="M15:U15"/>
    <mergeCell ref="K16:L17"/>
    <mergeCell ref="M16:T17"/>
    <mergeCell ref="A2:U2"/>
    <mergeCell ref="K11:L11"/>
    <mergeCell ref="M11:U11"/>
    <mergeCell ref="K12:L12"/>
    <mergeCell ref="M12:T12"/>
    <mergeCell ref="O4:P4"/>
    <mergeCell ref="A19:F20"/>
    <mergeCell ref="G19:G20"/>
    <mergeCell ref="H19:M20"/>
    <mergeCell ref="N19:N20"/>
    <mergeCell ref="L21:L22"/>
    <mergeCell ref="M21:M22"/>
    <mergeCell ref="I21:I22"/>
    <mergeCell ref="J21:J22"/>
    <mergeCell ref="K21:K22"/>
    <mergeCell ref="A21:F22"/>
    <mergeCell ref="G21:G22"/>
    <mergeCell ref="H21:H22"/>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s>
  <phoneticPr fontId="136"/>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51" customWidth="1"/>
    <col min="5" max="5" width="14.75" customWidth="1"/>
    <col min="6" max="7" width="24.875" customWidth="1"/>
    <col min="8" max="8" width="35.25" customWidth="1"/>
  </cols>
  <sheetData>
    <row r="1" spans="1:8">
      <c r="A1" s="20" t="s">
        <v>4475</v>
      </c>
      <c r="B1" s="20"/>
      <c r="C1" s="20"/>
      <c r="D1" s="1337"/>
      <c r="E1" s="20"/>
      <c r="F1" s="20"/>
      <c r="G1" s="20"/>
    </row>
    <row r="2" spans="1:8">
      <c r="A2" s="1338" t="s">
        <v>4476</v>
      </c>
      <c r="B2" s="1338"/>
      <c r="C2" s="1338" t="s">
        <v>4477</v>
      </c>
      <c r="D2" s="1339" t="s">
        <v>4478</v>
      </c>
      <c r="E2" s="1338" t="s">
        <v>4479</v>
      </c>
      <c r="F2" s="1338" t="s">
        <v>130</v>
      </c>
      <c r="G2" s="1338" t="s">
        <v>4480</v>
      </c>
      <c r="H2" s="180" t="s">
        <v>4481</v>
      </c>
    </row>
    <row r="3" spans="1:8">
      <c r="A3" s="1338" t="s">
        <v>4482</v>
      </c>
      <c r="B3" s="1338"/>
      <c r="C3" s="1338">
        <v>1</v>
      </c>
      <c r="D3" s="1353">
        <v>35674</v>
      </c>
      <c r="E3" s="1338"/>
      <c r="F3" s="1340" t="s">
        <v>3082</v>
      </c>
      <c r="G3" s="1340" t="s">
        <v>4490</v>
      </c>
      <c r="H3" s="1338" t="str">
        <f>SUBSTITUTE(SUBSTITUTE(SUBSTITUTE(F3,"株式会社","")," ",""),"　","")&amp;"　"&amp;SUBSTITUTE(SUBSTITUTE(G3,"代表取締役",""),"　","")</f>
        <v>一般財団法人さいたま住宅検査センター　理事長栁 澤  一 正</v>
      </c>
    </row>
    <row r="4" spans="1:8">
      <c r="A4" s="1338"/>
      <c r="B4" s="1338"/>
      <c r="C4" s="1338">
        <v>2</v>
      </c>
      <c r="D4" s="1353">
        <v>43280</v>
      </c>
      <c r="E4" s="1338"/>
      <c r="F4" s="1340" t="s">
        <v>3082</v>
      </c>
      <c r="G4" s="1340" t="s">
        <v>4489</v>
      </c>
      <c r="H4" s="1338" t="str">
        <f t="shared" ref="H4:H5" si="0">SUBSTITUTE(SUBSTITUTE(F4," ",""),"　","")&amp;"　"&amp;SUBSTITUTE(G4,"　","")</f>
        <v>一般財団法人さいたま住宅検査センター　理事長岩 﨑  康 夫</v>
      </c>
    </row>
    <row r="5" spans="1:8">
      <c r="A5" s="1338"/>
      <c r="B5" s="1338"/>
      <c r="C5" s="1338">
        <v>3</v>
      </c>
      <c r="D5" s="1353">
        <v>44377</v>
      </c>
      <c r="E5" s="1338"/>
      <c r="F5" s="1340" t="s">
        <v>3082</v>
      </c>
      <c r="G5" s="1340" t="s">
        <v>4491</v>
      </c>
      <c r="H5" s="1338" t="str">
        <f t="shared" si="0"/>
        <v>一般財団法人さいたま住宅検査センター　理事長福 島  克 季</v>
      </c>
    </row>
    <row r="6" spans="1:8">
      <c r="A6" s="1338"/>
      <c r="B6" s="1338"/>
      <c r="C6" s="1338">
        <v>4</v>
      </c>
      <c r="D6" s="1339"/>
      <c r="E6" s="1338"/>
      <c r="F6" s="1340"/>
      <c r="G6" s="1338"/>
    </row>
    <row r="7" spans="1:8">
      <c r="A7" s="1338"/>
      <c r="B7" s="1338"/>
      <c r="C7" s="1338">
        <v>5</v>
      </c>
      <c r="D7" s="1339"/>
      <c r="E7" s="1338"/>
      <c r="F7" s="1340"/>
      <c r="G7" s="1338"/>
    </row>
    <row r="8" spans="1:8">
      <c r="A8" s="1338"/>
      <c r="B8" s="1338"/>
      <c r="C8" s="1338">
        <v>6</v>
      </c>
      <c r="D8" s="1339"/>
      <c r="E8" s="1338"/>
      <c r="F8" s="1340"/>
      <c r="G8" s="1338"/>
    </row>
    <row r="9" spans="1:8">
      <c r="A9" s="1338"/>
      <c r="B9" s="1338"/>
      <c r="C9" s="1338">
        <v>7</v>
      </c>
      <c r="D9" s="1339"/>
      <c r="E9" s="1338"/>
      <c r="F9" s="1340"/>
      <c r="G9" s="1338"/>
    </row>
    <row r="10" spans="1:8">
      <c r="A10" s="1338"/>
      <c r="B10" s="1338"/>
      <c r="C10" s="1338">
        <v>8</v>
      </c>
      <c r="D10" s="1339"/>
      <c r="E10" s="1338"/>
      <c r="F10" s="1340"/>
      <c r="G10" s="1338"/>
    </row>
    <row r="11" spans="1:8">
      <c r="A11" s="1338"/>
      <c r="B11" s="1338"/>
      <c r="C11" s="1338">
        <v>9</v>
      </c>
      <c r="D11" s="1339"/>
      <c r="E11" s="1338"/>
      <c r="F11" s="1340"/>
      <c r="G11" s="1338"/>
    </row>
    <row r="12" spans="1:8">
      <c r="A12" s="1338"/>
      <c r="B12" s="1338"/>
      <c r="C12" s="1338">
        <v>10</v>
      </c>
      <c r="D12" s="1339"/>
      <c r="E12" s="1338"/>
      <c r="F12" s="1340"/>
      <c r="G12" s="1338"/>
    </row>
    <row r="16" spans="1:8">
      <c r="A16" s="1341" t="s">
        <v>4483</v>
      </c>
      <c r="B16" s="1342"/>
      <c r="C16" s="1342"/>
      <c r="D16" s="1343"/>
      <c r="E16" s="1341" t="s">
        <v>4484</v>
      </c>
      <c r="F16" s="1342"/>
      <c r="G16" s="1344"/>
    </row>
    <row r="17" spans="1:8">
      <c r="A17" s="179" t="s">
        <v>4485</v>
      </c>
      <c r="B17" s="1345" t="s">
        <v>4486</v>
      </c>
      <c r="C17" s="179" t="s">
        <v>4487</v>
      </c>
      <c r="D17" s="1346" t="s">
        <v>2627</v>
      </c>
      <c r="E17" s="179" t="s">
        <v>4479</v>
      </c>
      <c r="F17" s="179" t="s">
        <v>130</v>
      </c>
      <c r="G17" s="179" t="s">
        <v>4480</v>
      </c>
      <c r="H17" t="s">
        <v>4488</v>
      </c>
    </row>
    <row r="18" spans="1:8">
      <c r="A18" s="1347" t="s">
        <v>496</v>
      </c>
      <c r="B18" s="1347">
        <f ca="1">C18</f>
        <v>3</v>
      </c>
      <c r="C18" s="1347">
        <f ca="1">IF(ISNA(MATCH(D18,$D$3:$D$12,0)),MATCH(D18,$D$3:$D$12,1),MATCH(D18,$D$3:$D$12,0))</f>
        <v>3</v>
      </c>
      <c r="D18" s="1348">
        <f ca="1">IF(wskakunin_SHINSEI_DATE="",TODAY(),wskakunin_SHINSEI_DATE)</f>
        <v>45317</v>
      </c>
      <c r="E18" s="1349" t="str">
        <f ca="1">IF(OFFSET(dAName!$E$2,dAName!B18,0,1,1)="","",OFFSET(dAName!$E$2,dAName!B18,0,1,1))</f>
        <v/>
      </c>
      <c r="F18" s="1349" t="str">
        <f ca="1">IF(OFFSET(dAName!$F$2,dAName!$B18,0,1,1)="","",OFFSET(dAName!$F$2,dAName!$B18,0,1,1))</f>
        <v>一般財団法人 さいたま住宅検査センター</v>
      </c>
      <c r="G18" s="1349" t="str">
        <f ca="1">IF(OFFSET(dAName!$G$2,dAName!$B18,0,1,1)="","",OFFSET(dAName!$G$2,dAName!$B18,0,1,1))</f>
        <v>理事長　福 島  克 季</v>
      </c>
      <c r="H18" s="1350" t="str">
        <f ca="1">IF(OFFSET(dAName!$H$2,dAName!$B18,0,1,1)="","",OFFSET(dAName!$H$2,dAName!$B18,0,1,1))</f>
        <v>一般財団法人さいたま住宅検査センター　理事長福 島  克 季</v>
      </c>
    </row>
    <row r="19" spans="1:8">
      <c r="A19" s="1347"/>
      <c r="B19" s="1347"/>
      <c r="C19" s="1347"/>
      <c r="D19" s="1348"/>
      <c r="E19" s="1347"/>
      <c r="F19" s="1347"/>
      <c r="G19" s="1347"/>
    </row>
    <row r="23" spans="1:8">
      <c r="E23" s="1352"/>
    </row>
  </sheetData>
  <phoneticPr fontId="136"/>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53" customWidth="1"/>
    <col min="2" max="19" width="3.375" style="353" customWidth="1"/>
    <col min="20" max="20" width="4.625" style="353" customWidth="1"/>
    <col min="21" max="26" width="3.375" style="353" customWidth="1"/>
    <col min="27" max="27" width="9" style="353" customWidth="1"/>
    <col min="28" max="16384" width="9" style="353"/>
  </cols>
  <sheetData>
    <row r="1" spans="1:26" ht="16.5" customHeight="1">
      <c r="A1" s="353" t="s">
        <v>4528</v>
      </c>
    </row>
    <row r="2" spans="1:26" ht="19.5" customHeight="1">
      <c r="F2" s="2829" t="s">
        <v>24</v>
      </c>
      <c r="G2" s="2829"/>
      <c r="H2" s="2829"/>
      <c r="I2" s="2829"/>
      <c r="J2" s="2829"/>
      <c r="K2" s="2829"/>
      <c r="L2" s="2830" t="s">
        <v>3054</v>
      </c>
      <c r="M2" s="2830"/>
      <c r="N2" s="2830"/>
      <c r="O2" s="2830"/>
      <c r="P2" s="2830"/>
      <c r="Q2" s="2830"/>
      <c r="R2" s="2830"/>
      <c r="S2" s="2830"/>
      <c r="T2" s="2830"/>
      <c r="U2" s="2830"/>
      <c r="V2" s="439"/>
      <c r="W2" s="439"/>
    </row>
    <row r="3" spans="1:26" ht="19.5" customHeight="1">
      <c r="F3" s="2832" t="s">
        <v>3055</v>
      </c>
      <c r="G3" s="2832"/>
      <c r="H3" s="2832"/>
      <c r="I3" s="2832"/>
      <c r="J3" s="2832"/>
      <c r="K3" s="2832"/>
      <c r="L3" s="2831"/>
      <c r="M3" s="2831"/>
      <c r="N3" s="2831"/>
      <c r="O3" s="2831"/>
      <c r="P3" s="2831"/>
      <c r="Q3" s="2831"/>
      <c r="R3" s="2831"/>
      <c r="S3" s="2831"/>
      <c r="T3" s="2831"/>
      <c r="U3" s="2831"/>
      <c r="V3" s="440"/>
      <c r="W3" s="440"/>
    </row>
    <row r="4" spans="1:26" ht="18.600000000000001" customHeight="1">
      <c r="A4" s="374"/>
      <c r="B4" s="437"/>
      <c r="C4" s="437"/>
      <c r="D4" s="437"/>
      <c r="E4" s="437"/>
      <c r="F4" s="437"/>
      <c r="G4" s="437"/>
      <c r="H4" s="437"/>
      <c r="I4" s="437"/>
      <c r="J4" s="437"/>
      <c r="K4" s="437"/>
      <c r="L4" s="437"/>
      <c r="M4" s="437"/>
      <c r="N4" s="437"/>
      <c r="O4" s="437"/>
      <c r="P4" s="437"/>
      <c r="Q4" s="437"/>
      <c r="R4" s="437"/>
      <c r="S4" s="437"/>
      <c r="T4" s="2838"/>
      <c r="U4" s="2838"/>
      <c r="V4" s="442" t="s">
        <v>477</v>
      </c>
      <c r="W4" s="441"/>
      <c r="X4" s="442" t="s">
        <v>5</v>
      </c>
      <c r="Y4" s="441"/>
      <c r="Z4" s="438" t="s">
        <v>478</v>
      </c>
    </row>
    <row r="5" spans="1:26" ht="18.600000000000001" customHeight="1">
      <c r="A5" s="376"/>
      <c r="B5" s="353" t="s">
        <v>3001</v>
      </c>
      <c r="Z5" s="427"/>
    </row>
    <row r="6" spans="1:26" ht="18.600000000000001" customHeight="1">
      <c r="A6" s="376"/>
      <c r="B6" s="353" t="s">
        <v>3043</v>
      </c>
      <c r="Z6" s="427"/>
    </row>
    <row r="7" spans="1:26" ht="18.600000000000001" customHeight="1">
      <c r="A7" s="376"/>
      <c r="J7" s="361" t="s">
        <v>3003</v>
      </c>
      <c r="M7" s="354"/>
      <c r="N7" s="354" t="s">
        <v>19</v>
      </c>
      <c r="O7" s="2833" t="str">
        <f>cst_wskakunin_owner1__address</f>
        <v>埼玉県埼玉県さいたま市浦和区岸町７－１２－３</v>
      </c>
      <c r="P7" s="2833"/>
      <c r="Q7" s="2833"/>
      <c r="R7" s="2833"/>
      <c r="S7" s="2833"/>
      <c r="T7" s="2833"/>
      <c r="U7" s="2833"/>
      <c r="V7" s="2833"/>
      <c r="W7" s="2833"/>
      <c r="X7" s="2833"/>
      <c r="Y7" s="2833"/>
      <c r="Z7" s="427"/>
    </row>
    <row r="8" spans="1:26" ht="18.600000000000001" customHeight="1">
      <c r="A8" s="376"/>
      <c r="J8" s="361" t="s">
        <v>3056</v>
      </c>
      <c r="N8" s="354" t="s">
        <v>4</v>
      </c>
      <c r="O8" s="2834" t="str">
        <f>cst_wskakunin_owner1__space3</f>
        <v>テスト建て主
代表取締役社長　テストさん</v>
      </c>
      <c r="P8" s="2834"/>
      <c r="Q8" s="2834"/>
      <c r="R8" s="2834"/>
      <c r="S8" s="2834"/>
      <c r="T8" s="2834"/>
      <c r="U8" s="2834"/>
      <c r="V8" s="2834"/>
      <c r="W8" s="2834"/>
      <c r="X8" s="2834"/>
      <c r="Y8" s="2834"/>
      <c r="Z8" s="427"/>
    </row>
    <row r="9" spans="1:26" ht="18.600000000000001" customHeight="1">
      <c r="A9" s="376"/>
      <c r="O9" s="2834"/>
      <c r="P9" s="2834"/>
      <c r="Q9" s="2834"/>
      <c r="R9" s="2834"/>
      <c r="S9" s="2834"/>
      <c r="T9" s="2834"/>
      <c r="U9" s="2834"/>
      <c r="V9" s="2834"/>
      <c r="W9" s="2834"/>
      <c r="X9" s="2834"/>
      <c r="Y9" s="2834"/>
      <c r="Z9" s="427"/>
    </row>
    <row r="10" spans="1:26" ht="6" customHeight="1">
      <c r="A10" s="376"/>
      <c r="Z10" s="427"/>
    </row>
    <row r="11" spans="1:26" ht="18.600000000000001" customHeight="1">
      <c r="A11" s="376"/>
      <c r="B11" s="353" t="s">
        <v>3057</v>
      </c>
      <c r="Z11" s="427"/>
    </row>
    <row r="12" spans="1:26" ht="18.600000000000001" customHeight="1">
      <c r="A12" s="376"/>
      <c r="B12" s="353" t="s">
        <v>4530</v>
      </c>
      <c r="Z12" s="427"/>
    </row>
    <row r="13" spans="1:26" ht="6" customHeight="1">
      <c r="A13" s="376"/>
      <c r="Z13" s="427"/>
    </row>
    <row r="14" spans="1:26" ht="17.100000000000001" customHeight="1">
      <c r="A14" s="2835" t="s">
        <v>24</v>
      </c>
      <c r="B14" s="2721"/>
      <c r="C14" s="2721"/>
      <c r="D14" s="2721"/>
      <c r="E14" s="2721"/>
      <c r="F14" s="2721"/>
      <c r="G14" s="2721"/>
      <c r="H14" s="2836" t="s">
        <v>879</v>
      </c>
      <c r="I14" s="2836"/>
      <c r="J14" s="2836"/>
      <c r="K14" s="2836"/>
      <c r="L14" s="2836"/>
      <c r="M14" s="2836"/>
      <c r="N14" s="2836"/>
      <c r="O14" s="2836"/>
      <c r="P14" s="2836"/>
      <c r="Q14" s="2836"/>
      <c r="R14" s="2836"/>
      <c r="S14" s="2836"/>
      <c r="T14" s="2836"/>
      <c r="U14" s="2836"/>
      <c r="V14" s="2836"/>
      <c r="W14" s="2836"/>
      <c r="X14" s="2836"/>
      <c r="Y14" s="2836"/>
      <c r="Z14" s="2837"/>
    </row>
    <row r="15" spans="1:26" ht="17.100000000000001" customHeight="1">
      <c r="A15" s="443" t="s">
        <v>3058</v>
      </c>
      <c r="B15" s="444"/>
      <c r="C15" s="444"/>
      <c r="D15" s="444"/>
      <c r="E15" s="444"/>
      <c r="F15" s="444"/>
      <c r="G15" s="445"/>
      <c r="H15" s="354" t="s">
        <v>9</v>
      </c>
      <c r="I15" s="2824"/>
      <c r="J15" s="2824"/>
      <c r="K15" s="362" t="s">
        <v>10</v>
      </c>
      <c r="L15" s="362" t="s">
        <v>3059</v>
      </c>
      <c r="M15" s="361"/>
      <c r="P15" s="353" t="s">
        <v>9</v>
      </c>
      <c r="Q15" s="2824"/>
      <c r="R15" s="2824"/>
      <c r="S15" s="354" t="s">
        <v>10</v>
      </c>
      <c r="U15" s="353" t="s">
        <v>117</v>
      </c>
      <c r="W15" s="2824"/>
      <c r="X15" s="2824"/>
      <c r="Y15" s="2824"/>
      <c r="Z15" s="427" t="s">
        <v>7</v>
      </c>
    </row>
    <row r="16" spans="1:26" ht="17.100000000000001" customHeight="1">
      <c r="A16" s="443" t="s">
        <v>3060</v>
      </c>
      <c r="B16" s="444"/>
      <c r="C16" s="444"/>
      <c r="D16" s="446"/>
      <c r="E16" s="444"/>
      <c r="F16" s="444"/>
      <c r="G16" s="445"/>
      <c r="H16" s="2485"/>
      <c r="I16" s="2485"/>
      <c r="J16" s="2485"/>
      <c r="K16" s="2485"/>
      <c r="L16" s="2485"/>
      <c r="M16" s="2485"/>
      <c r="N16" s="2485"/>
      <c r="O16" s="2485"/>
      <c r="P16" s="2485"/>
      <c r="Q16" s="2485"/>
      <c r="R16" s="2485"/>
      <c r="S16" s="2485"/>
      <c r="T16" s="2485"/>
      <c r="U16" s="2485"/>
      <c r="V16" s="2485"/>
      <c r="W16" s="2485"/>
      <c r="X16" s="2485"/>
      <c r="Y16" s="2485"/>
      <c r="Z16" s="2828"/>
    </row>
    <row r="17" spans="1:26" ht="17.100000000000001" customHeight="1">
      <c r="A17" s="443" t="s">
        <v>3061</v>
      </c>
      <c r="B17" s="444"/>
      <c r="C17" s="444"/>
      <c r="D17" s="446"/>
      <c r="E17" s="444"/>
      <c r="F17" s="444"/>
      <c r="G17" s="445"/>
      <c r="H17" s="354" t="s">
        <v>9</v>
      </c>
      <c r="I17" s="2824"/>
      <c r="J17" s="2824"/>
      <c r="K17" s="362" t="s">
        <v>10</v>
      </c>
      <c r="L17" s="353" t="s">
        <v>3062</v>
      </c>
      <c r="P17" s="353" t="s">
        <v>9</v>
      </c>
      <c r="Q17" s="2824"/>
      <c r="R17" s="2824"/>
      <c r="S17" s="354" t="s">
        <v>10</v>
      </c>
      <c r="U17" s="353" t="s">
        <v>117</v>
      </c>
      <c r="W17" s="2824"/>
      <c r="X17" s="2824"/>
      <c r="Y17" s="2824"/>
      <c r="Z17" s="427" t="s">
        <v>7</v>
      </c>
    </row>
    <row r="18" spans="1:26" ht="17.100000000000001" customHeight="1">
      <c r="A18" s="443"/>
      <c r="B18" s="444"/>
      <c r="C18" s="444"/>
      <c r="D18" s="446"/>
      <c r="E18" s="444"/>
      <c r="F18" s="447"/>
      <c r="G18" s="448"/>
      <c r="H18" s="2485"/>
      <c r="I18" s="2485"/>
      <c r="J18" s="2485"/>
      <c r="K18" s="2485"/>
      <c r="L18" s="2485"/>
      <c r="M18" s="2485"/>
      <c r="N18" s="2485"/>
      <c r="O18" s="2485"/>
      <c r="P18" s="2485"/>
      <c r="Q18" s="2485"/>
      <c r="R18" s="2485"/>
      <c r="S18" s="2485"/>
      <c r="T18" s="2485"/>
      <c r="U18" s="2485"/>
      <c r="V18" s="2485"/>
      <c r="W18" s="2485"/>
      <c r="X18" s="2485"/>
      <c r="Y18" s="2485"/>
      <c r="Z18" s="2828"/>
    </row>
    <row r="19" spans="1:26" ht="17.100000000000001" customHeight="1">
      <c r="A19" s="443" t="s">
        <v>3063</v>
      </c>
      <c r="B19" s="444"/>
      <c r="C19" s="444"/>
      <c r="D19" s="446"/>
      <c r="E19" s="444"/>
      <c r="F19" s="447"/>
      <c r="G19" s="448"/>
      <c r="H19" s="361" t="s">
        <v>2595</v>
      </c>
      <c r="I19" s="2818"/>
      <c r="J19" s="2818"/>
      <c r="K19" s="2818"/>
      <c r="L19" s="2818"/>
      <c r="M19" s="2818"/>
      <c r="N19" s="2818"/>
      <c r="Q19" s="353" t="s">
        <v>675</v>
      </c>
      <c r="R19" s="2793"/>
      <c r="S19" s="2793"/>
      <c r="T19" s="2793"/>
      <c r="U19" s="2793"/>
      <c r="V19" s="2793"/>
      <c r="W19" s="2793"/>
      <c r="X19" s="2793"/>
      <c r="Y19" s="2793"/>
      <c r="Z19" s="2819"/>
    </row>
    <row r="20" spans="1:26" ht="17.100000000000001" customHeight="1">
      <c r="A20" s="443" t="s">
        <v>3064</v>
      </c>
      <c r="B20" s="444"/>
      <c r="C20" s="446"/>
      <c r="D20" s="446"/>
      <c r="E20" s="444"/>
      <c r="F20" s="447"/>
      <c r="G20" s="448"/>
      <c r="H20" s="2703"/>
      <c r="I20" s="2703"/>
      <c r="J20" s="2703"/>
      <c r="K20" s="2703"/>
      <c r="L20" s="2703"/>
      <c r="M20" s="2703"/>
      <c r="N20" s="2703"/>
      <c r="O20" s="2703"/>
      <c r="P20" s="2703"/>
      <c r="Q20" s="2703"/>
      <c r="R20" s="2703"/>
      <c r="S20" s="2703"/>
      <c r="T20" s="2703"/>
      <c r="U20" s="2703"/>
      <c r="V20" s="2703"/>
      <c r="W20" s="2703"/>
      <c r="X20" s="2703"/>
      <c r="Y20" s="2703"/>
      <c r="Z20" s="2766"/>
    </row>
    <row r="21" spans="1:26" ht="17.100000000000001" customHeight="1">
      <c r="A21" s="449" t="s">
        <v>3065</v>
      </c>
      <c r="B21" s="444"/>
      <c r="C21" s="450"/>
      <c r="D21" s="450"/>
      <c r="E21" s="451"/>
      <c r="F21" s="451"/>
      <c r="G21" s="452"/>
      <c r="H21" s="2826"/>
      <c r="I21" s="2826"/>
      <c r="J21" s="2826"/>
      <c r="K21" s="2826"/>
      <c r="L21" s="2826"/>
      <c r="M21" s="2826"/>
      <c r="N21" s="2826"/>
      <c r="O21" s="2826"/>
      <c r="P21" s="2826"/>
      <c r="Q21" s="2826"/>
      <c r="R21" s="2826"/>
      <c r="S21" s="2826"/>
      <c r="T21" s="2826"/>
      <c r="U21" s="2826"/>
      <c r="V21" s="2826"/>
      <c r="W21" s="2826"/>
      <c r="X21" s="2826"/>
      <c r="Y21" s="2826"/>
      <c r="Z21" s="2827"/>
    </row>
    <row r="22" spans="1:26" ht="17.100000000000001" customHeight="1">
      <c r="A22" s="2758" t="s">
        <v>24</v>
      </c>
      <c r="B22" s="2721"/>
      <c r="C22" s="2721"/>
      <c r="D22" s="2721"/>
      <c r="E22" s="2721"/>
      <c r="F22" s="2721"/>
      <c r="G22" s="2721"/>
      <c r="H22" s="453" t="s">
        <v>676</v>
      </c>
      <c r="I22" s="453"/>
      <c r="J22" s="453"/>
      <c r="K22" s="453"/>
      <c r="L22" s="453"/>
      <c r="M22" s="453"/>
      <c r="N22" s="453"/>
      <c r="O22" s="453"/>
      <c r="P22" s="453"/>
      <c r="Q22" s="453"/>
      <c r="R22" s="453"/>
      <c r="S22" s="453"/>
      <c r="T22" s="453"/>
      <c r="U22" s="453"/>
      <c r="V22" s="453"/>
      <c r="W22" s="453"/>
      <c r="X22" s="453"/>
      <c r="Y22" s="453"/>
      <c r="Z22" s="454"/>
    </row>
    <row r="23" spans="1:26" ht="17.100000000000001" customHeight="1">
      <c r="A23" s="443" t="s">
        <v>3058</v>
      </c>
      <c r="B23" s="444"/>
      <c r="C23" s="444"/>
      <c r="D23" s="444"/>
      <c r="E23" s="444"/>
      <c r="F23" s="444"/>
      <c r="G23" s="445"/>
      <c r="H23" s="354" t="s">
        <v>9</v>
      </c>
      <c r="I23" s="2824"/>
      <c r="J23" s="2824"/>
      <c r="K23" s="362" t="s">
        <v>10</v>
      </c>
      <c r="L23" s="362" t="s">
        <v>3059</v>
      </c>
      <c r="M23" s="361"/>
      <c r="P23" s="353" t="s">
        <v>9</v>
      </c>
      <c r="Q23" s="2824"/>
      <c r="R23" s="2824"/>
      <c r="S23" s="354" t="s">
        <v>10</v>
      </c>
      <c r="U23" s="353" t="s">
        <v>117</v>
      </c>
      <c r="W23" s="2824"/>
      <c r="X23" s="2824"/>
      <c r="Y23" s="2824"/>
      <c r="Z23" s="427" t="s">
        <v>7</v>
      </c>
    </row>
    <row r="24" spans="1:26" ht="17.100000000000001" customHeight="1">
      <c r="A24" s="443" t="s">
        <v>3060</v>
      </c>
      <c r="B24" s="444"/>
      <c r="C24" s="444"/>
      <c r="D24" s="446"/>
      <c r="E24" s="444"/>
      <c r="F24" s="444"/>
      <c r="G24" s="445"/>
      <c r="H24" s="2485"/>
      <c r="I24" s="2485"/>
      <c r="J24" s="2485"/>
      <c r="K24" s="2485"/>
      <c r="L24" s="2485"/>
      <c r="M24" s="2485"/>
      <c r="N24" s="2485"/>
      <c r="O24" s="2485"/>
      <c r="P24" s="2485"/>
      <c r="Q24" s="2485"/>
      <c r="R24" s="2485"/>
      <c r="S24" s="2485"/>
      <c r="T24" s="2485"/>
      <c r="U24" s="2485"/>
      <c r="V24" s="2485"/>
      <c r="W24" s="2485"/>
      <c r="X24" s="2485"/>
      <c r="Y24" s="2485"/>
      <c r="Z24" s="2828"/>
    </row>
    <row r="25" spans="1:26" ht="17.100000000000001" customHeight="1">
      <c r="A25" s="443" t="s">
        <v>3061</v>
      </c>
      <c r="B25" s="444"/>
      <c r="C25" s="444"/>
      <c r="D25" s="446"/>
      <c r="E25" s="444"/>
      <c r="F25" s="444"/>
      <c r="G25" s="445"/>
      <c r="H25" s="354" t="s">
        <v>9</v>
      </c>
      <c r="I25" s="2824"/>
      <c r="J25" s="2824"/>
      <c r="K25" s="362" t="s">
        <v>10</v>
      </c>
      <c r="L25" s="353" t="s">
        <v>3062</v>
      </c>
      <c r="P25" s="353" t="s">
        <v>9</v>
      </c>
      <c r="Q25" s="2824"/>
      <c r="R25" s="2824"/>
      <c r="S25" s="354" t="s">
        <v>10</v>
      </c>
      <c r="U25" s="353" t="s">
        <v>117</v>
      </c>
      <c r="W25" s="2824"/>
      <c r="X25" s="2824"/>
      <c r="Y25" s="2824"/>
      <c r="Z25" s="427" t="s">
        <v>7</v>
      </c>
    </row>
    <row r="26" spans="1:26" ht="17.100000000000001" customHeight="1">
      <c r="A26" s="443"/>
      <c r="B26" s="444"/>
      <c r="C26" s="444"/>
      <c r="D26" s="446"/>
      <c r="E26" s="444"/>
      <c r="F26" s="447"/>
      <c r="G26" s="448"/>
      <c r="H26" s="2485"/>
      <c r="I26" s="2485"/>
      <c r="J26" s="2485"/>
      <c r="K26" s="2485"/>
      <c r="L26" s="2485"/>
      <c r="M26" s="2485"/>
      <c r="N26" s="2485"/>
      <c r="O26" s="2485"/>
      <c r="P26" s="2485"/>
      <c r="Q26" s="2485"/>
      <c r="R26" s="2485"/>
      <c r="S26" s="2485"/>
      <c r="T26" s="2485"/>
      <c r="U26" s="2485"/>
      <c r="V26" s="2485"/>
      <c r="W26" s="2485"/>
      <c r="X26" s="2485"/>
      <c r="Y26" s="2485"/>
      <c r="Z26" s="2828"/>
    </row>
    <row r="27" spans="1:26" ht="17.100000000000001" customHeight="1">
      <c r="A27" s="443" t="s">
        <v>3063</v>
      </c>
      <c r="B27" s="444"/>
      <c r="C27" s="444"/>
      <c r="D27" s="446"/>
      <c r="E27" s="444"/>
      <c r="F27" s="447"/>
      <c r="G27" s="448"/>
      <c r="H27" s="361" t="s">
        <v>2595</v>
      </c>
      <c r="I27" s="2818"/>
      <c r="J27" s="2818"/>
      <c r="K27" s="2818"/>
      <c r="L27" s="2818"/>
      <c r="M27" s="2818"/>
      <c r="N27" s="2818"/>
      <c r="Q27" s="353" t="s">
        <v>675</v>
      </c>
      <c r="R27" s="2793"/>
      <c r="S27" s="2793"/>
      <c r="T27" s="2793"/>
      <c r="U27" s="2793"/>
      <c r="V27" s="2793"/>
      <c r="W27" s="2793"/>
      <c r="X27" s="2793"/>
      <c r="Y27" s="2793"/>
      <c r="Z27" s="2819"/>
    </row>
    <row r="28" spans="1:26" ht="17.100000000000001" customHeight="1">
      <c r="A28" s="443" t="s">
        <v>3064</v>
      </c>
      <c r="B28" s="444"/>
      <c r="C28" s="446"/>
      <c r="D28" s="446"/>
      <c r="E28" s="444"/>
      <c r="F28" s="447"/>
      <c r="G28" s="448"/>
      <c r="H28" s="2703"/>
      <c r="I28" s="2703"/>
      <c r="J28" s="2703"/>
      <c r="K28" s="2703"/>
      <c r="L28" s="2703"/>
      <c r="M28" s="2703"/>
      <c r="N28" s="2703"/>
      <c r="O28" s="2703"/>
      <c r="P28" s="2703"/>
      <c r="Q28" s="2703"/>
      <c r="R28" s="2703"/>
      <c r="S28" s="2703"/>
      <c r="T28" s="2703"/>
      <c r="U28" s="2703"/>
      <c r="V28" s="2703"/>
      <c r="W28" s="2703"/>
      <c r="X28" s="2703"/>
      <c r="Y28" s="2703"/>
      <c r="Z28" s="2766"/>
    </row>
    <row r="29" spans="1:26" ht="17.100000000000001" customHeight="1">
      <c r="A29" s="449" t="s">
        <v>3065</v>
      </c>
      <c r="B29" s="444"/>
      <c r="C29" s="450"/>
      <c r="D29" s="450"/>
      <c r="E29" s="451"/>
      <c r="F29" s="451"/>
      <c r="G29" s="452"/>
      <c r="H29" s="2820"/>
      <c r="I29" s="2821"/>
      <c r="J29" s="2821"/>
      <c r="K29" s="2821"/>
      <c r="L29" s="2821"/>
      <c r="M29" s="2821"/>
      <c r="N29" s="2821"/>
      <c r="O29" s="2821"/>
      <c r="P29" s="2821"/>
      <c r="Q29" s="2821"/>
      <c r="R29" s="2821"/>
      <c r="S29" s="2821"/>
      <c r="T29" s="2821"/>
      <c r="U29" s="2821"/>
      <c r="V29" s="2821"/>
      <c r="W29" s="2821"/>
      <c r="X29" s="2821"/>
      <c r="Y29" s="2821"/>
      <c r="Z29" s="2822"/>
    </row>
    <row r="30" spans="1:26" ht="17.100000000000001" customHeight="1">
      <c r="A30" s="2758" t="s">
        <v>3055</v>
      </c>
      <c r="B30" s="2721"/>
      <c r="C30" s="2721"/>
      <c r="D30" s="2721"/>
      <c r="E30" s="2721"/>
      <c r="F30" s="2721"/>
      <c r="G30" s="2823"/>
      <c r="H30" s="437"/>
      <c r="I30" s="437"/>
      <c r="J30" s="437"/>
      <c r="K30" s="437"/>
      <c r="L30" s="455"/>
      <c r="M30" s="455"/>
      <c r="N30" s="437"/>
      <c r="O30" s="437"/>
      <c r="P30" s="437"/>
      <c r="Q30" s="437"/>
      <c r="R30" s="437"/>
      <c r="S30" s="437"/>
      <c r="T30" s="437"/>
      <c r="U30" s="437"/>
      <c r="V30" s="437"/>
      <c r="W30" s="437"/>
      <c r="X30" s="437"/>
      <c r="Y30" s="437"/>
      <c r="Z30" s="438"/>
    </row>
    <row r="31" spans="1:26" ht="17.100000000000001" customHeight="1">
      <c r="A31" s="443" t="s">
        <v>3060</v>
      </c>
      <c r="B31" s="446"/>
      <c r="C31" s="446"/>
      <c r="D31" s="446"/>
      <c r="E31" s="444"/>
      <c r="F31" s="444"/>
      <c r="G31" s="445"/>
      <c r="H31" s="2703"/>
      <c r="I31" s="2703"/>
      <c r="J31" s="2703"/>
      <c r="K31" s="2703"/>
      <c r="L31" s="2703"/>
      <c r="M31" s="2703"/>
      <c r="N31" s="2703"/>
      <c r="O31" s="2703"/>
      <c r="P31" s="2703"/>
      <c r="Q31" s="2703"/>
      <c r="R31" s="2703"/>
      <c r="S31" s="2703"/>
      <c r="T31" s="2703"/>
      <c r="U31" s="2703"/>
      <c r="V31" s="2703"/>
      <c r="W31" s="2703"/>
      <c r="X31" s="2703"/>
      <c r="Y31" s="2703"/>
      <c r="Z31" s="2766"/>
    </row>
    <row r="32" spans="1:26" ht="17.100000000000001" customHeight="1">
      <c r="A32" s="443" t="s">
        <v>3061</v>
      </c>
      <c r="B32" s="446"/>
      <c r="C32" s="446"/>
      <c r="D32" s="446"/>
      <c r="E32" s="444"/>
      <c r="F32" s="444"/>
      <c r="G32" s="445"/>
      <c r="H32" s="353" t="s">
        <v>3066</v>
      </c>
      <c r="J32" s="20"/>
      <c r="K32" s="20"/>
      <c r="L32" s="353" t="s">
        <v>9</v>
      </c>
      <c r="M32" s="2824"/>
      <c r="N32" s="2824"/>
      <c r="O32" s="2824"/>
      <c r="P32" s="354" t="s">
        <v>10</v>
      </c>
      <c r="Q32" s="353" t="s">
        <v>6</v>
      </c>
      <c r="R32" s="2825"/>
      <c r="S32" s="2825"/>
      <c r="T32" s="2825"/>
      <c r="U32" s="2825"/>
      <c r="V32" s="353" t="s">
        <v>7</v>
      </c>
      <c r="Z32" s="456"/>
    </row>
    <row r="33" spans="1:26" ht="17.100000000000001" customHeight="1">
      <c r="A33" s="443"/>
      <c r="B33" s="446"/>
      <c r="C33" s="446"/>
      <c r="D33" s="446"/>
      <c r="E33" s="444"/>
      <c r="F33" s="444"/>
      <c r="G33" s="445"/>
      <c r="H33" s="2703"/>
      <c r="I33" s="2703"/>
      <c r="J33" s="2703"/>
      <c r="K33" s="2703"/>
      <c r="L33" s="2703"/>
      <c r="M33" s="2703"/>
      <c r="N33" s="2703"/>
      <c r="O33" s="2703"/>
      <c r="P33" s="2703"/>
      <c r="Q33" s="2703"/>
      <c r="R33" s="2703"/>
      <c r="S33" s="2703"/>
      <c r="T33" s="2703"/>
      <c r="U33" s="2703"/>
      <c r="V33" s="2703"/>
      <c r="W33" s="2703"/>
      <c r="X33" s="2703"/>
      <c r="Y33" s="2703"/>
      <c r="Z33" s="2766"/>
    </row>
    <row r="34" spans="1:26" ht="17.100000000000001" customHeight="1">
      <c r="A34" s="443" t="s">
        <v>3063</v>
      </c>
      <c r="B34" s="444"/>
      <c r="C34" s="444"/>
      <c r="D34" s="446"/>
      <c r="E34" s="444"/>
      <c r="F34" s="447"/>
      <c r="G34" s="448"/>
      <c r="H34" s="361" t="s">
        <v>2595</v>
      </c>
      <c r="I34" s="2818"/>
      <c r="J34" s="2818"/>
      <c r="K34" s="2818"/>
      <c r="L34" s="2818"/>
      <c r="M34" s="2818"/>
      <c r="N34" s="2818"/>
      <c r="Q34" s="353" t="s">
        <v>675</v>
      </c>
      <c r="R34" s="2793"/>
      <c r="S34" s="2793"/>
      <c r="T34" s="2793"/>
      <c r="U34" s="2793"/>
      <c r="V34" s="2793"/>
      <c r="W34" s="2793"/>
      <c r="X34" s="2793"/>
      <c r="Y34" s="2793"/>
      <c r="Z34" s="2819"/>
    </row>
    <row r="35" spans="1:26" ht="17.100000000000001" customHeight="1">
      <c r="A35" s="449" t="s">
        <v>3064</v>
      </c>
      <c r="B35" s="450"/>
      <c r="C35" s="450"/>
      <c r="D35" s="450"/>
      <c r="E35" s="451"/>
      <c r="F35" s="451"/>
      <c r="G35" s="452"/>
      <c r="H35" s="2703"/>
      <c r="I35" s="2703"/>
      <c r="J35" s="2703"/>
      <c r="K35" s="2703"/>
      <c r="L35" s="2703"/>
      <c r="M35" s="2703"/>
      <c r="N35" s="2703"/>
      <c r="O35" s="2703"/>
      <c r="P35" s="2703"/>
      <c r="Q35" s="2703"/>
      <c r="R35" s="2703"/>
      <c r="S35" s="2703"/>
      <c r="T35" s="2703"/>
      <c r="U35" s="2703"/>
      <c r="V35" s="2703"/>
      <c r="W35" s="2703"/>
      <c r="X35" s="2703"/>
      <c r="Y35" s="2703"/>
      <c r="Z35" s="2766"/>
    </row>
    <row r="36" spans="1:26" ht="17.100000000000001" customHeight="1">
      <c r="A36" s="2809" t="s">
        <v>26</v>
      </c>
      <c r="B36" s="2810"/>
      <c r="C36" s="2810"/>
      <c r="D36" s="2810"/>
      <c r="E36" s="2810"/>
      <c r="F36" s="2810"/>
      <c r="G36" s="2811"/>
      <c r="H36" s="381" t="s">
        <v>6</v>
      </c>
      <c r="I36" s="2817" t="str">
        <f>cst_shinsei_ISSUE_NO</f>
        <v/>
      </c>
      <c r="J36" s="2817"/>
      <c r="K36" s="2817"/>
      <c r="L36" s="2817"/>
      <c r="M36" s="2817"/>
      <c r="N36" s="380" t="s">
        <v>7</v>
      </c>
      <c r="O36" s="2768" t="s">
        <v>27</v>
      </c>
      <c r="P36" s="2769"/>
      <c r="Q36" s="2769"/>
      <c r="R36" s="2769"/>
      <c r="S36" s="2769"/>
      <c r="T36" s="733" t="str">
        <f>IF(cst_shinsei_ISSUE_DATE="","令和",cst_shinsei_ISSUE_DATE)</f>
        <v>令和</v>
      </c>
      <c r="U36" s="730" t="str">
        <f>cst_shinsei_ISSUE_DATE</f>
        <v/>
      </c>
      <c r="V36" s="380" t="s">
        <v>477</v>
      </c>
      <c r="W36" s="731" t="str">
        <f>cst_shinsei_ISSUE_DATE</f>
        <v/>
      </c>
      <c r="X36" s="380" t="s">
        <v>5</v>
      </c>
      <c r="Y36" s="732" t="str">
        <f>cst_shinsei_ISSUE_DATE</f>
        <v/>
      </c>
      <c r="Z36" s="458" t="s">
        <v>478</v>
      </c>
    </row>
    <row r="37" spans="1:26" ht="17.100000000000001" customHeight="1">
      <c r="A37" s="2809" t="s">
        <v>3067</v>
      </c>
      <c r="B37" s="2810"/>
      <c r="C37" s="2810"/>
      <c r="D37" s="2810"/>
      <c r="E37" s="2810"/>
      <c r="F37" s="2810"/>
      <c r="G37" s="2811"/>
      <c r="H37" s="2812" t="str">
        <f>cst_wskakunin_BUILD__address</f>
        <v>埼玉県さいたま市緑区</v>
      </c>
      <c r="I37" s="2813"/>
      <c r="J37" s="2813"/>
      <c r="K37" s="2813"/>
      <c r="L37" s="2813"/>
      <c r="M37" s="2813"/>
      <c r="N37" s="2813"/>
      <c r="O37" s="2813"/>
      <c r="P37" s="2813"/>
      <c r="Q37" s="2813"/>
      <c r="R37" s="2813"/>
      <c r="S37" s="2813"/>
      <c r="T37" s="2813"/>
      <c r="U37" s="2813"/>
      <c r="V37" s="2813"/>
      <c r="W37" s="2813"/>
      <c r="X37" s="2813"/>
      <c r="Y37" s="2813"/>
      <c r="Z37" s="2814"/>
    </row>
    <row r="38" spans="1:26" ht="17.100000000000001" customHeight="1">
      <c r="A38" s="2809" t="s">
        <v>137</v>
      </c>
      <c r="B38" s="2810"/>
      <c r="C38" s="2810"/>
      <c r="D38" s="2810"/>
      <c r="E38" s="2810"/>
      <c r="F38" s="2810"/>
      <c r="G38" s="2811"/>
      <c r="H38" s="2812" t="str">
        <f>cst_wskakunin_YOUTO</f>
        <v/>
      </c>
      <c r="I38" s="2813"/>
      <c r="J38" s="2813"/>
      <c r="K38" s="2813"/>
      <c r="L38" s="2813"/>
      <c r="M38" s="2813"/>
      <c r="N38" s="2813"/>
      <c r="O38" s="2813"/>
      <c r="P38" s="2813"/>
      <c r="Q38" s="2813"/>
      <c r="R38" s="2813"/>
      <c r="S38" s="2813"/>
      <c r="T38" s="2813"/>
      <c r="U38" s="2813"/>
      <c r="V38" s="2813"/>
      <c r="W38" s="2813"/>
      <c r="X38" s="2813"/>
      <c r="Y38" s="2813"/>
      <c r="Z38" s="2814"/>
    </row>
    <row r="39" spans="1:26" ht="17.100000000000001" customHeight="1">
      <c r="A39" s="2809" t="s">
        <v>119</v>
      </c>
      <c r="B39" s="2810"/>
      <c r="C39" s="2810"/>
      <c r="D39" s="2810"/>
      <c r="E39" s="2810"/>
      <c r="F39" s="2810"/>
      <c r="G39" s="2811"/>
      <c r="H39" s="2812" t="str">
        <f>cst_wskakunin__kouji</f>
        <v/>
      </c>
      <c r="I39" s="2813"/>
      <c r="J39" s="2813"/>
      <c r="K39" s="2813"/>
      <c r="L39" s="2813"/>
      <c r="M39" s="2813"/>
      <c r="N39" s="2813"/>
      <c r="O39" s="2813"/>
      <c r="P39" s="2813"/>
      <c r="Q39" s="2813"/>
      <c r="R39" s="2813"/>
      <c r="S39" s="2813"/>
      <c r="T39" s="2813"/>
      <c r="U39" s="2813"/>
      <c r="V39" s="2813"/>
      <c r="W39" s="2813"/>
      <c r="X39" s="2813"/>
      <c r="Y39" s="2813"/>
      <c r="Z39" s="2814"/>
    </row>
    <row r="40" spans="1:26" ht="17.100000000000001" customHeight="1">
      <c r="A40" s="2809" t="s">
        <v>3068</v>
      </c>
      <c r="B40" s="2810"/>
      <c r="C40" s="2810"/>
      <c r="D40" s="2810"/>
      <c r="E40" s="2810"/>
      <c r="F40" s="2810"/>
      <c r="G40" s="2811"/>
      <c r="H40" s="2815" t="s">
        <v>118</v>
      </c>
      <c r="I40" s="2816"/>
      <c r="J40" s="2817" t="str">
        <f>cst_wskakunin_KOUZOU1</f>
        <v/>
      </c>
      <c r="K40" s="2817"/>
      <c r="L40" s="2817"/>
      <c r="M40" s="2817"/>
      <c r="N40" s="2817"/>
      <c r="O40" s="2816" t="s">
        <v>742</v>
      </c>
      <c r="P40" s="2816"/>
      <c r="Q40" s="2816"/>
      <c r="R40" s="457" t="str">
        <f>cst_wskakunin_KAISU_TIJYOU_SHINSEI</f>
        <v/>
      </c>
      <c r="S40" s="459" t="s">
        <v>481</v>
      </c>
      <c r="T40" s="2816" t="s">
        <v>1406</v>
      </c>
      <c r="U40" s="2816"/>
      <c r="V40" s="2816"/>
      <c r="W40" s="2808" t="str">
        <f>cst_wskakunin_NOBE_MENSEKI_BUILD_SHINSEI</f>
        <v/>
      </c>
      <c r="X40" s="2808"/>
      <c r="Y40" s="2808"/>
      <c r="Z40" s="460" t="s">
        <v>114</v>
      </c>
    </row>
    <row r="41" spans="1:26" ht="16.5" customHeight="1">
      <c r="A41" s="2758" t="s">
        <v>501</v>
      </c>
      <c r="B41" s="2721"/>
      <c r="C41" s="2721"/>
      <c r="D41" s="2721"/>
      <c r="E41" s="2721"/>
      <c r="F41" s="2721"/>
      <c r="G41" s="2722"/>
      <c r="H41" s="2796"/>
      <c r="I41" s="2734"/>
      <c r="J41" s="2734"/>
      <c r="K41" s="2734"/>
      <c r="L41" s="2734"/>
      <c r="M41" s="2734"/>
      <c r="N41" s="2734"/>
      <c r="O41" s="2734"/>
      <c r="P41" s="2734"/>
      <c r="Q41" s="2734"/>
      <c r="R41" s="2734"/>
      <c r="S41" s="2734"/>
      <c r="T41" s="2734"/>
      <c r="U41" s="2734"/>
      <c r="V41" s="2734"/>
      <c r="W41" s="2734"/>
      <c r="X41" s="2734"/>
      <c r="Y41" s="2734"/>
      <c r="Z41" s="2797"/>
    </row>
    <row r="42" spans="1:26" ht="19.5" customHeight="1">
      <c r="A42" s="2798" t="s">
        <v>3013</v>
      </c>
      <c r="B42" s="2798"/>
      <c r="C42" s="2798"/>
      <c r="D42" s="2798"/>
      <c r="E42" s="2798"/>
      <c r="F42" s="2798"/>
      <c r="G42" s="2798"/>
      <c r="H42" s="2798"/>
      <c r="I42" s="2798"/>
      <c r="J42" s="2798"/>
      <c r="K42" s="2798"/>
      <c r="L42" s="2798"/>
      <c r="M42" s="2798"/>
      <c r="N42" s="2798" t="s">
        <v>3014</v>
      </c>
      <c r="O42" s="2798"/>
      <c r="P42" s="2798"/>
      <c r="Q42" s="2798"/>
      <c r="R42" s="2798"/>
      <c r="S42" s="2798"/>
      <c r="T42" s="2798"/>
      <c r="U42" s="2798"/>
      <c r="V42" s="2798"/>
      <c r="W42" s="2798"/>
      <c r="X42" s="2798"/>
      <c r="Y42" s="2798"/>
      <c r="Z42" s="2798"/>
    </row>
    <row r="43" spans="1:26" ht="16.5" customHeight="1">
      <c r="A43" s="2799"/>
      <c r="B43" s="2800"/>
      <c r="C43" s="2800"/>
      <c r="D43" s="2800"/>
      <c r="E43" s="2800"/>
      <c r="F43" s="2800"/>
      <c r="G43" s="2800"/>
      <c r="H43" s="2800"/>
      <c r="I43" s="2800"/>
      <c r="J43" s="2800"/>
      <c r="K43" s="2800"/>
      <c r="L43" s="2800"/>
      <c r="M43" s="2801"/>
      <c r="N43" s="2799"/>
      <c r="O43" s="2800"/>
      <c r="P43" s="2800"/>
      <c r="Q43" s="2800"/>
      <c r="R43" s="2800"/>
      <c r="S43" s="2800"/>
      <c r="T43" s="2800"/>
      <c r="U43" s="2800"/>
      <c r="V43" s="2800"/>
      <c r="W43" s="2800"/>
      <c r="X43" s="2800"/>
      <c r="Y43" s="2800"/>
      <c r="Z43" s="2801"/>
    </row>
    <row r="44" spans="1:26" ht="16.5" customHeight="1">
      <c r="A44" s="2802"/>
      <c r="B44" s="2803"/>
      <c r="C44" s="2803"/>
      <c r="D44" s="2803"/>
      <c r="E44" s="2803"/>
      <c r="F44" s="2803"/>
      <c r="G44" s="2803"/>
      <c r="H44" s="2803"/>
      <c r="I44" s="2803"/>
      <c r="J44" s="2803"/>
      <c r="K44" s="2803"/>
      <c r="L44" s="2803"/>
      <c r="M44" s="2804"/>
      <c r="N44" s="2802"/>
      <c r="O44" s="2803"/>
      <c r="P44" s="2803"/>
      <c r="Q44" s="2803"/>
      <c r="R44" s="2803"/>
      <c r="S44" s="2803"/>
      <c r="T44" s="2803"/>
      <c r="U44" s="2803"/>
      <c r="V44" s="2803"/>
      <c r="W44" s="2803"/>
      <c r="X44" s="2803"/>
      <c r="Y44" s="2803"/>
      <c r="Z44" s="2804"/>
    </row>
    <row r="45" spans="1:26" ht="16.5" customHeight="1">
      <c r="A45" s="2802"/>
      <c r="B45" s="2803"/>
      <c r="C45" s="2803"/>
      <c r="D45" s="2803"/>
      <c r="E45" s="2803"/>
      <c r="F45" s="2803"/>
      <c r="G45" s="2803"/>
      <c r="H45" s="2803"/>
      <c r="I45" s="2803"/>
      <c r="J45" s="2803"/>
      <c r="K45" s="2803"/>
      <c r="L45" s="2803"/>
      <c r="M45" s="2804"/>
      <c r="N45" s="2802"/>
      <c r="O45" s="2803"/>
      <c r="P45" s="2803"/>
      <c r="Q45" s="2803"/>
      <c r="R45" s="2803"/>
      <c r="S45" s="2803"/>
      <c r="T45" s="2803"/>
      <c r="U45" s="2803"/>
      <c r="V45" s="2803"/>
      <c r="W45" s="2803"/>
      <c r="X45" s="2803"/>
      <c r="Y45" s="2803"/>
      <c r="Z45" s="2804"/>
    </row>
    <row r="46" spans="1:26" ht="16.5" customHeight="1">
      <c r="A46" s="2802"/>
      <c r="B46" s="2803"/>
      <c r="C46" s="2803"/>
      <c r="D46" s="2803"/>
      <c r="E46" s="2803"/>
      <c r="F46" s="2803"/>
      <c r="G46" s="2803"/>
      <c r="H46" s="2803"/>
      <c r="I46" s="2803"/>
      <c r="J46" s="2803"/>
      <c r="K46" s="2803"/>
      <c r="L46" s="2803"/>
      <c r="M46" s="2804"/>
      <c r="N46" s="2802"/>
      <c r="O46" s="2803"/>
      <c r="P46" s="2803"/>
      <c r="Q46" s="2803"/>
      <c r="R46" s="2803"/>
      <c r="S46" s="2803"/>
      <c r="T46" s="2803"/>
      <c r="U46" s="2803"/>
      <c r="V46" s="2803"/>
      <c r="W46" s="2803"/>
      <c r="X46" s="2803"/>
      <c r="Y46" s="2803"/>
      <c r="Z46" s="2804"/>
    </row>
    <row r="47" spans="1:26" ht="16.5" customHeight="1">
      <c r="A47" s="2802"/>
      <c r="B47" s="2803"/>
      <c r="C47" s="2803"/>
      <c r="D47" s="2803"/>
      <c r="E47" s="2803"/>
      <c r="F47" s="2803"/>
      <c r="G47" s="2803"/>
      <c r="H47" s="2803"/>
      <c r="I47" s="2803"/>
      <c r="J47" s="2803"/>
      <c r="K47" s="2803"/>
      <c r="L47" s="2803"/>
      <c r="M47" s="2804"/>
      <c r="N47" s="2802"/>
      <c r="O47" s="2803"/>
      <c r="P47" s="2803"/>
      <c r="Q47" s="2803"/>
      <c r="R47" s="2803"/>
      <c r="S47" s="2803"/>
      <c r="T47" s="2803"/>
      <c r="U47" s="2803"/>
      <c r="V47" s="2803"/>
      <c r="W47" s="2803"/>
      <c r="X47" s="2803"/>
      <c r="Y47" s="2803"/>
      <c r="Z47" s="2804"/>
    </row>
    <row r="48" spans="1:26" ht="16.5" customHeight="1">
      <c r="A48" s="2805"/>
      <c r="B48" s="2806"/>
      <c r="C48" s="2806"/>
      <c r="D48" s="2806"/>
      <c r="E48" s="2806"/>
      <c r="F48" s="2806"/>
      <c r="G48" s="2806"/>
      <c r="H48" s="2806"/>
      <c r="I48" s="2806"/>
      <c r="J48" s="2806"/>
      <c r="K48" s="2806"/>
      <c r="L48" s="2806"/>
      <c r="M48" s="2807"/>
      <c r="N48" s="2805"/>
      <c r="O48" s="2806"/>
      <c r="P48" s="2806"/>
      <c r="Q48" s="2806"/>
      <c r="R48" s="2806"/>
      <c r="S48" s="2806"/>
      <c r="T48" s="2806"/>
      <c r="U48" s="2806"/>
      <c r="V48" s="2806"/>
      <c r="W48" s="2806"/>
      <c r="X48" s="2806"/>
      <c r="Y48" s="2806"/>
      <c r="Z48" s="2807"/>
    </row>
    <row r="49" spans="1:3" ht="16.5" customHeight="1">
      <c r="A49" s="353" t="s">
        <v>3069</v>
      </c>
      <c r="C49" s="353" t="s">
        <v>3051</v>
      </c>
    </row>
    <row r="50" spans="1:3" ht="16.5" customHeight="1">
      <c r="C50" s="353" t="s">
        <v>3052</v>
      </c>
    </row>
    <row r="51" spans="1:3" ht="16.5" customHeight="1">
      <c r="C51" s="353" t="s">
        <v>3053</v>
      </c>
    </row>
    <row r="52" spans="1:3" ht="16.5" customHeight="1">
      <c r="C52" s="353" t="s">
        <v>3070</v>
      </c>
    </row>
    <row r="53" spans="1:3" ht="19.5" customHeight="1">
      <c r="C53" s="353" t="s">
        <v>3071</v>
      </c>
    </row>
    <row r="54" spans="1:3" ht="19.5" customHeight="1">
      <c r="C54" s="353" t="s">
        <v>3072</v>
      </c>
    </row>
    <row r="55" spans="1:3" ht="19.5" customHeight="1"/>
  </sheetData>
  <mergeCells count="62">
    <mergeCell ref="H16:Z16"/>
    <mergeCell ref="F2:K2"/>
    <mergeCell ref="L2:U3"/>
    <mergeCell ref="F3:K3"/>
    <mergeCell ref="O7:Y7"/>
    <mergeCell ref="O8:Y9"/>
    <mergeCell ref="A14:G14"/>
    <mergeCell ref="H14:Z14"/>
    <mergeCell ref="I15:J15"/>
    <mergeCell ref="Q15:R15"/>
    <mergeCell ref="W15:Y15"/>
    <mergeCell ref="T4:U4"/>
    <mergeCell ref="I17:J17"/>
    <mergeCell ref="Q17:R17"/>
    <mergeCell ref="W17:Y17"/>
    <mergeCell ref="H18:Z18"/>
    <mergeCell ref="I19:N19"/>
    <mergeCell ref="R19:Z19"/>
    <mergeCell ref="I27:N27"/>
    <mergeCell ref="R27:Z27"/>
    <mergeCell ref="H20:Z20"/>
    <mergeCell ref="H21:Z21"/>
    <mergeCell ref="A22:G22"/>
    <mergeCell ref="I23:J23"/>
    <mergeCell ref="Q23:R23"/>
    <mergeCell ref="W23:Y23"/>
    <mergeCell ref="H24:Z24"/>
    <mergeCell ref="I25:J25"/>
    <mergeCell ref="Q25:R25"/>
    <mergeCell ref="W25:Y25"/>
    <mergeCell ref="H26:Z26"/>
    <mergeCell ref="H28:Z28"/>
    <mergeCell ref="H29:Z29"/>
    <mergeCell ref="A30:G30"/>
    <mergeCell ref="H31:Z31"/>
    <mergeCell ref="M32:O32"/>
    <mergeCell ref="R32:U32"/>
    <mergeCell ref="H33:Z33"/>
    <mergeCell ref="I34:N34"/>
    <mergeCell ref="R34:Z34"/>
    <mergeCell ref="H35:Z35"/>
    <mergeCell ref="A36:G36"/>
    <mergeCell ref="I36:M36"/>
    <mergeCell ref="O36:S36"/>
    <mergeCell ref="W40:Y40"/>
    <mergeCell ref="A37:G37"/>
    <mergeCell ref="H37:Z37"/>
    <mergeCell ref="A38:G38"/>
    <mergeCell ref="H38:Z38"/>
    <mergeCell ref="A39:G39"/>
    <mergeCell ref="H39:Z39"/>
    <mergeCell ref="A40:G40"/>
    <mergeCell ref="H40:I40"/>
    <mergeCell ref="J40:N40"/>
    <mergeCell ref="O40:Q40"/>
    <mergeCell ref="T40:V40"/>
    <mergeCell ref="A41:G41"/>
    <mergeCell ref="H41:Z41"/>
    <mergeCell ref="A42:M42"/>
    <mergeCell ref="N42:Z42"/>
    <mergeCell ref="A43:M48"/>
    <mergeCell ref="N43:Z48"/>
  </mergeCells>
  <phoneticPr fontId="136"/>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53" customWidth="1"/>
    <col min="2" max="21" width="4.125" style="353" customWidth="1"/>
    <col min="22" max="256" width="9" style="353" customWidth="1"/>
    <col min="257" max="257" width="2.625" style="353" customWidth="1"/>
    <col min="258" max="277" width="4.125" style="353" customWidth="1"/>
    <col min="278" max="512" width="9" style="353" customWidth="1"/>
    <col min="513" max="513" width="2.625" style="353" customWidth="1"/>
    <col min="514" max="533" width="4.125" style="353" customWidth="1"/>
    <col min="534" max="768" width="9" style="353" customWidth="1"/>
    <col min="769" max="769" width="2.625" style="353" customWidth="1"/>
    <col min="770" max="789" width="4.125" style="353" customWidth="1"/>
    <col min="790" max="1024" width="9" style="353" customWidth="1"/>
    <col min="1025" max="1025" width="2.625" style="353" customWidth="1"/>
    <col min="1026" max="1045" width="4.125" style="353" customWidth="1"/>
    <col min="1046" max="1280" width="9" style="353" customWidth="1"/>
    <col min="1281" max="1281" width="2.625" style="353" customWidth="1"/>
    <col min="1282" max="1301" width="4.125" style="353" customWidth="1"/>
    <col min="1302" max="1536" width="9" style="353" customWidth="1"/>
    <col min="1537" max="1537" width="2.625" style="353" customWidth="1"/>
    <col min="1538" max="1557" width="4.125" style="353" customWidth="1"/>
    <col min="1558" max="1792" width="9" style="353" customWidth="1"/>
    <col min="1793" max="1793" width="2.625" style="353" customWidth="1"/>
    <col min="1794" max="1813" width="4.125" style="353" customWidth="1"/>
    <col min="1814" max="2048" width="9" style="353" customWidth="1"/>
    <col min="2049" max="2049" width="2.625" style="353" customWidth="1"/>
    <col min="2050" max="2069" width="4.125" style="353" customWidth="1"/>
    <col min="2070" max="2304" width="9" style="353" customWidth="1"/>
    <col min="2305" max="2305" width="2.625" style="353" customWidth="1"/>
    <col min="2306" max="2325" width="4.125" style="353" customWidth="1"/>
    <col min="2326" max="2560" width="9" style="353" customWidth="1"/>
    <col min="2561" max="2561" width="2.625" style="353" customWidth="1"/>
    <col min="2562" max="2581" width="4.125" style="353" customWidth="1"/>
    <col min="2582" max="2816" width="9" style="353" customWidth="1"/>
    <col min="2817" max="2817" width="2.625" style="353" customWidth="1"/>
    <col min="2818" max="2837" width="4.125" style="353" customWidth="1"/>
    <col min="2838" max="3072" width="9" style="353" customWidth="1"/>
    <col min="3073" max="3073" width="2.625" style="353" customWidth="1"/>
    <col min="3074" max="3093" width="4.125" style="353" customWidth="1"/>
    <col min="3094" max="3328" width="9" style="353" customWidth="1"/>
    <col min="3329" max="3329" width="2.625" style="353" customWidth="1"/>
    <col min="3330" max="3349" width="4.125" style="353" customWidth="1"/>
    <col min="3350" max="3584" width="9" style="353" customWidth="1"/>
    <col min="3585" max="3585" width="2.625" style="353" customWidth="1"/>
    <col min="3586" max="3605" width="4.125" style="353" customWidth="1"/>
    <col min="3606" max="3840" width="9" style="353" customWidth="1"/>
    <col min="3841" max="3841" width="2.625" style="353" customWidth="1"/>
    <col min="3842" max="3861" width="4.125" style="353" customWidth="1"/>
    <col min="3862" max="4096" width="9" style="353" customWidth="1"/>
    <col min="4097" max="4097" width="2.625" style="353" customWidth="1"/>
    <col min="4098" max="4117" width="4.125" style="353" customWidth="1"/>
    <col min="4118" max="4352" width="9" style="353" customWidth="1"/>
    <col min="4353" max="4353" width="2.625" style="353" customWidth="1"/>
    <col min="4354" max="4373" width="4.125" style="353" customWidth="1"/>
    <col min="4374" max="4608" width="9" style="353" customWidth="1"/>
    <col min="4609" max="4609" width="2.625" style="353" customWidth="1"/>
    <col min="4610" max="4629" width="4.125" style="353" customWidth="1"/>
    <col min="4630" max="4864" width="9" style="353" customWidth="1"/>
    <col min="4865" max="4865" width="2.625" style="353" customWidth="1"/>
    <col min="4866" max="4885" width="4.125" style="353" customWidth="1"/>
    <col min="4886" max="5120" width="9" style="353" customWidth="1"/>
    <col min="5121" max="5121" width="2.625" style="353" customWidth="1"/>
    <col min="5122" max="5141" width="4.125" style="353" customWidth="1"/>
    <col min="5142" max="5376" width="9" style="353" customWidth="1"/>
    <col min="5377" max="5377" width="2.625" style="353" customWidth="1"/>
    <col min="5378" max="5397" width="4.125" style="353" customWidth="1"/>
    <col min="5398" max="5632" width="9" style="353" customWidth="1"/>
    <col min="5633" max="5633" width="2.625" style="353" customWidth="1"/>
    <col min="5634" max="5653" width="4.125" style="353" customWidth="1"/>
    <col min="5654" max="5888" width="9" style="353" customWidth="1"/>
    <col min="5889" max="5889" width="2.625" style="353" customWidth="1"/>
    <col min="5890" max="5909" width="4.125" style="353" customWidth="1"/>
    <col min="5910" max="6144" width="9" style="353" customWidth="1"/>
    <col min="6145" max="6145" width="2.625" style="353" customWidth="1"/>
    <col min="6146" max="6165" width="4.125" style="353" customWidth="1"/>
    <col min="6166" max="6400" width="9" style="353" customWidth="1"/>
    <col min="6401" max="6401" width="2.625" style="353" customWidth="1"/>
    <col min="6402" max="6421" width="4.125" style="353" customWidth="1"/>
    <col min="6422" max="6656" width="9" style="353" customWidth="1"/>
    <col min="6657" max="6657" width="2.625" style="353" customWidth="1"/>
    <col min="6658" max="6677" width="4.125" style="353" customWidth="1"/>
    <col min="6678" max="6912" width="9" style="353" customWidth="1"/>
    <col min="6913" max="6913" width="2.625" style="353" customWidth="1"/>
    <col min="6914" max="6933" width="4.125" style="353" customWidth="1"/>
    <col min="6934" max="7168" width="9" style="353" customWidth="1"/>
    <col min="7169" max="7169" width="2.625" style="353" customWidth="1"/>
    <col min="7170" max="7189" width="4.125" style="353" customWidth="1"/>
    <col min="7190" max="7424" width="9" style="353" customWidth="1"/>
    <col min="7425" max="7425" width="2.625" style="353" customWidth="1"/>
    <col min="7426" max="7445" width="4.125" style="353" customWidth="1"/>
    <col min="7446" max="7680" width="9" style="353" customWidth="1"/>
    <col min="7681" max="7681" width="2.625" style="353" customWidth="1"/>
    <col min="7682" max="7701" width="4.125" style="353" customWidth="1"/>
    <col min="7702" max="7936" width="9" style="353" customWidth="1"/>
    <col min="7937" max="7937" width="2.625" style="353" customWidth="1"/>
    <col min="7938" max="7957" width="4.125" style="353" customWidth="1"/>
    <col min="7958" max="8192" width="9" style="353" customWidth="1"/>
    <col min="8193" max="8193" width="2.625" style="353" customWidth="1"/>
    <col min="8194" max="8213" width="4.125" style="353" customWidth="1"/>
    <col min="8214" max="8448" width="9" style="353" customWidth="1"/>
    <col min="8449" max="8449" width="2.625" style="353" customWidth="1"/>
    <col min="8450" max="8469" width="4.125" style="353" customWidth="1"/>
    <col min="8470" max="8704" width="9" style="353" customWidth="1"/>
    <col min="8705" max="8705" width="2.625" style="353" customWidth="1"/>
    <col min="8706" max="8725" width="4.125" style="353" customWidth="1"/>
    <col min="8726" max="8960" width="9" style="353" customWidth="1"/>
    <col min="8961" max="8961" width="2.625" style="353" customWidth="1"/>
    <col min="8962" max="8981" width="4.125" style="353" customWidth="1"/>
    <col min="8982" max="9216" width="9" style="353" customWidth="1"/>
    <col min="9217" max="9217" width="2.625" style="353" customWidth="1"/>
    <col min="9218" max="9237" width="4.125" style="353" customWidth="1"/>
    <col min="9238" max="9472" width="9" style="353" customWidth="1"/>
    <col min="9473" max="9473" width="2.625" style="353" customWidth="1"/>
    <col min="9474" max="9493" width="4.125" style="353" customWidth="1"/>
    <col min="9494" max="9728" width="9" style="353" customWidth="1"/>
    <col min="9729" max="9729" width="2.625" style="353" customWidth="1"/>
    <col min="9730" max="9749" width="4.125" style="353" customWidth="1"/>
    <col min="9750" max="9984" width="9" style="353" customWidth="1"/>
    <col min="9985" max="9985" width="2.625" style="353" customWidth="1"/>
    <col min="9986" max="10005" width="4.125" style="353" customWidth="1"/>
    <col min="10006" max="10240" width="9" style="353" customWidth="1"/>
    <col min="10241" max="10241" width="2.625" style="353" customWidth="1"/>
    <col min="10242" max="10261" width="4.125" style="353" customWidth="1"/>
    <col min="10262" max="10496" width="9" style="353" customWidth="1"/>
    <col min="10497" max="10497" width="2.625" style="353" customWidth="1"/>
    <col min="10498" max="10517" width="4.125" style="353" customWidth="1"/>
    <col min="10518" max="10752" width="9" style="353" customWidth="1"/>
    <col min="10753" max="10753" width="2.625" style="353" customWidth="1"/>
    <col min="10754" max="10773" width="4.125" style="353" customWidth="1"/>
    <col min="10774" max="11008" width="9" style="353" customWidth="1"/>
    <col min="11009" max="11009" width="2.625" style="353" customWidth="1"/>
    <col min="11010" max="11029" width="4.125" style="353" customWidth="1"/>
    <col min="11030" max="11264" width="9" style="353" customWidth="1"/>
    <col min="11265" max="11265" width="2.625" style="353" customWidth="1"/>
    <col min="11266" max="11285" width="4.125" style="353" customWidth="1"/>
    <col min="11286" max="11520" width="9" style="353" customWidth="1"/>
    <col min="11521" max="11521" width="2.625" style="353" customWidth="1"/>
    <col min="11522" max="11541" width="4.125" style="353" customWidth="1"/>
    <col min="11542" max="11776" width="9" style="353" customWidth="1"/>
    <col min="11777" max="11777" width="2.625" style="353" customWidth="1"/>
    <col min="11778" max="11797" width="4.125" style="353" customWidth="1"/>
    <col min="11798" max="12032" width="9" style="353" customWidth="1"/>
    <col min="12033" max="12033" width="2.625" style="353" customWidth="1"/>
    <col min="12034" max="12053" width="4.125" style="353" customWidth="1"/>
    <col min="12054" max="12288" width="9" style="353" customWidth="1"/>
    <col min="12289" max="12289" width="2.625" style="353" customWidth="1"/>
    <col min="12290" max="12309" width="4.125" style="353" customWidth="1"/>
    <col min="12310" max="12544" width="9" style="353" customWidth="1"/>
    <col min="12545" max="12545" width="2.625" style="353" customWidth="1"/>
    <col min="12546" max="12565" width="4.125" style="353" customWidth="1"/>
    <col min="12566" max="12800" width="9" style="353" customWidth="1"/>
    <col min="12801" max="12801" width="2.625" style="353" customWidth="1"/>
    <col min="12802" max="12821" width="4.125" style="353" customWidth="1"/>
    <col min="12822" max="13056" width="9" style="353" customWidth="1"/>
    <col min="13057" max="13057" width="2.625" style="353" customWidth="1"/>
    <col min="13058" max="13077" width="4.125" style="353" customWidth="1"/>
    <col min="13078" max="13312" width="9" style="353" customWidth="1"/>
    <col min="13313" max="13313" width="2.625" style="353" customWidth="1"/>
    <col min="13314" max="13333" width="4.125" style="353" customWidth="1"/>
    <col min="13334" max="13568" width="9" style="353" customWidth="1"/>
    <col min="13569" max="13569" width="2.625" style="353" customWidth="1"/>
    <col min="13570" max="13589" width="4.125" style="353" customWidth="1"/>
    <col min="13590" max="13824" width="9" style="353" customWidth="1"/>
    <col min="13825" max="13825" width="2.625" style="353" customWidth="1"/>
    <col min="13826" max="13845" width="4.125" style="353" customWidth="1"/>
    <col min="13846" max="14080" width="9" style="353" customWidth="1"/>
    <col min="14081" max="14081" width="2.625" style="353" customWidth="1"/>
    <col min="14082" max="14101" width="4.125" style="353" customWidth="1"/>
    <col min="14102" max="14336" width="9" style="353" customWidth="1"/>
    <col min="14337" max="14337" width="2.625" style="353" customWidth="1"/>
    <col min="14338" max="14357" width="4.125" style="353" customWidth="1"/>
    <col min="14358" max="14592" width="9" style="353" customWidth="1"/>
    <col min="14593" max="14593" width="2.625" style="353" customWidth="1"/>
    <col min="14594" max="14613" width="4.125" style="353" customWidth="1"/>
    <col min="14614" max="14848" width="9" style="353" customWidth="1"/>
    <col min="14849" max="14849" width="2.625" style="353" customWidth="1"/>
    <col min="14850" max="14869" width="4.125" style="353" customWidth="1"/>
    <col min="14870" max="15104" width="9" style="353" customWidth="1"/>
    <col min="15105" max="15105" width="2.625" style="353" customWidth="1"/>
    <col min="15106" max="15125" width="4.125" style="353" customWidth="1"/>
    <col min="15126" max="15360" width="9" style="353" customWidth="1"/>
    <col min="15361" max="15361" width="2.625" style="353" customWidth="1"/>
    <col min="15362" max="15381" width="4.125" style="353" customWidth="1"/>
    <col min="15382" max="15616" width="9" style="353" customWidth="1"/>
    <col min="15617" max="15617" width="2.625" style="353" customWidth="1"/>
    <col min="15618" max="15637" width="4.125" style="353" customWidth="1"/>
    <col min="15638" max="15872" width="9" style="353" customWidth="1"/>
    <col min="15873" max="15873" width="2.625" style="353" customWidth="1"/>
    <col min="15874" max="15893" width="4.125" style="353" customWidth="1"/>
    <col min="15894" max="16128" width="9" style="353" customWidth="1"/>
    <col min="16129" max="16129" width="2.625" style="353" customWidth="1"/>
    <col min="16130" max="16149" width="4.125" style="353" customWidth="1"/>
    <col min="16150" max="16384" width="9" style="353" customWidth="1"/>
  </cols>
  <sheetData>
    <row r="1" spans="1:21" ht="16.5" customHeight="1">
      <c r="A1" s="353" t="s">
        <v>4529</v>
      </c>
    </row>
    <row r="2" spans="1:21" ht="15.75" customHeight="1">
      <c r="A2" s="2441" t="s">
        <v>3073</v>
      </c>
      <c r="B2" s="2441"/>
      <c r="C2" s="2441"/>
      <c r="D2" s="2441"/>
      <c r="E2" s="2441"/>
      <c r="F2" s="2441"/>
      <c r="G2" s="2441"/>
      <c r="H2" s="2441"/>
      <c r="I2" s="2441"/>
      <c r="J2" s="2441"/>
      <c r="K2" s="2441"/>
      <c r="L2" s="2441"/>
      <c r="M2" s="2441"/>
      <c r="N2" s="2441"/>
      <c r="O2" s="2441"/>
      <c r="P2" s="2441"/>
      <c r="Q2" s="2441"/>
      <c r="R2" s="2441"/>
      <c r="S2" s="2441"/>
      <c r="T2" s="2441"/>
      <c r="U2" s="2441"/>
    </row>
    <row r="3" spans="1:21" ht="15.75" customHeight="1">
      <c r="A3" s="2871"/>
      <c r="B3" s="2871"/>
      <c r="C3" s="2871"/>
      <c r="D3" s="2871"/>
      <c r="E3" s="2871"/>
      <c r="F3" s="2871"/>
      <c r="G3" s="2871"/>
      <c r="H3" s="2871"/>
      <c r="I3" s="2871"/>
      <c r="J3" s="2871"/>
      <c r="K3" s="2871"/>
      <c r="L3" s="2871"/>
      <c r="M3" s="2871"/>
      <c r="N3" s="2871"/>
      <c r="O3" s="2871"/>
      <c r="P3" s="2871"/>
      <c r="Q3" s="2871"/>
      <c r="R3" s="2871"/>
      <c r="S3" s="2871"/>
      <c r="T3" s="2871"/>
      <c r="U3" s="2871"/>
    </row>
    <row r="4" spans="1:21" ht="18" customHeight="1">
      <c r="A4" s="374"/>
      <c r="B4" s="437"/>
      <c r="C4" s="437"/>
      <c r="D4" s="437"/>
      <c r="E4" s="437"/>
      <c r="F4" s="437"/>
      <c r="G4" s="437"/>
      <c r="H4" s="437"/>
      <c r="I4" s="437"/>
      <c r="J4" s="437"/>
      <c r="K4" s="437"/>
      <c r="L4" s="437"/>
      <c r="M4" s="437"/>
      <c r="N4" s="437"/>
      <c r="O4" s="2838"/>
      <c r="P4" s="2838"/>
      <c r="Q4" s="442" t="s">
        <v>477</v>
      </c>
      <c r="R4" s="461"/>
      <c r="S4" s="442" t="s">
        <v>5</v>
      </c>
      <c r="T4" s="461"/>
      <c r="U4" s="438" t="s">
        <v>478</v>
      </c>
    </row>
    <row r="5" spans="1:21" ht="18" customHeight="1">
      <c r="A5" s="376"/>
      <c r="B5" s="353" t="s">
        <v>3001</v>
      </c>
      <c r="U5" s="427"/>
    </row>
    <row r="6" spans="1:21" ht="18" customHeight="1">
      <c r="A6" s="376"/>
      <c r="B6" s="353" t="s">
        <v>3043</v>
      </c>
      <c r="U6" s="427"/>
    </row>
    <row r="7" spans="1:21" ht="18" customHeight="1">
      <c r="A7" s="376"/>
      <c r="I7" s="361" t="s">
        <v>3003</v>
      </c>
      <c r="L7" s="354" t="s">
        <v>19</v>
      </c>
      <c r="M7" s="2872" t="str">
        <f>cst_wskakunin_owner1__address</f>
        <v>埼玉県埼玉県さいたま市浦和区岸町７－１２－３</v>
      </c>
      <c r="N7" s="2872"/>
      <c r="O7" s="2872"/>
      <c r="P7" s="2872"/>
      <c r="Q7" s="2872"/>
      <c r="R7" s="2872"/>
      <c r="S7" s="2872"/>
      <c r="T7" s="2872"/>
      <c r="U7" s="427"/>
    </row>
    <row r="8" spans="1:21" ht="18" customHeight="1">
      <c r="A8" s="376"/>
      <c r="I8" s="361" t="s">
        <v>3074</v>
      </c>
      <c r="L8" s="354" t="s">
        <v>4</v>
      </c>
      <c r="M8" s="2873" t="str">
        <f>cst_wskakunin_owner1__space3</f>
        <v>テスト建て主
代表取締役社長　テストさん</v>
      </c>
      <c r="N8" s="2873"/>
      <c r="O8" s="2873"/>
      <c r="P8" s="2873"/>
      <c r="Q8" s="2873"/>
      <c r="R8" s="2873"/>
      <c r="S8" s="2873"/>
      <c r="T8" s="2873"/>
      <c r="U8" s="427"/>
    </row>
    <row r="9" spans="1:21" ht="18" customHeight="1">
      <c r="A9" s="376"/>
      <c r="M9" s="2873"/>
      <c r="N9" s="2873"/>
      <c r="O9" s="2873"/>
      <c r="P9" s="2873"/>
      <c r="Q9" s="2873"/>
      <c r="R9" s="2873"/>
      <c r="S9" s="2873"/>
      <c r="T9" s="2873"/>
      <c r="U9" s="427"/>
    </row>
    <row r="10" spans="1:21" ht="18" customHeight="1">
      <c r="A10" s="376"/>
      <c r="B10" s="353" t="s">
        <v>3075</v>
      </c>
      <c r="U10" s="427"/>
    </row>
    <row r="11" spans="1:21" ht="18" customHeight="1">
      <c r="A11" s="376"/>
      <c r="B11" s="353" t="s">
        <v>4530</v>
      </c>
      <c r="U11" s="427"/>
    </row>
    <row r="12" spans="1:21" ht="13.5" customHeight="1">
      <c r="A12" s="376"/>
      <c r="U12" s="427"/>
    </row>
    <row r="13" spans="1:21" ht="18" customHeight="1">
      <c r="A13" s="2835" t="s">
        <v>3055</v>
      </c>
      <c r="B13" s="2721"/>
      <c r="C13" s="2721"/>
      <c r="D13" s="2721"/>
      <c r="E13" s="2721"/>
      <c r="F13" s="2722"/>
      <c r="G13" s="374"/>
      <c r="H13" s="437"/>
      <c r="I13" s="437"/>
      <c r="J13" s="437"/>
      <c r="K13" s="455"/>
      <c r="L13" s="455"/>
      <c r="M13" s="437"/>
      <c r="N13" s="437"/>
      <c r="O13" s="437"/>
      <c r="P13" s="437"/>
      <c r="Q13" s="437"/>
      <c r="R13" s="437"/>
      <c r="S13" s="437"/>
      <c r="T13" s="437"/>
      <c r="U13" s="438"/>
    </row>
    <row r="14" spans="1:21" ht="18" customHeight="1">
      <c r="A14" s="443" t="s">
        <v>3060</v>
      </c>
      <c r="B14" s="462"/>
      <c r="C14" s="462"/>
      <c r="D14" s="462"/>
      <c r="E14" s="462"/>
      <c r="F14" s="462"/>
      <c r="G14" s="376"/>
      <c r="I14" s="2792"/>
      <c r="J14" s="2792"/>
      <c r="K14" s="2792"/>
      <c r="L14" s="2792"/>
      <c r="M14" s="2792"/>
      <c r="N14" s="2792"/>
      <c r="O14" s="2792"/>
      <c r="P14" s="2792"/>
      <c r="Q14" s="2792"/>
      <c r="R14" s="2792"/>
      <c r="S14" s="2792"/>
      <c r="T14" s="2792"/>
      <c r="U14" s="2869"/>
    </row>
    <row r="15" spans="1:21" ht="18" customHeight="1">
      <c r="A15" s="443" t="s">
        <v>3061</v>
      </c>
      <c r="B15" s="462"/>
      <c r="C15" s="462"/>
      <c r="D15" s="462"/>
      <c r="E15" s="462"/>
      <c r="F15" s="462"/>
      <c r="G15" s="376" t="s">
        <v>3066</v>
      </c>
      <c r="I15"/>
      <c r="J15"/>
      <c r="K15" s="353" t="s">
        <v>9</v>
      </c>
      <c r="L15" s="2792"/>
      <c r="M15" s="2792"/>
      <c r="N15" s="354" t="s">
        <v>10</v>
      </c>
      <c r="O15" s="367" t="s">
        <v>6</v>
      </c>
      <c r="P15" s="2870"/>
      <c r="Q15" s="2870"/>
      <c r="R15" s="2870"/>
      <c r="S15" s="2870"/>
      <c r="T15" s="353" t="s">
        <v>7</v>
      </c>
      <c r="U15" s="207"/>
    </row>
    <row r="16" spans="1:21" ht="18" customHeight="1">
      <c r="A16" s="443"/>
      <c r="B16" s="462"/>
      <c r="C16" s="462"/>
      <c r="D16" s="462"/>
      <c r="E16" s="462"/>
      <c r="F16" s="462"/>
      <c r="G16" s="2866"/>
      <c r="H16" s="2867"/>
      <c r="I16" s="2867"/>
      <c r="J16" s="2867"/>
      <c r="K16" s="2867"/>
      <c r="L16" s="2867"/>
      <c r="M16" s="2867"/>
      <c r="N16" s="2867"/>
      <c r="O16" s="2867"/>
      <c r="P16" s="2867"/>
      <c r="Q16" s="2867"/>
      <c r="R16" s="2867"/>
      <c r="S16" s="2867"/>
      <c r="T16" s="2867"/>
      <c r="U16" s="2868"/>
    </row>
    <row r="17" spans="1:21" ht="18" customHeight="1">
      <c r="A17" s="443" t="s">
        <v>3076</v>
      </c>
      <c r="F17" s="462"/>
      <c r="G17" s="384" t="s">
        <v>2595</v>
      </c>
      <c r="H17" s="2792"/>
      <c r="I17" s="2792"/>
      <c r="J17" s="2792"/>
      <c r="K17" s="2792"/>
      <c r="O17" s="353" t="s">
        <v>675</v>
      </c>
      <c r="P17" s="2792"/>
      <c r="Q17" s="2792"/>
      <c r="R17" s="2792"/>
      <c r="S17" s="2792"/>
      <c r="T17" s="2792"/>
      <c r="U17" s="2869"/>
    </row>
    <row r="18" spans="1:21" ht="18" customHeight="1">
      <c r="A18" s="443" t="s">
        <v>3064</v>
      </c>
      <c r="B18" s="463"/>
      <c r="C18" s="463"/>
      <c r="D18" s="463"/>
      <c r="E18" s="463"/>
      <c r="F18" s="463"/>
      <c r="G18" s="376"/>
      <c r="I18" s="2853"/>
      <c r="J18" s="2853"/>
      <c r="K18" s="2853"/>
      <c r="L18" s="2853"/>
      <c r="M18" s="2853"/>
      <c r="N18" s="2853"/>
      <c r="O18" s="2853"/>
      <c r="P18" s="2853"/>
      <c r="Q18" s="2853"/>
      <c r="R18" s="2853"/>
      <c r="S18" s="2853"/>
      <c r="T18" s="2853"/>
      <c r="U18" s="2854"/>
    </row>
    <row r="19" spans="1:21" ht="18" customHeight="1">
      <c r="A19" s="2758" t="s">
        <v>26</v>
      </c>
      <c r="B19" s="2721"/>
      <c r="C19" s="2721"/>
      <c r="D19" s="2721"/>
      <c r="E19" s="2721"/>
      <c r="F19" s="2722"/>
      <c r="G19" s="2840" t="str">
        <f>cst_shinsei_ISSUE_NO_disp</f>
        <v/>
      </c>
      <c r="H19" s="2841"/>
      <c r="I19" s="2841"/>
      <c r="J19" s="2841"/>
      <c r="K19" s="2841"/>
      <c r="L19" s="2841"/>
      <c r="M19" s="2841"/>
      <c r="N19" s="2841"/>
      <c r="O19" s="2841"/>
      <c r="P19" s="2841"/>
      <c r="Q19" s="2841"/>
      <c r="R19" s="2841"/>
      <c r="S19" s="2841"/>
      <c r="T19" s="2841"/>
      <c r="U19" s="2842"/>
    </row>
    <row r="20" spans="1:21" ht="18" customHeight="1">
      <c r="A20" s="2759"/>
      <c r="B20" s="2728"/>
      <c r="C20" s="2728"/>
      <c r="D20" s="2728"/>
      <c r="E20" s="2728"/>
      <c r="F20" s="2729"/>
      <c r="G20" s="2843"/>
      <c r="H20" s="2844"/>
      <c r="I20" s="2844"/>
      <c r="J20" s="2844"/>
      <c r="K20" s="2844"/>
      <c r="L20" s="2844"/>
      <c r="M20" s="2844"/>
      <c r="N20" s="2844"/>
      <c r="O20" s="2844"/>
      <c r="P20" s="2844"/>
      <c r="Q20" s="2844"/>
      <c r="R20" s="2844"/>
      <c r="S20" s="2844"/>
      <c r="T20" s="2844"/>
      <c r="U20" s="2845"/>
    </row>
    <row r="21" spans="1:21" ht="18" customHeight="1">
      <c r="A21" s="2835" t="s">
        <v>3077</v>
      </c>
      <c r="B21" s="2855"/>
      <c r="C21" s="2855"/>
      <c r="D21" s="2855"/>
      <c r="E21" s="2855"/>
      <c r="F21" s="2856"/>
      <c r="G21" s="2860" t="str">
        <f>cst_shinsei_ISSUE_DATE</f>
        <v/>
      </c>
      <c r="H21" s="2861"/>
      <c r="I21" s="2861"/>
      <c r="J21" s="2861"/>
      <c r="K21" s="2861"/>
      <c r="L21" s="2861"/>
      <c r="M21" s="2861"/>
      <c r="N21" s="2861"/>
      <c r="O21" s="2861"/>
      <c r="P21" s="2861"/>
      <c r="Q21" s="2861"/>
      <c r="R21" s="2861"/>
      <c r="S21" s="2861"/>
      <c r="T21" s="2861"/>
      <c r="U21" s="2862"/>
    </row>
    <row r="22" spans="1:21" ht="18" customHeight="1">
      <c r="A22" s="2857"/>
      <c r="B22" s="2858"/>
      <c r="C22" s="2858"/>
      <c r="D22" s="2858"/>
      <c r="E22" s="2858"/>
      <c r="F22" s="2859"/>
      <c r="G22" s="2863"/>
      <c r="H22" s="2864"/>
      <c r="I22" s="2864"/>
      <c r="J22" s="2864"/>
      <c r="K22" s="2864"/>
      <c r="L22" s="2864"/>
      <c r="M22" s="2864"/>
      <c r="N22" s="2864"/>
      <c r="O22" s="2864"/>
      <c r="P22" s="2864"/>
      <c r="Q22" s="2864"/>
      <c r="R22" s="2864"/>
      <c r="S22" s="2864"/>
      <c r="T22" s="2864"/>
      <c r="U22" s="2865"/>
    </row>
    <row r="23" spans="1:21" ht="18" customHeight="1">
      <c r="A23" s="2758" t="s">
        <v>3078</v>
      </c>
      <c r="B23" s="2721"/>
      <c r="C23" s="2721"/>
      <c r="D23" s="2721"/>
      <c r="E23" s="2721"/>
      <c r="F23" s="2722"/>
      <c r="G23" s="2840" t="str">
        <f>cst_wskakunin_BUILD__address</f>
        <v>埼玉県さいたま市緑区</v>
      </c>
      <c r="H23" s="2841"/>
      <c r="I23" s="2841"/>
      <c r="J23" s="2841"/>
      <c r="K23" s="2841"/>
      <c r="L23" s="2841"/>
      <c r="M23" s="2841"/>
      <c r="N23" s="2841"/>
      <c r="O23" s="2841"/>
      <c r="P23" s="2841"/>
      <c r="Q23" s="2841"/>
      <c r="R23" s="2841"/>
      <c r="S23" s="2841"/>
      <c r="T23" s="2841"/>
      <c r="U23" s="2842"/>
    </row>
    <row r="24" spans="1:21" ht="18" customHeight="1">
      <c r="A24" s="2759"/>
      <c r="B24" s="2728"/>
      <c r="C24" s="2728"/>
      <c r="D24" s="2728"/>
      <c r="E24" s="2728"/>
      <c r="F24" s="2729"/>
      <c r="G24" s="2843"/>
      <c r="H24" s="2844"/>
      <c r="I24" s="2844"/>
      <c r="J24" s="2844"/>
      <c r="K24" s="2844"/>
      <c r="L24" s="2844"/>
      <c r="M24" s="2844"/>
      <c r="N24" s="2844"/>
      <c r="O24" s="2844"/>
      <c r="P24" s="2844"/>
      <c r="Q24" s="2844"/>
      <c r="R24" s="2844"/>
      <c r="S24" s="2844"/>
      <c r="T24" s="2844"/>
      <c r="U24" s="2845"/>
    </row>
    <row r="25" spans="1:21" ht="18" customHeight="1">
      <c r="A25" s="2835" t="s">
        <v>3079</v>
      </c>
      <c r="B25" s="2721"/>
      <c r="C25" s="2721"/>
      <c r="D25" s="2721"/>
      <c r="E25" s="2721"/>
      <c r="F25" s="2722"/>
      <c r="G25" s="2840" t="str">
        <f>cst_wskakunin_YOUTO</f>
        <v/>
      </c>
      <c r="H25" s="2841"/>
      <c r="I25" s="2841"/>
      <c r="J25" s="2841"/>
      <c r="K25" s="2841"/>
      <c r="L25" s="2841"/>
      <c r="M25" s="2841"/>
      <c r="N25" s="2841"/>
      <c r="O25" s="2841"/>
      <c r="P25" s="2841"/>
      <c r="Q25" s="2841"/>
      <c r="R25" s="2841"/>
      <c r="S25" s="2841"/>
      <c r="T25" s="2841"/>
      <c r="U25" s="2842"/>
    </row>
    <row r="26" spans="1:21" ht="18" customHeight="1">
      <c r="A26" s="2759"/>
      <c r="B26" s="2728"/>
      <c r="C26" s="2728"/>
      <c r="D26" s="2728"/>
      <c r="E26" s="2728"/>
      <c r="F26" s="2729"/>
      <c r="G26" s="2843"/>
      <c r="H26" s="2844"/>
      <c r="I26" s="2844"/>
      <c r="J26" s="2844"/>
      <c r="K26" s="2844"/>
      <c r="L26" s="2844"/>
      <c r="M26" s="2844"/>
      <c r="N26" s="2844"/>
      <c r="O26" s="2844"/>
      <c r="P26" s="2844"/>
      <c r="Q26" s="2844"/>
      <c r="R26" s="2844"/>
      <c r="S26" s="2844"/>
      <c r="T26" s="2844"/>
      <c r="U26" s="2845"/>
    </row>
    <row r="27" spans="1:21" ht="18" customHeight="1">
      <c r="A27" s="2758" t="s">
        <v>119</v>
      </c>
      <c r="B27" s="2721"/>
      <c r="C27" s="2721"/>
      <c r="D27" s="2721"/>
      <c r="E27" s="2721"/>
      <c r="F27" s="2722"/>
      <c r="G27" s="2840" t="str">
        <f>cst_wskakunin__kouji</f>
        <v/>
      </c>
      <c r="H27" s="2841"/>
      <c r="I27" s="2841"/>
      <c r="J27" s="2841"/>
      <c r="K27" s="2841"/>
      <c r="L27" s="2841"/>
      <c r="M27" s="2841"/>
      <c r="N27" s="2841"/>
      <c r="O27" s="2841"/>
      <c r="P27" s="2841"/>
      <c r="Q27" s="2841"/>
      <c r="R27" s="2841"/>
      <c r="S27" s="2841"/>
      <c r="T27" s="2841"/>
      <c r="U27" s="2842"/>
    </row>
    <row r="28" spans="1:21" ht="18" customHeight="1">
      <c r="A28" s="2759"/>
      <c r="B28" s="2728"/>
      <c r="C28" s="2728"/>
      <c r="D28" s="2728"/>
      <c r="E28" s="2728"/>
      <c r="F28" s="2729"/>
      <c r="G28" s="2843"/>
      <c r="H28" s="2844"/>
      <c r="I28" s="2844"/>
      <c r="J28" s="2844"/>
      <c r="K28" s="2844"/>
      <c r="L28" s="2844"/>
      <c r="M28" s="2844"/>
      <c r="N28" s="2844"/>
      <c r="O28" s="2844"/>
      <c r="P28" s="2844"/>
      <c r="Q28" s="2844"/>
      <c r="R28" s="2844"/>
      <c r="S28" s="2844"/>
      <c r="T28" s="2844"/>
      <c r="U28" s="2845"/>
    </row>
    <row r="29" spans="1:21" ht="18" customHeight="1">
      <c r="A29" s="2758" t="s">
        <v>3068</v>
      </c>
      <c r="B29" s="2721"/>
      <c r="C29" s="2721"/>
      <c r="D29" s="2721"/>
      <c r="E29" s="2721"/>
      <c r="F29" s="2722"/>
      <c r="G29" s="2767" t="s">
        <v>118</v>
      </c>
      <c r="H29" s="2694"/>
      <c r="I29" s="2838"/>
      <c r="J29" s="2838"/>
      <c r="K29" s="2838"/>
      <c r="L29" s="2694" t="s">
        <v>742</v>
      </c>
      <c r="M29" s="2694"/>
      <c r="N29" s="2694"/>
      <c r="O29" s="2838"/>
      <c r="P29" s="2694" t="s">
        <v>481</v>
      </c>
      <c r="Q29" s="2694" t="s">
        <v>1406</v>
      </c>
      <c r="R29" s="2694"/>
      <c r="S29" s="2847"/>
      <c r="T29" s="2847"/>
      <c r="U29" s="2695" t="s">
        <v>114</v>
      </c>
    </row>
    <row r="30" spans="1:21" ht="18" customHeight="1">
      <c r="A30" s="2759"/>
      <c r="B30" s="2728"/>
      <c r="C30" s="2728"/>
      <c r="D30" s="2728"/>
      <c r="E30" s="2728"/>
      <c r="F30" s="2729"/>
      <c r="G30" s="2733"/>
      <c r="H30" s="2398"/>
      <c r="I30" s="2846"/>
      <c r="J30" s="2846"/>
      <c r="K30" s="2846"/>
      <c r="L30" s="2398"/>
      <c r="M30" s="2398"/>
      <c r="N30" s="2398"/>
      <c r="O30" s="2846"/>
      <c r="P30" s="2398"/>
      <c r="Q30" s="2398"/>
      <c r="R30" s="2398"/>
      <c r="S30" s="2848"/>
      <c r="T30" s="2848"/>
      <c r="U30" s="2731"/>
    </row>
    <row r="31" spans="1:21" ht="18" customHeight="1">
      <c r="A31" s="2758" t="s">
        <v>501</v>
      </c>
      <c r="B31" s="2721"/>
      <c r="C31" s="2721"/>
      <c r="D31" s="2721"/>
      <c r="E31" s="2721"/>
      <c r="F31" s="2722"/>
      <c r="G31" s="2849"/>
      <c r="H31" s="2850"/>
      <c r="I31" s="2850"/>
      <c r="J31" s="2850"/>
      <c r="K31" s="2850"/>
      <c r="L31" s="2850"/>
      <c r="M31" s="2850"/>
      <c r="N31" s="2850"/>
      <c r="O31" s="2850"/>
      <c r="P31" s="2850"/>
      <c r="Q31" s="2850"/>
      <c r="R31" s="2850"/>
      <c r="S31" s="2850"/>
      <c r="T31" s="2850"/>
      <c r="U31" s="2851"/>
    </row>
    <row r="32" spans="1:21" ht="18" customHeight="1">
      <c r="A32" s="2759"/>
      <c r="B32" s="2728"/>
      <c r="C32" s="2728"/>
      <c r="D32" s="2728"/>
      <c r="E32" s="2728"/>
      <c r="F32" s="2729"/>
      <c r="G32" s="2852"/>
      <c r="H32" s="2853"/>
      <c r="I32" s="2853"/>
      <c r="J32" s="2853"/>
      <c r="K32" s="2853"/>
      <c r="L32" s="2853"/>
      <c r="M32" s="2853"/>
      <c r="N32" s="2853"/>
      <c r="O32" s="2853"/>
      <c r="P32" s="2853"/>
      <c r="Q32" s="2853"/>
      <c r="R32" s="2853"/>
      <c r="S32" s="2853"/>
      <c r="T32" s="2853"/>
      <c r="U32" s="2854"/>
    </row>
    <row r="33" spans="1:21" ht="19.5" customHeight="1">
      <c r="A33" s="2798" t="s">
        <v>3013</v>
      </c>
      <c r="B33" s="2798"/>
      <c r="C33" s="2798"/>
      <c r="D33" s="2798"/>
      <c r="E33" s="2798"/>
      <c r="F33" s="2798"/>
      <c r="G33" s="2798"/>
      <c r="H33" s="2798"/>
      <c r="I33" s="2798"/>
      <c r="J33" s="2798"/>
      <c r="K33" s="2798"/>
      <c r="L33" s="2798" t="s">
        <v>3014</v>
      </c>
      <c r="M33" s="2798"/>
      <c r="N33" s="2798"/>
      <c r="O33" s="2798"/>
      <c r="P33" s="2798"/>
      <c r="Q33" s="2798"/>
      <c r="R33" s="2798"/>
      <c r="S33" s="2798"/>
      <c r="T33" s="2798"/>
      <c r="U33" s="2798"/>
    </row>
    <row r="34" spans="1:21" ht="19.5" customHeight="1">
      <c r="A34" s="2839"/>
      <c r="B34" s="2839"/>
      <c r="C34" s="2839"/>
      <c r="D34" s="2839"/>
      <c r="E34" s="2839"/>
      <c r="F34" s="2839"/>
      <c r="G34" s="2839"/>
      <c r="H34" s="2839"/>
      <c r="I34" s="2839"/>
      <c r="J34" s="2839"/>
      <c r="K34" s="2839"/>
      <c r="L34" s="2839"/>
      <c r="M34" s="2839"/>
      <c r="N34" s="2839"/>
      <c r="O34" s="2839"/>
      <c r="P34" s="2839"/>
      <c r="Q34" s="2839"/>
      <c r="R34" s="2839"/>
      <c r="S34" s="2839"/>
      <c r="T34" s="2839"/>
      <c r="U34" s="2839"/>
    </row>
    <row r="35" spans="1:21" ht="19.5" customHeight="1">
      <c r="A35" s="2839"/>
      <c r="B35" s="2839"/>
      <c r="C35" s="2839"/>
      <c r="D35" s="2839"/>
      <c r="E35" s="2839"/>
      <c r="F35" s="2839"/>
      <c r="G35" s="2839"/>
      <c r="H35" s="2839"/>
      <c r="I35" s="2839"/>
      <c r="J35" s="2839"/>
      <c r="K35" s="2839"/>
      <c r="L35" s="2839"/>
      <c r="M35" s="2839"/>
      <c r="N35" s="2839"/>
      <c r="O35" s="2839"/>
      <c r="P35" s="2839"/>
      <c r="Q35" s="2839"/>
      <c r="R35" s="2839"/>
      <c r="S35" s="2839"/>
      <c r="T35" s="2839"/>
      <c r="U35" s="2839"/>
    </row>
    <row r="36" spans="1:21" ht="19.5" customHeight="1">
      <c r="A36" s="2839"/>
      <c r="B36" s="2839"/>
      <c r="C36" s="2839"/>
      <c r="D36" s="2839"/>
      <c r="E36" s="2839"/>
      <c r="F36" s="2839"/>
      <c r="G36" s="2839"/>
      <c r="H36" s="2839"/>
      <c r="I36" s="2839"/>
      <c r="J36" s="2839"/>
      <c r="K36" s="2839"/>
      <c r="L36" s="2839"/>
      <c r="M36" s="2839"/>
      <c r="N36" s="2839"/>
      <c r="O36" s="2839"/>
      <c r="P36" s="2839"/>
      <c r="Q36" s="2839"/>
      <c r="R36" s="2839"/>
      <c r="S36" s="2839"/>
      <c r="T36" s="2839"/>
      <c r="U36" s="2839"/>
    </row>
    <row r="37" spans="1:21" ht="19.5" customHeight="1">
      <c r="A37" s="2839"/>
      <c r="B37" s="2839"/>
      <c r="C37" s="2839"/>
      <c r="D37" s="2839"/>
      <c r="E37" s="2839"/>
      <c r="F37" s="2839"/>
      <c r="G37" s="2839"/>
      <c r="H37" s="2839"/>
      <c r="I37" s="2839"/>
      <c r="J37" s="2839"/>
      <c r="K37" s="2839"/>
      <c r="L37" s="2839"/>
      <c r="M37" s="2839"/>
      <c r="N37" s="2839"/>
      <c r="O37" s="2839"/>
      <c r="P37" s="2839"/>
      <c r="Q37" s="2839"/>
      <c r="R37" s="2839"/>
      <c r="S37" s="2839"/>
      <c r="T37" s="2839"/>
      <c r="U37" s="2839"/>
    </row>
    <row r="38" spans="1:21" ht="19.5" customHeight="1">
      <c r="A38" s="2839"/>
      <c r="B38" s="2839"/>
      <c r="C38" s="2839"/>
      <c r="D38" s="2839"/>
      <c r="E38" s="2839"/>
      <c r="F38" s="2839"/>
      <c r="G38" s="2839"/>
      <c r="H38" s="2839"/>
      <c r="I38" s="2839"/>
      <c r="J38" s="2839"/>
      <c r="K38" s="2839"/>
      <c r="L38" s="2839"/>
      <c r="M38" s="2839"/>
      <c r="N38" s="2839"/>
      <c r="O38" s="2839"/>
      <c r="P38" s="2839"/>
      <c r="Q38" s="2839"/>
      <c r="R38" s="2839"/>
      <c r="S38" s="2839"/>
      <c r="T38" s="2839"/>
      <c r="U38" s="2839"/>
    </row>
    <row r="39" spans="1:21" ht="19.5" customHeight="1">
      <c r="A39" s="2839"/>
      <c r="B39" s="2839"/>
      <c r="C39" s="2839"/>
      <c r="D39" s="2839"/>
      <c r="E39" s="2839"/>
      <c r="F39" s="2839"/>
      <c r="G39" s="2839"/>
      <c r="H39" s="2839"/>
      <c r="I39" s="2839"/>
      <c r="J39" s="2839"/>
      <c r="K39" s="2839"/>
      <c r="L39" s="2839"/>
      <c r="M39" s="2839"/>
      <c r="N39" s="2839"/>
      <c r="O39" s="2839"/>
      <c r="P39" s="2839"/>
      <c r="Q39" s="2839"/>
      <c r="R39" s="2839"/>
      <c r="S39" s="2839"/>
      <c r="T39" s="2839"/>
      <c r="U39" s="2839"/>
    </row>
    <row r="40" spans="1:21" ht="18" customHeight="1">
      <c r="A40" s="2839"/>
      <c r="B40" s="2839"/>
      <c r="C40" s="2839"/>
      <c r="D40" s="2839"/>
      <c r="E40" s="2839"/>
      <c r="F40" s="2839"/>
      <c r="G40" s="2839"/>
      <c r="H40" s="2839"/>
      <c r="I40" s="2839"/>
      <c r="J40" s="2839"/>
      <c r="K40" s="2839"/>
      <c r="L40" s="2839"/>
      <c r="M40" s="2839"/>
      <c r="N40" s="2839"/>
      <c r="O40" s="2839"/>
      <c r="P40" s="2839"/>
      <c r="Q40" s="2839"/>
      <c r="R40" s="2839"/>
      <c r="S40" s="2839"/>
      <c r="T40" s="2839"/>
      <c r="U40" s="2839"/>
    </row>
    <row r="41" spans="1:21" ht="16.5" customHeight="1">
      <c r="A41" s="353" t="s">
        <v>2625</v>
      </c>
      <c r="C41" s="353" t="s">
        <v>3051</v>
      </c>
    </row>
    <row r="42" spans="1:21" ht="16.5" customHeight="1">
      <c r="C42" s="353" t="s">
        <v>3052</v>
      </c>
    </row>
    <row r="43" spans="1:21" ht="16.5" customHeight="1">
      <c r="C43" s="353" t="s">
        <v>3053</v>
      </c>
    </row>
    <row r="44" spans="1:21" ht="16.5" customHeight="1">
      <c r="C44" s="353" t="s">
        <v>3080</v>
      </c>
    </row>
    <row r="45" spans="1:21" ht="16.5" customHeight="1"/>
    <row r="46" spans="1:21" ht="16.5" customHeight="1"/>
    <row r="47" spans="1:21" ht="19.5" customHeight="1"/>
    <row r="48" spans="1:21" ht="19.5" customHeight="1"/>
    <row r="50" ht="27.75" customHeight="1"/>
  </sheetData>
  <mergeCells count="37">
    <mergeCell ref="A19:F20"/>
    <mergeCell ref="G19:U20"/>
    <mergeCell ref="L15:M15"/>
    <mergeCell ref="P15:S15"/>
    <mergeCell ref="A2:U3"/>
    <mergeCell ref="M7:T7"/>
    <mergeCell ref="M8:T9"/>
    <mergeCell ref="A13:F13"/>
    <mergeCell ref="I14:U14"/>
    <mergeCell ref="O4:P4"/>
    <mergeCell ref="L33:U33"/>
    <mergeCell ref="G16:U16"/>
    <mergeCell ref="H17:K17"/>
    <mergeCell ref="P17:U17"/>
    <mergeCell ref="I18:U18"/>
    <mergeCell ref="A21:F22"/>
    <mergeCell ref="G21:U22"/>
    <mergeCell ref="A23:F24"/>
    <mergeCell ref="G23:U24"/>
    <mergeCell ref="A25:F26"/>
    <mergeCell ref="G25:U26"/>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s>
  <phoneticPr fontId="136"/>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67" customWidth="1"/>
    <col min="2" max="2" width="4.125" style="464" customWidth="1"/>
    <col min="3" max="20" width="4.125" style="367" customWidth="1"/>
    <col min="21" max="21" width="2.625" style="367" customWidth="1"/>
    <col min="22" max="22" width="9" style="367" customWidth="1"/>
    <col min="23" max="16384" width="9" style="367"/>
  </cols>
  <sheetData>
    <row r="1" spans="1:21" ht="18" customHeight="1">
      <c r="A1" s="367" t="s">
        <v>4538</v>
      </c>
    </row>
    <row r="2" spans="1:21" ht="18" customHeight="1">
      <c r="A2" s="2877"/>
      <c r="B2" s="2877"/>
      <c r="C2" s="2877"/>
      <c r="D2" s="2877"/>
      <c r="E2" s="2877"/>
      <c r="F2" s="2877"/>
      <c r="G2" s="2877"/>
      <c r="H2" s="2877"/>
      <c r="I2" s="2877"/>
      <c r="J2" s="2877"/>
      <c r="K2" s="2877"/>
      <c r="L2" s="2877"/>
      <c r="M2" s="2877"/>
      <c r="N2" s="2877"/>
      <c r="O2" s="2877"/>
      <c r="P2" s="2877"/>
      <c r="Q2" s="2877"/>
      <c r="R2" s="2877"/>
      <c r="S2" s="2877"/>
      <c r="T2" s="2877"/>
      <c r="U2" s="2877"/>
    </row>
    <row r="3" spans="1:21" ht="21" customHeight="1">
      <c r="A3" s="2878" t="s">
        <v>3081</v>
      </c>
      <c r="B3" s="2878"/>
      <c r="C3" s="2878"/>
      <c r="D3" s="2878"/>
      <c r="E3" s="2878"/>
      <c r="F3" s="2878"/>
      <c r="G3" s="2878"/>
      <c r="H3" s="2878"/>
      <c r="I3" s="2878"/>
      <c r="J3" s="2878"/>
      <c r="K3" s="2878"/>
      <c r="L3" s="2878"/>
      <c r="M3" s="2878"/>
      <c r="N3" s="2878"/>
      <c r="O3" s="2878"/>
      <c r="P3" s="2878"/>
      <c r="Q3" s="2878"/>
      <c r="R3" s="2878"/>
      <c r="S3" s="2878"/>
      <c r="T3" s="2878"/>
      <c r="U3" s="2878"/>
    </row>
    <row r="4" spans="1:21" ht="18" customHeight="1">
      <c r="A4" s="465"/>
      <c r="B4" s="465"/>
      <c r="C4" s="465"/>
      <c r="D4" s="465"/>
      <c r="E4" s="465"/>
      <c r="F4" s="465"/>
      <c r="G4" s="465"/>
      <c r="H4" s="465"/>
      <c r="I4" s="465"/>
      <c r="J4" s="465"/>
      <c r="K4" s="465"/>
      <c r="L4" s="465"/>
      <c r="M4" s="465"/>
      <c r="N4" s="465"/>
      <c r="O4" s="465"/>
      <c r="P4" s="465"/>
      <c r="Q4" s="465"/>
      <c r="R4" s="465"/>
      <c r="S4" s="465"/>
      <c r="T4" s="465"/>
    </row>
    <row r="5" spans="1:21" ht="18" customHeight="1">
      <c r="N5" s="2748"/>
      <c r="O5" s="2748"/>
      <c r="P5" s="365" t="s">
        <v>477</v>
      </c>
      <c r="Q5" s="366"/>
      <c r="R5" s="365" t="s">
        <v>5</v>
      </c>
      <c r="S5" s="366"/>
      <c r="T5" s="365" t="s">
        <v>478</v>
      </c>
    </row>
    <row r="6" spans="1:21" ht="18" customHeight="1"/>
    <row r="7" spans="1:21" ht="18" customHeight="1">
      <c r="B7" s="367" t="s">
        <v>3082</v>
      </c>
    </row>
    <row r="8" spans="1:21" ht="18" customHeight="1">
      <c r="B8" s="464" t="s">
        <v>3083</v>
      </c>
      <c r="J8" s="365" t="s">
        <v>3084</v>
      </c>
    </row>
    <row r="9" spans="1:21" ht="18" customHeight="1"/>
    <row r="10" spans="1:21" ht="18" customHeight="1">
      <c r="J10" s="365" t="s">
        <v>3003</v>
      </c>
      <c r="M10" s="466" t="s">
        <v>19</v>
      </c>
      <c r="N10" s="2879" t="str">
        <f>cst_wskakunin_owner1__address</f>
        <v>埼玉県埼玉県さいたま市浦和区岸町７－１２－３</v>
      </c>
      <c r="O10" s="2879"/>
      <c r="P10" s="2879"/>
      <c r="Q10" s="2879"/>
      <c r="R10" s="2879"/>
      <c r="S10" s="2879"/>
      <c r="T10" s="2879"/>
    </row>
    <row r="11" spans="1:21" ht="18" customHeight="1">
      <c r="J11" s="365" t="s">
        <v>3056</v>
      </c>
      <c r="M11" s="466" t="s">
        <v>4</v>
      </c>
      <c r="N11" s="2874" t="str">
        <f>cst_wskakunin_owner1__space3</f>
        <v>テスト建て主
代表取締役社長　テストさん</v>
      </c>
      <c r="O11" s="2874"/>
      <c r="P11" s="2874"/>
      <c r="Q11" s="2874"/>
      <c r="R11" s="2874"/>
      <c r="S11" s="2874"/>
    </row>
    <row r="12" spans="1:21" ht="18" customHeight="1">
      <c r="N12" s="2874"/>
      <c r="O12" s="2874"/>
      <c r="P12" s="2874"/>
      <c r="Q12" s="2874"/>
      <c r="R12" s="2874"/>
      <c r="S12" s="2874"/>
    </row>
    <row r="13" spans="1:21" ht="18" customHeight="1"/>
    <row r="14" spans="1:21" ht="18" customHeight="1">
      <c r="B14" s="464" t="s">
        <v>3085</v>
      </c>
    </row>
    <row r="15" spans="1:21" ht="18" customHeight="1"/>
    <row r="16" spans="1:21" ht="18" customHeight="1">
      <c r="A16" s="2463" t="s">
        <v>0</v>
      </c>
      <c r="B16" s="2463"/>
      <c r="C16" s="2463"/>
      <c r="D16" s="2463"/>
      <c r="E16" s="2463"/>
      <c r="F16" s="2463"/>
      <c r="G16" s="2463"/>
      <c r="H16" s="2463"/>
      <c r="I16" s="2463"/>
      <c r="J16" s="2463"/>
      <c r="K16" s="2463"/>
      <c r="L16" s="2463"/>
      <c r="M16" s="2463"/>
      <c r="N16" s="2463"/>
      <c r="O16" s="2463"/>
      <c r="P16" s="2463"/>
      <c r="Q16" s="2463"/>
      <c r="R16" s="2463"/>
      <c r="S16" s="2463"/>
      <c r="T16" s="2463"/>
      <c r="U16" s="2463"/>
    </row>
    <row r="17" spans="2:21" ht="18" customHeight="1"/>
    <row r="18" spans="2:21" ht="18" customHeight="1">
      <c r="B18" s="467" t="s">
        <v>2543</v>
      </c>
      <c r="C18" s="367" t="s">
        <v>3086</v>
      </c>
      <c r="N18" s="466"/>
    </row>
    <row r="19" spans="2:21" ht="18" customHeight="1">
      <c r="B19" s="467"/>
      <c r="C19" s="367" t="s">
        <v>3087</v>
      </c>
    </row>
    <row r="20" spans="2:21" ht="18" customHeight="1">
      <c r="B20" s="467"/>
      <c r="C20" s="468" t="str">
        <f>IF(wsjob_TARGET_KIND=1,"■","□")</f>
        <v>■</v>
      </c>
      <c r="D20" s="367" t="s">
        <v>1329</v>
      </c>
      <c r="G20" s="469"/>
      <c r="H20" s="469"/>
      <c r="I20" s="468" t="str">
        <f>IF(wsjob_TARGET_KIND=2,"■","□")</f>
        <v>□</v>
      </c>
      <c r="J20" s="470" t="s">
        <v>3088</v>
      </c>
      <c r="L20" s="469"/>
      <c r="M20" s="469"/>
      <c r="N20" s="469"/>
      <c r="O20" s="468" t="str">
        <f>IF(wsjob_TARGET_KIND=3,"■","□")</f>
        <v>□</v>
      </c>
      <c r="P20" s="470" t="s">
        <v>3089</v>
      </c>
      <c r="R20" s="469"/>
      <c r="S20" s="469"/>
      <c r="T20" s="469"/>
      <c r="U20" s="469"/>
    </row>
    <row r="21" spans="2:21" ht="18" customHeight="1">
      <c r="B21" s="467"/>
      <c r="C21" s="468" t="str">
        <f>IF(wsjob_TARGET_KIND=4,"■","□")</f>
        <v>□</v>
      </c>
      <c r="D21" s="367" t="s">
        <v>4532</v>
      </c>
      <c r="G21" s="469"/>
      <c r="H21" s="469"/>
      <c r="I21" s="469"/>
      <c r="J21" s="469"/>
      <c r="K21" s="468" t="str">
        <f>IF(wsjob_TARGET_KIND=5,"■","□")</f>
        <v>□</v>
      </c>
      <c r="L21" s="470" t="s">
        <v>4533</v>
      </c>
      <c r="M21" s="469"/>
      <c r="N21" s="469"/>
      <c r="O21" s="469"/>
      <c r="P21" s="469"/>
      <c r="Q21" s="469"/>
      <c r="R21" s="469"/>
      <c r="S21" s="469"/>
      <c r="T21" s="469"/>
      <c r="U21" s="469"/>
    </row>
    <row r="22" spans="2:21" ht="18" customHeight="1">
      <c r="B22" s="471"/>
      <c r="C22" s="470" t="s">
        <v>3517</v>
      </c>
      <c r="D22" s="470"/>
      <c r="E22" s="470"/>
      <c r="F22" s="470"/>
      <c r="G22" s="470"/>
      <c r="H22" s="470"/>
      <c r="I22" s="470"/>
      <c r="J22" s="470"/>
      <c r="K22" s="470"/>
      <c r="L22" s="470"/>
      <c r="M22" s="470"/>
      <c r="N22" s="470"/>
      <c r="O22" s="470"/>
      <c r="P22" s="470"/>
      <c r="Q22" s="470"/>
      <c r="R22" s="470"/>
      <c r="S22" s="470"/>
      <c r="T22" s="470"/>
      <c r="U22" s="469"/>
    </row>
    <row r="23" spans="2:21" ht="18" customHeight="1">
      <c r="B23" s="471"/>
      <c r="C23" s="468" t="str">
        <f>IF(OR(wsjob_JOB_KIND=101,wsjob_JOB_KIND=102),"■","□")</f>
        <v>■</v>
      </c>
      <c r="D23" s="470" t="s">
        <v>1</v>
      </c>
      <c r="E23" s="470"/>
      <c r="F23" s="470"/>
      <c r="G23" s="470"/>
      <c r="H23" s="470"/>
      <c r="I23" s="470"/>
      <c r="J23" s="470"/>
      <c r="K23" s="470"/>
      <c r="L23" s="470"/>
      <c r="M23" s="470"/>
      <c r="N23" s="470"/>
      <c r="O23" s="470"/>
      <c r="P23" s="470"/>
      <c r="Q23" s="470"/>
      <c r="R23" s="470"/>
      <c r="S23" s="470"/>
      <c r="T23" s="470"/>
      <c r="U23" s="469"/>
    </row>
    <row r="24" spans="2:21" ht="18" customHeight="1">
      <c r="B24" s="471"/>
      <c r="C24" s="468" t="str">
        <f>IF(wsjob_JOB_KIND=103,"■","□")</f>
        <v>□</v>
      </c>
      <c r="D24" s="470" t="s">
        <v>2</v>
      </c>
      <c r="E24" s="470"/>
      <c r="F24" s="470"/>
      <c r="G24" s="470"/>
      <c r="H24" s="470"/>
      <c r="I24" s="470"/>
      <c r="J24" s="470"/>
      <c r="K24" s="470"/>
      <c r="L24" s="470"/>
      <c r="M24" s="470"/>
      <c r="N24" s="470"/>
      <c r="O24" s="470"/>
      <c r="P24" s="470"/>
      <c r="Q24" s="470"/>
      <c r="R24" s="470"/>
      <c r="S24" s="470"/>
      <c r="T24" s="470"/>
    </row>
    <row r="25" spans="2:21" ht="18" customHeight="1">
      <c r="B25" s="471"/>
      <c r="C25" s="468" t="str">
        <f>IF(wsjob_JOB_KIND=104,"■","□")</f>
        <v>□</v>
      </c>
      <c r="D25" s="470" t="s">
        <v>3</v>
      </c>
      <c r="E25" s="470"/>
      <c r="F25" s="470"/>
      <c r="G25" s="470"/>
      <c r="H25" s="470"/>
      <c r="I25" s="470"/>
      <c r="J25" s="470"/>
      <c r="K25" s="470"/>
      <c r="L25" s="470"/>
      <c r="M25" s="470"/>
      <c r="N25" s="470"/>
      <c r="O25" s="470"/>
      <c r="P25" s="470"/>
      <c r="Q25" s="470"/>
      <c r="R25" s="470"/>
      <c r="S25" s="470"/>
      <c r="T25" s="470"/>
      <c r="U25" s="472"/>
    </row>
    <row r="26" spans="2:21" ht="18" customHeight="1">
      <c r="B26" s="471"/>
      <c r="C26" s="473" t="s">
        <v>139</v>
      </c>
      <c r="D26" s="470" t="s">
        <v>3090</v>
      </c>
      <c r="E26" s="470"/>
      <c r="F26" s="470"/>
      <c r="G26" s="470"/>
      <c r="H26" s="470"/>
      <c r="I26" s="470"/>
      <c r="J26" s="470"/>
      <c r="K26" s="470"/>
      <c r="L26" s="470"/>
      <c r="M26" s="470"/>
      <c r="N26" s="470"/>
      <c r="O26" s="470"/>
      <c r="P26" s="470"/>
      <c r="Q26" s="470"/>
      <c r="R26" s="470"/>
      <c r="S26" s="470"/>
      <c r="T26" s="470"/>
      <c r="U26" s="472"/>
    </row>
    <row r="27" spans="2:21" ht="18" customHeight="1">
      <c r="B27" s="467" t="s">
        <v>2545</v>
      </c>
      <c r="C27" s="470" t="s">
        <v>3091</v>
      </c>
      <c r="D27" s="470"/>
      <c r="E27" s="470"/>
      <c r="F27" s="470"/>
      <c r="G27" s="470"/>
      <c r="H27" s="470"/>
      <c r="I27" s="470"/>
      <c r="J27" s="470"/>
      <c r="K27" s="470"/>
      <c r="L27" s="470"/>
      <c r="M27" s="470"/>
      <c r="N27" s="470"/>
      <c r="O27" s="470"/>
      <c r="P27" s="470"/>
      <c r="Q27" s="470"/>
      <c r="R27" s="470"/>
      <c r="S27" s="470"/>
      <c r="T27" s="470"/>
    </row>
    <row r="28" spans="2:21" ht="18" customHeight="1">
      <c r="B28" s="467"/>
      <c r="C28" s="2876" t="str">
        <f>IF(cst_wskakunin_SHINSEI_DATE="","令和",cst_wskakunin_SHINSEI_DATE)</f>
        <v>令和</v>
      </c>
      <c r="D28" s="2876"/>
      <c r="E28" s="734" t="str">
        <f>cst_wskakunin_SHINSEI_DATE</f>
        <v/>
      </c>
      <c r="F28" s="365" t="s">
        <v>477</v>
      </c>
      <c r="G28" s="735" t="str">
        <f>cst_wskakunin_SHINSEI_DATE</f>
        <v/>
      </c>
      <c r="H28" s="365" t="s">
        <v>5</v>
      </c>
      <c r="I28" s="736" t="str">
        <f>cst_wskakunin_SHINSEI_DATE</f>
        <v/>
      </c>
      <c r="J28" s="365" t="s">
        <v>478</v>
      </c>
      <c r="K28" s="470"/>
      <c r="L28" s="470"/>
      <c r="M28" s="470"/>
      <c r="N28" s="470"/>
      <c r="O28" s="470"/>
      <c r="P28" s="470"/>
      <c r="Q28" s="470"/>
      <c r="R28" s="470"/>
      <c r="S28" s="470"/>
      <c r="T28" s="470"/>
    </row>
    <row r="29" spans="2:21" ht="18" customHeight="1">
      <c r="B29" s="467" t="s">
        <v>3092</v>
      </c>
      <c r="C29" s="470" t="s">
        <v>3093</v>
      </c>
      <c r="D29" s="470"/>
      <c r="E29" s="365"/>
      <c r="F29" s="470"/>
      <c r="G29" s="470"/>
      <c r="H29" s="470"/>
      <c r="I29" s="470"/>
      <c r="J29" s="470"/>
      <c r="K29" s="470"/>
      <c r="L29" s="470"/>
      <c r="M29" s="470"/>
      <c r="N29" s="470"/>
      <c r="O29" s="470"/>
      <c r="P29" s="470"/>
      <c r="Q29" s="470"/>
      <c r="R29" s="470"/>
      <c r="S29" s="470"/>
      <c r="T29" s="470"/>
    </row>
    <row r="30" spans="2:21" ht="18" customHeight="1">
      <c r="B30" s="467"/>
      <c r="C30" s="470"/>
      <c r="D30" s="470" t="s">
        <v>6</v>
      </c>
      <c r="E30" s="2880" t="str">
        <f>cst_shinsei_UKETUKE_NO</f>
        <v/>
      </c>
      <c r="F30" s="2880"/>
      <c r="G30" s="2880"/>
      <c r="H30" s="2880"/>
      <c r="I30" s="2880"/>
      <c r="J30" s="365" t="s">
        <v>7</v>
      </c>
      <c r="K30" s="470"/>
      <c r="L30" s="365"/>
      <c r="M30" s="470"/>
      <c r="N30" s="470"/>
      <c r="O30" s="470"/>
      <c r="P30" s="470"/>
      <c r="Q30" s="470"/>
      <c r="R30" s="470"/>
      <c r="S30" s="470"/>
      <c r="T30" s="470"/>
    </row>
    <row r="31" spans="2:21" ht="18" customHeight="1">
      <c r="B31" s="467" t="s">
        <v>3094</v>
      </c>
      <c r="C31" s="470" t="s">
        <v>3095</v>
      </c>
      <c r="D31" s="470"/>
      <c r="E31" s="470"/>
      <c r="F31" s="470"/>
      <c r="G31" s="470"/>
      <c r="H31" s="470"/>
      <c r="I31" s="470"/>
      <c r="J31" s="470"/>
      <c r="K31" s="470"/>
      <c r="L31" s="470"/>
      <c r="M31" s="470"/>
      <c r="N31" s="470"/>
      <c r="O31" s="470"/>
      <c r="P31" s="470"/>
      <c r="Q31" s="470"/>
      <c r="R31" s="470"/>
      <c r="S31" s="470"/>
      <c r="T31" s="470"/>
    </row>
    <row r="32" spans="2:21" ht="18" customHeight="1">
      <c r="C32" s="470"/>
      <c r="D32" s="2874" t="str">
        <f>cst_wskakunin_BUILD__address</f>
        <v>埼玉県さいたま市緑区</v>
      </c>
      <c r="E32" s="2874"/>
      <c r="F32" s="2874"/>
      <c r="G32" s="2874"/>
      <c r="H32" s="2874"/>
      <c r="I32" s="2874"/>
      <c r="J32" s="2874"/>
      <c r="K32" s="2874"/>
      <c r="L32" s="2874"/>
      <c r="M32" s="2874"/>
      <c r="N32" s="2874"/>
      <c r="O32" s="2874"/>
      <c r="P32" s="2874"/>
      <c r="Q32" s="2874"/>
      <c r="R32" s="2874"/>
      <c r="S32" s="2874"/>
      <c r="T32" s="2874"/>
      <c r="U32" s="2874"/>
    </row>
    <row r="33" spans="1:21" ht="18" customHeight="1">
      <c r="C33" s="470"/>
      <c r="D33" s="2874"/>
      <c r="E33" s="2874"/>
      <c r="F33" s="2874"/>
      <c r="G33" s="2874"/>
      <c r="H33" s="2874"/>
      <c r="I33" s="2874"/>
      <c r="J33" s="2874"/>
      <c r="K33" s="2874"/>
      <c r="L33" s="2874"/>
      <c r="M33" s="2874"/>
      <c r="N33" s="2874"/>
      <c r="O33" s="2874"/>
      <c r="P33" s="2874"/>
      <c r="Q33" s="2874"/>
      <c r="R33" s="2874"/>
      <c r="S33" s="2874"/>
      <c r="T33" s="2874"/>
      <c r="U33" s="2874"/>
    </row>
    <row r="34" spans="1:21" ht="18" customHeight="1">
      <c r="C34" s="470"/>
      <c r="D34" s="2874"/>
      <c r="E34" s="2874"/>
      <c r="F34" s="2874"/>
      <c r="G34" s="2874"/>
      <c r="H34" s="2874"/>
      <c r="I34" s="2874"/>
      <c r="J34" s="2874"/>
      <c r="K34" s="2874"/>
      <c r="L34" s="2874"/>
      <c r="M34" s="2874"/>
      <c r="N34" s="2874"/>
      <c r="O34" s="2874"/>
      <c r="P34" s="2874"/>
      <c r="Q34" s="2874"/>
      <c r="R34" s="2874"/>
      <c r="S34" s="2874"/>
      <c r="T34" s="2874"/>
      <c r="U34" s="2874"/>
    </row>
    <row r="35" spans="1:21" ht="18" customHeight="1">
      <c r="B35" s="467" t="s">
        <v>3096</v>
      </c>
      <c r="C35" s="470" t="s">
        <v>3097</v>
      </c>
      <c r="D35" s="470"/>
      <c r="E35" s="470"/>
      <c r="F35" s="470"/>
      <c r="G35" s="470"/>
      <c r="H35" s="470"/>
      <c r="I35" s="470"/>
      <c r="J35" s="470"/>
      <c r="K35" s="470"/>
      <c r="L35" s="470"/>
      <c r="M35" s="470"/>
      <c r="N35" s="470"/>
      <c r="O35" s="470"/>
      <c r="P35" s="470"/>
      <c r="Q35" s="470"/>
      <c r="R35" s="470"/>
      <c r="S35" s="470"/>
      <c r="T35" s="470"/>
      <c r="U35" s="474"/>
    </row>
    <row r="36" spans="1:21" ht="18" customHeight="1">
      <c r="B36" s="467"/>
      <c r="C36" s="470"/>
      <c r="D36" s="2875"/>
      <c r="E36" s="2875"/>
      <c r="F36" s="2875"/>
      <c r="G36" s="2875"/>
      <c r="H36" s="2875"/>
      <c r="I36" s="2875"/>
      <c r="J36" s="2875"/>
      <c r="K36" s="2875"/>
      <c r="L36" s="2875"/>
      <c r="M36" s="2875"/>
      <c r="N36" s="2875"/>
      <c r="O36" s="2875"/>
      <c r="P36" s="2875"/>
      <c r="Q36" s="2875"/>
      <c r="R36" s="2875"/>
      <c r="S36" s="2875"/>
      <c r="T36" s="2875"/>
      <c r="U36" s="2875"/>
    </row>
    <row r="37" spans="1:21" ht="18" customHeight="1">
      <c r="B37" s="471"/>
      <c r="C37" s="470"/>
      <c r="D37" s="2875"/>
      <c r="E37" s="2875"/>
      <c r="F37" s="2875"/>
      <c r="G37" s="2875"/>
      <c r="H37" s="2875"/>
      <c r="I37" s="2875"/>
      <c r="J37" s="2875"/>
      <c r="K37" s="2875"/>
      <c r="L37" s="2875"/>
      <c r="M37" s="2875"/>
      <c r="N37" s="2875"/>
      <c r="O37" s="2875"/>
      <c r="P37" s="2875"/>
      <c r="Q37" s="2875"/>
      <c r="R37" s="2875"/>
      <c r="S37" s="2875"/>
      <c r="T37" s="2875"/>
      <c r="U37" s="2875"/>
    </row>
    <row r="38" spans="1:21" ht="18" customHeight="1">
      <c r="B38" s="362" t="s">
        <v>3028</v>
      </c>
      <c r="C38" s="470"/>
      <c r="D38" s="470"/>
      <c r="E38" s="470"/>
      <c r="F38" s="470"/>
      <c r="G38" s="470"/>
      <c r="H38" s="470"/>
      <c r="I38" s="470"/>
      <c r="J38" s="470"/>
      <c r="K38" s="470"/>
      <c r="L38" s="470"/>
      <c r="M38" s="470"/>
      <c r="N38" s="470"/>
      <c r="O38" s="470"/>
      <c r="P38" s="470"/>
      <c r="Q38" s="470"/>
      <c r="R38" s="470"/>
      <c r="S38" s="470"/>
      <c r="T38" s="470"/>
      <c r="U38" s="474"/>
    </row>
    <row r="39" spans="1:21" ht="18" customHeight="1">
      <c r="B39" s="475" t="s">
        <v>3098</v>
      </c>
      <c r="C39" s="470"/>
      <c r="D39" s="470"/>
      <c r="E39" s="470"/>
      <c r="F39" s="470"/>
      <c r="G39" s="470"/>
      <c r="H39" s="470"/>
      <c r="I39" s="470"/>
      <c r="J39" s="470"/>
      <c r="K39" s="470"/>
      <c r="L39" s="470"/>
      <c r="M39" s="470"/>
      <c r="N39" s="470"/>
      <c r="O39" s="470"/>
      <c r="P39" s="470"/>
      <c r="Q39" s="470"/>
      <c r="R39" s="470"/>
      <c r="S39" s="470"/>
      <c r="T39" s="470"/>
      <c r="U39" s="474"/>
    </row>
    <row r="40" spans="1:21" ht="18" customHeight="1">
      <c r="B40" s="475" t="s">
        <v>3099</v>
      </c>
      <c r="C40" s="470"/>
      <c r="D40" s="470"/>
      <c r="E40" s="470"/>
      <c r="F40" s="470"/>
      <c r="G40" s="470"/>
      <c r="H40" s="470"/>
      <c r="I40" s="470"/>
      <c r="J40" s="470"/>
      <c r="K40" s="470"/>
      <c r="L40" s="470"/>
      <c r="M40" s="470"/>
      <c r="N40" s="470"/>
      <c r="O40" s="470"/>
      <c r="P40" s="470"/>
      <c r="Q40" s="470"/>
      <c r="R40" s="470"/>
      <c r="S40" s="470"/>
      <c r="T40" s="470"/>
      <c r="U40" s="474"/>
    </row>
    <row r="41" spans="1:21" ht="18" customHeight="1">
      <c r="B41" s="353" t="s">
        <v>3100</v>
      </c>
      <c r="C41" s="470"/>
      <c r="D41" s="470"/>
      <c r="E41" s="470"/>
      <c r="F41" s="470"/>
      <c r="G41" s="470"/>
      <c r="H41" s="470"/>
      <c r="I41" s="470"/>
      <c r="J41" s="470"/>
      <c r="K41" s="470"/>
      <c r="L41" s="470"/>
      <c r="M41" s="470"/>
      <c r="N41" s="470"/>
      <c r="O41" s="470"/>
      <c r="P41" s="470"/>
      <c r="Q41" s="470"/>
      <c r="R41" s="470"/>
      <c r="S41" s="470"/>
      <c r="T41" s="470"/>
      <c r="U41" s="474"/>
    </row>
    <row r="42" spans="1:21" ht="18" customHeight="1"/>
    <row r="43" spans="1:21" ht="18" customHeight="1">
      <c r="A43" s="353"/>
      <c r="C43" s="353"/>
      <c r="D43" s="361"/>
      <c r="E43" s="353"/>
      <c r="F43" s="353"/>
      <c r="G43" s="353"/>
      <c r="H43" s="353"/>
      <c r="I43" s="353"/>
      <c r="J43" s="353"/>
      <c r="K43" s="353"/>
      <c r="L43" s="353"/>
      <c r="M43" s="353"/>
      <c r="N43" s="353"/>
      <c r="O43" s="353"/>
      <c r="P43" s="353"/>
      <c r="Q43" s="353"/>
      <c r="R43" s="353"/>
      <c r="S43" s="353"/>
      <c r="T43" s="353"/>
      <c r="U43" s="353"/>
    </row>
    <row r="44" spans="1:21" ht="18" customHeight="1">
      <c r="B44" s="356"/>
      <c r="C44" s="353"/>
      <c r="D44" s="353"/>
      <c r="E44" s="353"/>
      <c r="F44" s="353"/>
      <c r="G44" s="353"/>
      <c r="H44" s="353"/>
      <c r="I44" s="353"/>
      <c r="J44" s="353"/>
      <c r="K44" s="353"/>
      <c r="L44" s="353"/>
      <c r="M44" s="353"/>
      <c r="N44" s="353"/>
      <c r="O44" s="353"/>
      <c r="P44" s="353"/>
      <c r="Q44" s="353"/>
      <c r="S44" s="353"/>
      <c r="T44" s="20"/>
      <c r="U44" s="353"/>
    </row>
    <row r="45" spans="1:21" ht="18" customHeight="1">
      <c r="B45" s="356"/>
      <c r="C45" s="353"/>
      <c r="D45" s="362"/>
      <c r="E45" s="361"/>
      <c r="F45" s="353"/>
      <c r="G45" s="353"/>
      <c r="H45" s="353"/>
      <c r="I45" s="353"/>
      <c r="J45" s="20"/>
      <c r="K45" s="20"/>
      <c r="L45" s="353"/>
      <c r="M45" s="361"/>
      <c r="R45" s="353"/>
      <c r="S45" s="353"/>
      <c r="T45" s="353"/>
      <c r="U45" s="353"/>
    </row>
    <row r="46" spans="1:21" ht="18" customHeight="1">
      <c r="B46" s="356"/>
      <c r="C46" s="353"/>
      <c r="D46" s="362"/>
      <c r="E46" s="361"/>
      <c r="F46" s="353"/>
      <c r="G46" s="353"/>
      <c r="H46" s="353"/>
      <c r="I46" s="353"/>
      <c r="J46" s="353"/>
      <c r="K46" s="353"/>
      <c r="L46" s="353"/>
      <c r="M46" s="353"/>
      <c r="N46" s="353"/>
      <c r="O46" s="353"/>
      <c r="P46" s="353"/>
      <c r="Q46" s="353"/>
      <c r="R46" s="353"/>
      <c r="S46" s="353"/>
      <c r="T46" s="353"/>
      <c r="U46" s="353"/>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6"/>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53" customWidth="1"/>
    <col min="2" max="22" width="4.125" style="353" customWidth="1"/>
    <col min="23" max="23" width="9" style="353" customWidth="1"/>
    <col min="24" max="16384" width="9" style="353"/>
  </cols>
  <sheetData>
    <row r="1" spans="1:22" ht="21" customHeight="1">
      <c r="A1" s="353" t="s">
        <v>4539</v>
      </c>
    </row>
    <row r="2" spans="1:22" ht="21" customHeight="1">
      <c r="A2" s="374"/>
      <c r="B2" s="437"/>
      <c r="C2" s="437"/>
      <c r="D2" s="437"/>
      <c r="E2" s="437"/>
      <c r="F2" s="437"/>
      <c r="G2" s="437"/>
      <c r="H2" s="2789" t="s">
        <v>3101</v>
      </c>
      <c r="I2" s="2789"/>
      <c r="J2" s="2789"/>
      <c r="K2" s="2789"/>
      <c r="L2" s="2789" t="s">
        <v>641</v>
      </c>
      <c r="M2" s="2789"/>
      <c r="N2" s="2789"/>
      <c r="O2" s="437"/>
      <c r="P2" s="437"/>
      <c r="Q2" s="437"/>
      <c r="R2" s="437"/>
      <c r="S2" s="437"/>
      <c r="T2" s="437"/>
      <c r="U2" s="437"/>
      <c r="V2" s="438"/>
    </row>
    <row r="3" spans="1:22" ht="21" customHeight="1">
      <c r="A3" s="384"/>
      <c r="B3" s="361"/>
      <c r="C3" s="361"/>
      <c r="D3" s="361"/>
      <c r="E3" s="361"/>
      <c r="F3" s="361"/>
      <c r="G3" s="361"/>
      <c r="H3" s="2441"/>
      <c r="I3" s="2441"/>
      <c r="J3" s="2441"/>
      <c r="K3" s="2441"/>
      <c r="L3" s="2441" t="s">
        <v>3102</v>
      </c>
      <c r="M3" s="2441"/>
      <c r="N3" s="2441"/>
      <c r="Q3" s="361"/>
      <c r="R3" s="361"/>
      <c r="S3" s="361"/>
      <c r="T3" s="361"/>
      <c r="U3" s="361"/>
      <c r="V3" s="426"/>
    </row>
    <row r="4" spans="1:22" ht="19.5" customHeight="1">
      <c r="A4" s="376"/>
      <c r="H4" s="354"/>
      <c r="I4" s="354"/>
      <c r="J4" s="354"/>
      <c r="K4" s="354"/>
      <c r="L4" s="354"/>
      <c r="M4" s="354"/>
      <c r="N4" s="354"/>
      <c r="P4" s="354"/>
      <c r="Q4" s="476"/>
      <c r="R4" s="361" t="s">
        <v>477</v>
      </c>
      <c r="S4" s="476"/>
      <c r="T4" s="361" t="s">
        <v>5</v>
      </c>
      <c r="U4" s="476"/>
      <c r="V4" s="426" t="s">
        <v>478</v>
      </c>
    </row>
    <row r="5" spans="1:22" ht="19.5" customHeight="1">
      <c r="A5" s="376"/>
      <c r="B5" s="353" t="s">
        <v>3001</v>
      </c>
      <c r="V5" s="427"/>
    </row>
    <row r="6" spans="1:22" ht="19.5" customHeight="1">
      <c r="A6" s="376"/>
      <c r="B6" s="353" t="s">
        <v>3043</v>
      </c>
      <c r="V6" s="427"/>
    </row>
    <row r="7" spans="1:22" ht="7.5" customHeight="1">
      <c r="A7" s="376"/>
      <c r="V7" s="427"/>
    </row>
    <row r="8" spans="1:22" ht="19.5" customHeight="1">
      <c r="A8" s="376"/>
      <c r="I8" s="2407" t="s">
        <v>3003</v>
      </c>
      <c r="J8" s="2407"/>
      <c r="K8" s="354"/>
      <c r="L8" s="353" t="s">
        <v>19</v>
      </c>
      <c r="M8" s="2740" t="str">
        <f>cst_wskakunin_owner1__address</f>
        <v>埼玉県埼玉県さいたま市浦和区岸町７－１２－３</v>
      </c>
      <c r="N8" s="2740"/>
      <c r="O8" s="2740"/>
      <c r="P8" s="2740"/>
      <c r="Q8" s="2740"/>
      <c r="R8" s="2740"/>
      <c r="S8" s="2740"/>
      <c r="T8" s="2740"/>
      <c r="U8" s="2740"/>
      <c r="V8" s="477"/>
    </row>
    <row r="9" spans="1:22" ht="19.5" customHeight="1">
      <c r="A9" s="376"/>
      <c r="K9" s="354" t="s">
        <v>3004</v>
      </c>
      <c r="L9" s="2443" t="s">
        <v>4</v>
      </c>
      <c r="M9" s="2795" t="str">
        <f>cst_wskakunin_owner1__space3</f>
        <v>テスト建て主
代表取締役社長　テストさん</v>
      </c>
      <c r="N9" s="2795"/>
      <c r="O9" s="2795"/>
      <c r="P9" s="2795"/>
      <c r="Q9" s="2795"/>
      <c r="R9" s="2795"/>
      <c r="S9" s="2795"/>
      <c r="T9" s="2795"/>
      <c r="U9" s="2795"/>
      <c r="V9" s="2901"/>
    </row>
    <row r="10" spans="1:22" ht="19.5" customHeight="1">
      <c r="A10" s="376"/>
      <c r="L10" s="2443"/>
      <c r="M10" s="2795"/>
      <c r="N10" s="2795"/>
      <c r="O10" s="2795"/>
      <c r="P10" s="2795"/>
      <c r="Q10" s="2795"/>
      <c r="R10" s="2795"/>
      <c r="S10" s="2795"/>
      <c r="T10" s="2795"/>
      <c r="U10" s="2795"/>
      <c r="V10" s="2901"/>
    </row>
    <row r="11" spans="1:22" ht="19.5" customHeight="1">
      <c r="A11" s="376"/>
      <c r="L11" s="353" t="s">
        <v>3103</v>
      </c>
      <c r="M11" s="2740" t="str">
        <f>cst_wskakunin_owner1_TEL</f>
        <v>048-222-2222</v>
      </c>
      <c r="N11" s="2740"/>
      <c r="O11" s="2740"/>
      <c r="P11" s="2740"/>
      <c r="Q11" s="2740"/>
      <c r="R11" s="2740"/>
      <c r="S11" s="2740"/>
      <c r="T11" s="2740"/>
      <c r="U11" s="2740"/>
      <c r="V11" s="427"/>
    </row>
    <row r="12" spans="1:22" ht="7.5" customHeight="1">
      <c r="A12" s="376"/>
      <c r="O12" s="478"/>
      <c r="P12" s="478"/>
      <c r="Q12" s="478"/>
      <c r="R12" s="478"/>
      <c r="S12" s="478"/>
      <c r="T12" s="478"/>
      <c r="U12" s="478"/>
      <c r="V12" s="427"/>
    </row>
    <row r="13" spans="1:22" ht="19.5" customHeight="1">
      <c r="A13" s="376" t="s">
        <v>5022</v>
      </c>
      <c r="O13" s="478"/>
      <c r="P13" s="478"/>
      <c r="Q13" s="478"/>
      <c r="R13" s="478"/>
      <c r="S13" s="478"/>
      <c r="T13" s="478"/>
      <c r="U13" s="478"/>
      <c r="V13" s="427"/>
    </row>
    <row r="14" spans="1:22" ht="19.5" customHeight="1">
      <c r="A14" s="376" t="s">
        <v>5023</v>
      </c>
      <c r="V14" s="427"/>
    </row>
    <row r="15" spans="1:22" ht="7.5" customHeight="1">
      <c r="A15" s="375"/>
      <c r="B15" s="355"/>
      <c r="C15" s="355"/>
      <c r="D15" s="355"/>
      <c r="E15" s="355"/>
      <c r="F15" s="355"/>
      <c r="G15" s="355"/>
      <c r="H15" s="355"/>
      <c r="I15" s="355"/>
      <c r="J15" s="355"/>
      <c r="K15" s="355"/>
      <c r="L15" s="355"/>
      <c r="M15" s="355"/>
      <c r="N15" s="355"/>
      <c r="O15" s="355"/>
      <c r="P15" s="355"/>
      <c r="Q15" s="355"/>
      <c r="R15" s="355"/>
      <c r="S15" s="355"/>
      <c r="T15" s="355"/>
      <c r="U15" s="355"/>
      <c r="V15" s="428"/>
    </row>
    <row r="16" spans="1:22" ht="18" customHeight="1">
      <c r="A16" s="2758" t="s">
        <v>3104</v>
      </c>
      <c r="B16" s="2721"/>
      <c r="C16" s="2721"/>
      <c r="D16" s="2721"/>
      <c r="E16" s="2721"/>
      <c r="F16" s="2721"/>
      <c r="G16" s="2722"/>
      <c r="H16" s="2902"/>
      <c r="I16" s="2701"/>
      <c r="J16" s="2701"/>
      <c r="K16" s="2701"/>
      <c r="L16" s="2701"/>
      <c r="M16" s="2701"/>
      <c r="N16" s="2701"/>
      <c r="O16" s="2701"/>
      <c r="P16" s="2701"/>
      <c r="Q16" s="2701"/>
      <c r="R16" s="2701"/>
      <c r="S16" s="2701"/>
      <c r="T16" s="2701"/>
      <c r="U16" s="2701"/>
      <c r="V16" s="2903"/>
    </row>
    <row r="17" spans="1:22" ht="18" customHeight="1">
      <c r="A17" s="2759"/>
      <c r="B17" s="2728"/>
      <c r="C17" s="2728"/>
      <c r="D17" s="2728"/>
      <c r="E17" s="2728"/>
      <c r="F17" s="2728"/>
      <c r="G17" s="2729"/>
      <c r="H17" s="2904"/>
      <c r="I17" s="2826"/>
      <c r="J17" s="2826"/>
      <c r="K17" s="2826"/>
      <c r="L17" s="2826"/>
      <c r="M17" s="2826"/>
      <c r="N17" s="2826"/>
      <c r="O17" s="2826"/>
      <c r="P17" s="2826"/>
      <c r="Q17" s="2826"/>
      <c r="R17" s="2826"/>
      <c r="S17" s="2826"/>
      <c r="T17" s="2826"/>
      <c r="U17" s="2826"/>
      <c r="V17" s="2827"/>
    </row>
    <row r="18" spans="1:22" ht="18" customHeight="1">
      <c r="A18" s="2758" t="s">
        <v>27</v>
      </c>
      <c r="B18" s="2721"/>
      <c r="C18" s="2721"/>
      <c r="D18" s="2721"/>
      <c r="E18" s="2721"/>
      <c r="F18" s="2721"/>
      <c r="G18" s="2722"/>
      <c r="H18" s="2905" t="str">
        <f>IF(cst_shinsei_ISSUE_DATE="","令和",cst_shinsei_ISSUE_DATE)</f>
        <v>令和</v>
      </c>
      <c r="I18" s="2786" t="str">
        <f>cst_shinsei_ISSUE_DATE</f>
        <v/>
      </c>
      <c r="J18" s="2780" t="s">
        <v>477</v>
      </c>
      <c r="K18" s="2782" t="str">
        <f>cst_shinsei_ISSUE_DATE</f>
        <v/>
      </c>
      <c r="L18" s="2780" t="s">
        <v>5</v>
      </c>
      <c r="M18" s="2778" t="str">
        <f>cst_shinsei_ISSUE_DATE</f>
        <v/>
      </c>
      <c r="N18" s="2780" t="s">
        <v>478</v>
      </c>
      <c r="O18" s="433"/>
      <c r="P18" s="429"/>
      <c r="Q18" s="429"/>
      <c r="R18" s="429"/>
      <c r="S18" s="429"/>
      <c r="T18" s="429"/>
      <c r="U18" s="429"/>
      <c r="V18" s="430"/>
    </row>
    <row r="19" spans="1:22" ht="18" customHeight="1">
      <c r="A19" s="2759"/>
      <c r="B19" s="2728"/>
      <c r="C19" s="2728"/>
      <c r="D19" s="2728"/>
      <c r="E19" s="2728"/>
      <c r="F19" s="2728"/>
      <c r="G19" s="2729"/>
      <c r="H19" s="2906"/>
      <c r="I19" s="2787"/>
      <c r="J19" s="2781"/>
      <c r="K19" s="2783"/>
      <c r="L19" s="2781"/>
      <c r="M19" s="2779"/>
      <c r="N19" s="2781"/>
      <c r="O19" s="435"/>
      <c r="P19" s="431"/>
      <c r="Q19" s="431"/>
      <c r="R19" s="431"/>
      <c r="S19" s="431"/>
      <c r="T19" s="431"/>
      <c r="U19" s="431"/>
      <c r="V19" s="432"/>
    </row>
    <row r="20" spans="1:22" ht="18" customHeight="1">
      <c r="A20" s="2758" t="s">
        <v>26</v>
      </c>
      <c r="B20" s="2721"/>
      <c r="C20" s="2721"/>
      <c r="D20" s="2721"/>
      <c r="E20" s="2721"/>
      <c r="F20" s="2721"/>
      <c r="G20" s="2722"/>
      <c r="H20" s="2767" t="s">
        <v>6</v>
      </c>
      <c r="I20" s="2777" t="str">
        <f>cst_shinsei_ISSUE_NO</f>
        <v/>
      </c>
      <c r="J20" s="2777"/>
      <c r="K20" s="2777"/>
      <c r="L20" s="2777"/>
      <c r="M20" s="2777"/>
      <c r="N20" s="2777"/>
      <c r="O20" s="2694" t="s">
        <v>7</v>
      </c>
      <c r="P20" s="429"/>
      <c r="Q20" s="429"/>
      <c r="R20" s="429"/>
      <c r="S20" s="429"/>
      <c r="T20" s="429"/>
      <c r="U20" s="429"/>
      <c r="V20" s="430"/>
    </row>
    <row r="21" spans="1:22" ht="18" customHeight="1">
      <c r="A21" s="2759"/>
      <c r="B21" s="2728"/>
      <c r="C21" s="2728"/>
      <c r="D21" s="2728"/>
      <c r="E21" s="2728"/>
      <c r="F21" s="2728"/>
      <c r="G21" s="2729"/>
      <c r="H21" s="2733"/>
      <c r="I21" s="2745"/>
      <c r="J21" s="2745"/>
      <c r="K21" s="2745"/>
      <c r="L21" s="2745"/>
      <c r="M21" s="2745"/>
      <c r="N21" s="2745"/>
      <c r="O21" s="2398"/>
      <c r="P21" s="431"/>
      <c r="Q21" s="431"/>
      <c r="R21" s="431"/>
      <c r="S21" s="431"/>
      <c r="T21" s="431"/>
      <c r="U21" s="431"/>
      <c r="V21" s="432"/>
    </row>
    <row r="22" spans="1:22" ht="18" customHeight="1">
      <c r="A22" s="2758" t="s">
        <v>3049</v>
      </c>
      <c r="B22" s="2721"/>
      <c r="C22" s="2721"/>
      <c r="D22" s="2721"/>
      <c r="E22" s="2721"/>
      <c r="F22" s="2721"/>
      <c r="G22" s="2722"/>
      <c r="H22" s="2771" t="str">
        <f>cst_wskakunin_BUILD__address</f>
        <v>埼玉県さいたま市緑区</v>
      </c>
      <c r="I22" s="2772"/>
      <c r="J22" s="2772"/>
      <c r="K22" s="2772"/>
      <c r="L22" s="2772"/>
      <c r="M22" s="2772"/>
      <c r="N22" s="2772"/>
      <c r="O22" s="2772"/>
      <c r="P22" s="2772"/>
      <c r="Q22" s="2772"/>
      <c r="R22" s="2772"/>
      <c r="S22" s="2772"/>
      <c r="T22" s="2772"/>
      <c r="U22" s="2772"/>
      <c r="V22" s="2773"/>
    </row>
    <row r="23" spans="1:22" ht="18" customHeight="1">
      <c r="A23" s="2759"/>
      <c r="B23" s="2728"/>
      <c r="C23" s="2728"/>
      <c r="D23" s="2728"/>
      <c r="E23" s="2728"/>
      <c r="F23" s="2728"/>
      <c r="G23" s="2729"/>
      <c r="H23" s="2774"/>
      <c r="I23" s="2775"/>
      <c r="J23" s="2775"/>
      <c r="K23" s="2775"/>
      <c r="L23" s="2775"/>
      <c r="M23" s="2775"/>
      <c r="N23" s="2775"/>
      <c r="O23" s="2775"/>
      <c r="P23" s="2775"/>
      <c r="Q23" s="2775"/>
      <c r="R23" s="2775"/>
      <c r="S23" s="2775"/>
      <c r="T23" s="2775"/>
      <c r="U23" s="2775"/>
      <c r="V23" s="2776"/>
    </row>
    <row r="24" spans="1:22" ht="18" customHeight="1">
      <c r="A24" s="2758" t="s">
        <v>119</v>
      </c>
      <c r="B24" s="2721"/>
      <c r="C24" s="2721"/>
      <c r="D24" s="2721"/>
      <c r="E24" s="2721"/>
      <c r="F24" s="2721"/>
      <c r="G24" s="2722"/>
      <c r="H24" s="2760" t="str">
        <f>cst_wskakunin__kouji</f>
        <v/>
      </c>
      <c r="I24" s="2761"/>
      <c r="J24" s="2761"/>
      <c r="K24" s="2761"/>
      <c r="L24" s="2761"/>
      <c r="M24" s="2761"/>
      <c r="N24" s="2761"/>
      <c r="O24" s="2761"/>
      <c r="P24" s="2761"/>
      <c r="Q24" s="2761"/>
      <c r="R24" s="2761"/>
      <c r="S24" s="2761"/>
      <c r="T24" s="2761"/>
      <c r="U24" s="2761"/>
      <c r="V24" s="2762"/>
    </row>
    <row r="25" spans="1:22" ht="18" customHeight="1">
      <c r="A25" s="2759"/>
      <c r="B25" s="2728"/>
      <c r="C25" s="2728"/>
      <c r="D25" s="2728"/>
      <c r="E25" s="2728"/>
      <c r="F25" s="2728"/>
      <c r="G25" s="2729"/>
      <c r="H25" s="2763"/>
      <c r="I25" s="2764"/>
      <c r="J25" s="2764"/>
      <c r="K25" s="2764"/>
      <c r="L25" s="2764"/>
      <c r="M25" s="2764"/>
      <c r="N25" s="2764"/>
      <c r="O25" s="2764"/>
      <c r="P25" s="2764"/>
      <c r="Q25" s="2764"/>
      <c r="R25" s="2764"/>
      <c r="S25" s="2764"/>
      <c r="T25" s="2764"/>
      <c r="U25" s="2764"/>
      <c r="V25" s="2765"/>
    </row>
    <row r="26" spans="1:22" ht="18" customHeight="1">
      <c r="A26" s="2758" t="s">
        <v>137</v>
      </c>
      <c r="B26" s="2721"/>
      <c r="C26" s="2721"/>
      <c r="D26" s="2721"/>
      <c r="E26" s="2721"/>
      <c r="F26" s="2721"/>
      <c r="G26" s="2722"/>
      <c r="H26" s="2760" t="str">
        <f>cst_wskakunin_YOUTO</f>
        <v/>
      </c>
      <c r="I26" s="2761"/>
      <c r="J26" s="2761"/>
      <c r="K26" s="2761"/>
      <c r="L26" s="2761"/>
      <c r="M26" s="2761"/>
      <c r="N26" s="2761"/>
      <c r="O26" s="2761"/>
      <c r="P26" s="2761"/>
      <c r="Q26" s="2761"/>
      <c r="R26" s="2761"/>
      <c r="S26" s="2761"/>
      <c r="T26" s="2761"/>
      <c r="U26" s="2761"/>
      <c r="V26" s="2762"/>
    </row>
    <row r="27" spans="1:22" ht="18" customHeight="1">
      <c r="A27" s="2759"/>
      <c r="B27" s="2728"/>
      <c r="C27" s="2728"/>
      <c r="D27" s="2728"/>
      <c r="E27" s="2728"/>
      <c r="F27" s="2728"/>
      <c r="G27" s="2729"/>
      <c r="H27" s="2763"/>
      <c r="I27" s="2764"/>
      <c r="J27" s="2764"/>
      <c r="K27" s="2764"/>
      <c r="L27" s="2764"/>
      <c r="M27" s="2764"/>
      <c r="N27" s="2764"/>
      <c r="O27" s="2764"/>
      <c r="P27" s="2764"/>
      <c r="Q27" s="2764"/>
      <c r="R27" s="2764"/>
      <c r="S27" s="2764"/>
      <c r="T27" s="2764"/>
      <c r="U27" s="2764"/>
      <c r="V27" s="2765"/>
    </row>
    <row r="28" spans="1:22" ht="18" customHeight="1">
      <c r="A28" s="2758" t="s">
        <v>3068</v>
      </c>
      <c r="B28" s="2721"/>
      <c r="C28" s="2721"/>
      <c r="D28" s="2721"/>
      <c r="E28" s="2721"/>
      <c r="F28" s="2721"/>
      <c r="G28" s="2721"/>
      <c r="H28" s="2897" t="s">
        <v>118</v>
      </c>
      <c r="I28" s="2777" t="str">
        <f>cst_wskakunin_KOUZOU1</f>
        <v/>
      </c>
      <c r="J28" s="2777"/>
      <c r="K28" s="2777"/>
      <c r="L28" s="2777"/>
      <c r="M28" s="2891" t="s">
        <v>742</v>
      </c>
      <c r="N28" s="2891"/>
      <c r="O28" s="2891"/>
      <c r="P28" s="2777" t="str">
        <f>cst_wskakunin_KAISU_TIJYOU_SHINSEI</f>
        <v/>
      </c>
      <c r="Q28" s="2899" t="s">
        <v>481</v>
      </c>
      <c r="R28" s="2891" t="s">
        <v>1406</v>
      </c>
      <c r="S28" s="2891"/>
      <c r="T28" s="2893" t="str">
        <f>cst_wskakunin_NOBE_MENSEKI_BUILD_TOTAL</f>
        <v/>
      </c>
      <c r="U28" s="2893"/>
      <c r="V28" s="2895" t="s">
        <v>114</v>
      </c>
    </row>
    <row r="29" spans="1:22" ht="18" customHeight="1">
      <c r="A29" s="2759"/>
      <c r="B29" s="2728"/>
      <c r="C29" s="2728"/>
      <c r="D29" s="2728"/>
      <c r="E29" s="2728"/>
      <c r="F29" s="2728"/>
      <c r="G29" s="2728"/>
      <c r="H29" s="2898"/>
      <c r="I29" s="2745"/>
      <c r="J29" s="2745"/>
      <c r="K29" s="2745"/>
      <c r="L29" s="2745"/>
      <c r="M29" s="2892"/>
      <c r="N29" s="2892"/>
      <c r="O29" s="2892"/>
      <c r="P29" s="2745"/>
      <c r="Q29" s="2900"/>
      <c r="R29" s="2892"/>
      <c r="S29" s="2892"/>
      <c r="T29" s="2894"/>
      <c r="U29" s="2894"/>
      <c r="V29" s="2896"/>
    </row>
    <row r="30" spans="1:22" ht="19.5" customHeight="1">
      <c r="A30" s="374" t="s">
        <v>3105</v>
      </c>
      <c r="B30" s="437"/>
      <c r="C30" s="437"/>
      <c r="D30" s="437"/>
      <c r="E30" s="437"/>
      <c r="F30" s="437"/>
      <c r="G30" s="437"/>
      <c r="H30" s="437"/>
      <c r="I30" s="437"/>
      <c r="J30" s="437"/>
      <c r="K30" s="437"/>
      <c r="L30" s="437"/>
      <c r="M30" s="437"/>
      <c r="N30" s="437"/>
      <c r="O30" s="437"/>
      <c r="P30" s="437"/>
      <c r="Q30" s="437"/>
      <c r="R30" s="437"/>
      <c r="S30" s="437"/>
      <c r="T30" s="437"/>
      <c r="U30" s="437"/>
      <c r="V30" s="438"/>
    </row>
    <row r="31" spans="1:22" ht="19.5" customHeight="1">
      <c r="A31" s="376"/>
      <c r="B31" s="2881"/>
      <c r="C31" s="2881"/>
      <c r="D31" s="2881"/>
      <c r="E31" s="2881"/>
      <c r="F31" s="2881"/>
      <c r="G31" s="2881"/>
      <c r="H31" s="2881"/>
      <c r="I31" s="2881"/>
      <c r="J31" s="2881"/>
      <c r="K31" s="2881"/>
      <c r="L31" s="2881"/>
      <c r="M31" s="2881"/>
      <c r="N31" s="2881"/>
      <c r="O31" s="2881"/>
      <c r="P31" s="2881"/>
      <c r="Q31" s="2881"/>
      <c r="R31" s="2881"/>
      <c r="S31" s="2881"/>
      <c r="T31" s="2881"/>
      <c r="U31" s="2881"/>
      <c r="V31" s="2882"/>
    </row>
    <row r="32" spans="1:22" ht="19.5" customHeight="1">
      <c r="A32" s="376"/>
      <c r="B32" s="2881"/>
      <c r="C32" s="2881"/>
      <c r="D32" s="2881"/>
      <c r="E32" s="2881"/>
      <c r="F32" s="2881"/>
      <c r="G32" s="2881"/>
      <c r="H32" s="2881"/>
      <c r="I32" s="2881"/>
      <c r="J32" s="2881"/>
      <c r="K32" s="2881"/>
      <c r="L32" s="2881"/>
      <c r="M32" s="2881"/>
      <c r="N32" s="2881"/>
      <c r="O32" s="2881"/>
      <c r="P32" s="2881"/>
      <c r="Q32" s="2881"/>
      <c r="R32" s="2881"/>
      <c r="S32" s="2881"/>
      <c r="T32" s="2881"/>
      <c r="U32" s="2881"/>
      <c r="V32" s="2882"/>
    </row>
    <row r="33" spans="1:22" ht="19.5" customHeight="1">
      <c r="A33" s="376"/>
      <c r="B33" s="2881"/>
      <c r="C33" s="2881"/>
      <c r="D33" s="2881"/>
      <c r="E33" s="2881"/>
      <c r="F33" s="2881"/>
      <c r="G33" s="2881"/>
      <c r="H33" s="2881"/>
      <c r="I33" s="2881"/>
      <c r="J33" s="2881"/>
      <c r="K33" s="2881"/>
      <c r="L33" s="2881"/>
      <c r="M33" s="2881"/>
      <c r="N33" s="2881"/>
      <c r="O33" s="2881"/>
      <c r="P33" s="2881"/>
      <c r="Q33" s="2881"/>
      <c r="R33" s="2881"/>
      <c r="S33" s="2881"/>
      <c r="T33" s="2881"/>
      <c r="U33" s="2881"/>
      <c r="V33" s="2882"/>
    </row>
    <row r="34" spans="1:22" ht="19.5" customHeight="1">
      <c r="A34" s="376"/>
      <c r="B34" s="2881"/>
      <c r="C34" s="2881"/>
      <c r="D34" s="2881"/>
      <c r="E34" s="2881"/>
      <c r="F34" s="2881"/>
      <c r="G34" s="2881"/>
      <c r="H34" s="2881"/>
      <c r="I34" s="2881"/>
      <c r="J34" s="2881"/>
      <c r="K34" s="2881"/>
      <c r="L34" s="2881"/>
      <c r="M34" s="2881"/>
      <c r="N34" s="2881"/>
      <c r="O34" s="2881"/>
      <c r="P34" s="2881"/>
      <c r="Q34" s="2881"/>
      <c r="R34" s="2881"/>
      <c r="S34" s="2881"/>
      <c r="T34" s="2881"/>
      <c r="U34" s="2881"/>
      <c r="V34" s="2882"/>
    </row>
    <row r="35" spans="1:22" ht="19.5" customHeight="1">
      <c r="A35" s="376"/>
      <c r="B35" s="2881"/>
      <c r="C35" s="2881"/>
      <c r="D35" s="2881"/>
      <c r="E35" s="2881"/>
      <c r="F35" s="2881"/>
      <c r="G35" s="2881"/>
      <c r="H35" s="2881"/>
      <c r="I35" s="2881"/>
      <c r="J35" s="2881"/>
      <c r="K35" s="2881"/>
      <c r="L35" s="2881"/>
      <c r="M35" s="2881"/>
      <c r="N35" s="2881"/>
      <c r="O35" s="2881"/>
      <c r="P35" s="2881"/>
      <c r="Q35" s="2881"/>
      <c r="R35" s="2881"/>
      <c r="S35" s="2881"/>
      <c r="T35" s="2881"/>
      <c r="U35" s="2881"/>
      <c r="V35" s="2882"/>
    </row>
    <row r="36" spans="1:22" ht="19.5" customHeight="1">
      <c r="A36" s="375"/>
      <c r="B36" s="2821"/>
      <c r="C36" s="2821"/>
      <c r="D36" s="2821"/>
      <c r="E36" s="2821"/>
      <c r="F36" s="2821"/>
      <c r="G36" s="2821"/>
      <c r="H36" s="2821"/>
      <c r="I36" s="2821"/>
      <c r="J36" s="2821"/>
      <c r="K36" s="2821"/>
      <c r="L36" s="2821"/>
      <c r="M36" s="2821"/>
      <c r="N36" s="2821"/>
      <c r="O36" s="2821"/>
      <c r="P36" s="2821"/>
      <c r="Q36" s="2821"/>
      <c r="R36" s="2821"/>
      <c r="S36" s="2821"/>
      <c r="T36" s="2821"/>
      <c r="U36" s="2821"/>
      <c r="V36" s="2822"/>
    </row>
    <row r="37" spans="1:22" ht="19.5" customHeight="1">
      <c r="A37" s="2798" t="s">
        <v>3013</v>
      </c>
      <c r="B37" s="2798"/>
      <c r="C37" s="2798"/>
      <c r="D37" s="2798"/>
      <c r="E37" s="2798"/>
      <c r="F37" s="2798"/>
      <c r="G37" s="2798"/>
      <c r="H37" s="2798"/>
      <c r="I37" s="2798"/>
      <c r="J37" s="2798"/>
      <c r="K37" s="2798"/>
      <c r="L37" s="2798" t="s">
        <v>3014</v>
      </c>
      <c r="M37" s="2798"/>
      <c r="N37" s="2798"/>
      <c r="O37" s="2798"/>
      <c r="P37" s="2798"/>
      <c r="Q37" s="2798"/>
      <c r="R37" s="2798"/>
      <c r="S37" s="2798"/>
      <c r="T37" s="2798"/>
      <c r="U37" s="2798"/>
      <c r="V37" s="2798"/>
    </row>
    <row r="38" spans="1:22" ht="19.5" customHeight="1">
      <c r="A38" s="2799"/>
      <c r="B38" s="2883"/>
      <c r="C38" s="2883"/>
      <c r="D38" s="2883"/>
      <c r="E38" s="2883"/>
      <c r="F38" s="2883"/>
      <c r="G38" s="2883"/>
      <c r="H38" s="2883"/>
      <c r="I38" s="2883"/>
      <c r="J38" s="2883"/>
      <c r="K38" s="2884"/>
      <c r="L38" s="2799"/>
      <c r="M38" s="2800"/>
      <c r="N38" s="2800"/>
      <c r="O38" s="2883"/>
      <c r="P38" s="2883"/>
      <c r="Q38" s="2883"/>
      <c r="R38" s="2883"/>
      <c r="S38" s="2883"/>
      <c r="T38" s="2883"/>
      <c r="U38" s="2883"/>
      <c r="V38" s="2884"/>
    </row>
    <row r="39" spans="1:22" ht="19.5" customHeight="1">
      <c r="A39" s="2885"/>
      <c r="B39" s="2886"/>
      <c r="C39" s="2886"/>
      <c r="D39" s="2886"/>
      <c r="E39" s="2886"/>
      <c r="F39" s="2886"/>
      <c r="G39" s="2886"/>
      <c r="H39" s="2886"/>
      <c r="I39" s="2886"/>
      <c r="J39" s="2886"/>
      <c r="K39" s="2887"/>
      <c r="L39" s="2885"/>
      <c r="M39" s="2886"/>
      <c r="N39" s="2886"/>
      <c r="O39" s="2886"/>
      <c r="P39" s="2886"/>
      <c r="Q39" s="2886"/>
      <c r="R39" s="2886"/>
      <c r="S39" s="2886"/>
      <c r="T39" s="2886"/>
      <c r="U39" s="2886"/>
      <c r="V39" s="2887"/>
    </row>
    <row r="40" spans="1:22" ht="19.5" customHeight="1">
      <c r="A40" s="2885"/>
      <c r="B40" s="2886"/>
      <c r="C40" s="2886"/>
      <c r="D40" s="2886"/>
      <c r="E40" s="2886"/>
      <c r="F40" s="2886"/>
      <c r="G40" s="2886"/>
      <c r="H40" s="2886"/>
      <c r="I40" s="2886"/>
      <c r="J40" s="2886"/>
      <c r="K40" s="2887"/>
      <c r="L40" s="2885"/>
      <c r="M40" s="2886"/>
      <c r="N40" s="2886"/>
      <c r="O40" s="2886"/>
      <c r="P40" s="2886"/>
      <c r="Q40" s="2886"/>
      <c r="R40" s="2886"/>
      <c r="S40" s="2886"/>
      <c r="T40" s="2886"/>
      <c r="U40" s="2886"/>
      <c r="V40" s="2887"/>
    </row>
    <row r="41" spans="1:22" ht="19.5" customHeight="1">
      <c r="A41" s="2885"/>
      <c r="B41" s="2886"/>
      <c r="C41" s="2886"/>
      <c r="D41" s="2886"/>
      <c r="E41" s="2886"/>
      <c r="F41" s="2886"/>
      <c r="G41" s="2886"/>
      <c r="H41" s="2886"/>
      <c r="I41" s="2886"/>
      <c r="J41" s="2886"/>
      <c r="K41" s="2887"/>
      <c r="L41" s="2885"/>
      <c r="M41" s="2886"/>
      <c r="N41" s="2886"/>
      <c r="O41" s="2886"/>
      <c r="P41" s="2886"/>
      <c r="Q41" s="2886"/>
      <c r="R41" s="2886"/>
      <c r="S41" s="2886"/>
      <c r="T41" s="2886"/>
      <c r="U41" s="2886"/>
      <c r="V41" s="2887"/>
    </row>
    <row r="42" spans="1:22" ht="19.5" customHeight="1">
      <c r="A42" s="2885"/>
      <c r="B42" s="2886"/>
      <c r="C42" s="2886"/>
      <c r="D42" s="2886"/>
      <c r="E42" s="2886"/>
      <c r="F42" s="2886"/>
      <c r="G42" s="2886"/>
      <c r="H42" s="2886"/>
      <c r="I42" s="2886"/>
      <c r="J42" s="2886"/>
      <c r="K42" s="2887"/>
      <c r="L42" s="2885"/>
      <c r="M42" s="2886"/>
      <c r="N42" s="2886"/>
      <c r="O42" s="2886"/>
      <c r="P42" s="2886"/>
      <c r="Q42" s="2886"/>
      <c r="R42" s="2886"/>
      <c r="S42" s="2886"/>
      <c r="T42" s="2886"/>
      <c r="U42" s="2886"/>
      <c r="V42" s="2887"/>
    </row>
    <row r="43" spans="1:22" ht="19.5" customHeight="1">
      <c r="A43" s="2885"/>
      <c r="B43" s="2886"/>
      <c r="C43" s="2886"/>
      <c r="D43" s="2886"/>
      <c r="E43" s="2886"/>
      <c r="F43" s="2886"/>
      <c r="G43" s="2886"/>
      <c r="H43" s="2886"/>
      <c r="I43" s="2886"/>
      <c r="J43" s="2886"/>
      <c r="K43" s="2887"/>
      <c r="L43" s="2885"/>
      <c r="M43" s="2886"/>
      <c r="N43" s="2886"/>
      <c r="O43" s="2886"/>
      <c r="P43" s="2886"/>
      <c r="Q43" s="2886"/>
      <c r="R43" s="2886"/>
      <c r="S43" s="2886"/>
      <c r="T43" s="2886"/>
      <c r="U43" s="2886"/>
      <c r="V43" s="2887"/>
    </row>
    <row r="44" spans="1:22" ht="19.5" customHeight="1">
      <c r="A44" s="2888"/>
      <c r="B44" s="2889"/>
      <c r="C44" s="2889"/>
      <c r="D44" s="2889"/>
      <c r="E44" s="2889"/>
      <c r="F44" s="2889"/>
      <c r="G44" s="2889"/>
      <c r="H44" s="2889"/>
      <c r="I44" s="2889"/>
      <c r="J44" s="2889"/>
      <c r="K44" s="2890"/>
      <c r="L44" s="2888"/>
      <c r="M44" s="2889"/>
      <c r="N44" s="2889"/>
      <c r="O44" s="2889"/>
      <c r="P44" s="2889"/>
      <c r="Q44" s="2889"/>
      <c r="R44" s="2889"/>
      <c r="S44" s="2889"/>
      <c r="T44" s="2889"/>
      <c r="U44" s="2889"/>
      <c r="V44" s="2890"/>
    </row>
    <row r="45" spans="1:22" ht="16.5" customHeight="1">
      <c r="A45" s="353" t="s">
        <v>2625</v>
      </c>
      <c r="C45" s="353" t="s">
        <v>3051</v>
      </c>
    </row>
    <row r="46" spans="1:22" ht="16.5" customHeight="1">
      <c r="C46" s="353" t="s">
        <v>3052</v>
      </c>
    </row>
    <row r="47" spans="1:22" ht="16.5" customHeight="1">
      <c r="C47" s="353" t="s">
        <v>3106</v>
      </c>
    </row>
    <row r="48" spans="1:22" ht="16.5" customHeight="1">
      <c r="C48" s="353" t="s">
        <v>3080</v>
      </c>
    </row>
    <row r="49" ht="16.5" customHeight="1"/>
    <row r="50" ht="16.5" customHeight="1"/>
    <row r="51" ht="16.5" customHeight="1"/>
  </sheetData>
  <mergeCells count="48">
    <mergeCell ref="H2:K3"/>
    <mergeCell ref="L2:N2"/>
    <mergeCell ref="L3:N3"/>
    <mergeCell ref="I8:J8"/>
    <mergeCell ref="M8:U8"/>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0:H21"/>
    <mergeCell ref="I20:N21"/>
    <mergeCell ref="A22:G23"/>
    <mergeCell ref="H22:V23"/>
    <mergeCell ref="A24:G25"/>
    <mergeCell ref="H24:V25"/>
    <mergeCell ref="O20:O21"/>
    <mergeCell ref="A20:G21"/>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B34:V34"/>
    <mergeCell ref="B35:V35"/>
    <mergeCell ref="B36:V36"/>
    <mergeCell ref="A37:K37"/>
    <mergeCell ref="L37:V37"/>
  </mergeCells>
  <phoneticPr fontId="136"/>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87" customWidth="1"/>
    <col min="2" max="65" width="1.5" style="787" customWidth="1"/>
    <col min="66" max="66" width="1.375" style="787" customWidth="1"/>
    <col min="67" max="256" width="1.5" style="787" customWidth="1"/>
    <col min="257" max="257" width="1.25" style="787" customWidth="1"/>
    <col min="258" max="321" width="1.5" style="787" customWidth="1"/>
    <col min="322" max="322" width="1.375" style="787" customWidth="1"/>
    <col min="323" max="512" width="1.5" style="787" customWidth="1"/>
    <col min="513" max="513" width="1.25" style="787" customWidth="1"/>
    <col min="514" max="577" width="1.5" style="787" customWidth="1"/>
    <col min="578" max="578" width="1.375" style="787" customWidth="1"/>
    <col min="579" max="768" width="1.5" style="787" customWidth="1"/>
    <col min="769" max="769" width="1.25" style="787" customWidth="1"/>
    <col min="770" max="833" width="1.5" style="787" customWidth="1"/>
    <col min="834" max="834" width="1.375" style="787" customWidth="1"/>
    <col min="835" max="1024" width="1.5" style="787" customWidth="1"/>
    <col min="1025" max="1025" width="1.25" style="787" customWidth="1"/>
    <col min="1026" max="1089" width="1.5" style="787" customWidth="1"/>
    <col min="1090" max="1090" width="1.375" style="787" customWidth="1"/>
    <col min="1091" max="1280" width="1.5" style="787" customWidth="1"/>
    <col min="1281" max="1281" width="1.25" style="787" customWidth="1"/>
    <col min="1282" max="1345" width="1.5" style="787" customWidth="1"/>
    <col min="1346" max="1346" width="1.375" style="787" customWidth="1"/>
    <col min="1347" max="1536" width="1.5" style="787" customWidth="1"/>
    <col min="1537" max="1537" width="1.25" style="787" customWidth="1"/>
    <col min="1538" max="1601" width="1.5" style="787" customWidth="1"/>
    <col min="1602" max="1602" width="1.375" style="787" customWidth="1"/>
    <col min="1603" max="1792" width="1.5" style="787" customWidth="1"/>
    <col min="1793" max="1793" width="1.25" style="787" customWidth="1"/>
    <col min="1794" max="1857" width="1.5" style="787" customWidth="1"/>
    <col min="1858" max="1858" width="1.375" style="787" customWidth="1"/>
    <col min="1859" max="2048" width="1.5" style="787" customWidth="1"/>
    <col min="2049" max="2049" width="1.25" style="787" customWidth="1"/>
    <col min="2050" max="2113" width="1.5" style="787" customWidth="1"/>
    <col min="2114" max="2114" width="1.375" style="787" customWidth="1"/>
    <col min="2115" max="2304" width="1.5" style="787" customWidth="1"/>
    <col min="2305" max="2305" width="1.25" style="787" customWidth="1"/>
    <col min="2306" max="2369" width="1.5" style="787" customWidth="1"/>
    <col min="2370" max="2370" width="1.375" style="787" customWidth="1"/>
    <col min="2371" max="2560" width="1.5" style="787" customWidth="1"/>
    <col min="2561" max="2561" width="1.25" style="787" customWidth="1"/>
    <col min="2562" max="2625" width="1.5" style="787" customWidth="1"/>
    <col min="2626" max="2626" width="1.375" style="787" customWidth="1"/>
    <col min="2627" max="2816" width="1.5" style="787" customWidth="1"/>
    <col min="2817" max="2817" width="1.25" style="787" customWidth="1"/>
    <col min="2818" max="2881" width="1.5" style="787" customWidth="1"/>
    <col min="2882" max="2882" width="1.375" style="787" customWidth="1"/>
    <col min="2883" max="3072" width="1.5" style="787" customWidth="1"/>
    <col min="3073" max="3073" width="1.25" style="787" customWidth="1"/>
    <col min="3074" max="3137" width="1.5" style="787" customWidth="1"/>
    <col min="3138" max="3138" width="1.375" style="787" customWidth="1"/>
    <col min="3139" max="3328" width="1.5" style="787" customWidth="1"/>
    <col min="3329" max="3329" width="1.25" style="787" customWidth="1"/>
    <col min="3330" max="3393" width="1.5" style="787" customWidth="1"/>
    <col min="3394" max="3394" width="1.375" style="787" customWidth="1"/>
    <col min="3395" max="3584" width="1.5" style="787" customWidth="1"/>
    <col min="3585" max="3585" width="1.25" style="787" customWidth="1"/>
    <col min="3586" max="3649" width="1.5" style="787" customWidth="1"/>
    <col min="3650" max="3650" width="1.375" style="787" customWidth="1"/>
    <col min="3651" max="3840" width="1.5" style="787" customWidth="1"/>
    <col min="3841" max="3841" width="1.25" style="787" customWidth="1"/>
    <col min="3842" max="3905" width="1.5" style="787" customWidth="1"/>
    <col min="3906" max="3906" width="1.375" style="787" customWidth="1"/>
    <col min="3907" max="4096" width="1.5" style="787" customWidth="1"/>
    <col min="4097" max="4097" width="1.25" style="787" customWidth="1"/>
    <col min="4098" max="4161" width="1.5" style="787" customWidth="1"/>
    <col min="4162" max="4162" width="1.375" style="787" customWidth="1"/>
    <col min="4163" max="4352" width="1.5" style="787" customWidth="1"/>
    <col min="4353" max="4353" width="1.25" style="787" customWidth="1"/>
    <col min="4354" max="4417" width="1.5" style="787" customWidth="1"/>
    <col min="4418" max="4418" width="1.375" style="787" customWidth="1"/>
    <col min="4419" max="4608" width="1.5" style="787" customWidth="1"/>
    <col min="4609" max="4609" width="1.25" style="787" customWidth="1"/>
    <col min="4610" max="4673" width="1.5" style="787" customWidth="1"/>
    <col min="4674" max="4674" width="1.375" style="787" customWidth="1"/>
    <col min="4675" max="4864" width="1.5" style="787" customWidth="1"/>
    <col min="4865" max="4865" width="1.25" style="787" customWidth="1"/>
    <col min="4866" max="4929" width="1.5" style="787" customWidth="1"/>
    <col min="4930" max="4930" width="1.375" style="787" customWidth="1"/>
    <col min="4931" max="5120" width="1.5" style="787" customWidth="1"/>
    <col min="5121" max="5121" width="1.25" style="787" customWidth="1"/>
    <col min="5122" max="5185" width="1.5" style="787" customWidth="1"/>
    <col min="5186" max="5186" width="1.375" style="787" customWidth="1"/>
    <col min="5187" max="5376" width="1.5" style="787" customWidth="1"/>
    <col min="5377" max="5377" width="1.25" style="787" customWidth="1"/>
    <col min="5378" max="5441" width="1.5" style="787" customWidth="1"/>
    <col min="5442" max="5442" width="1.375" style="787" customWidth="1"/>
    <col min="5443" max="5632" width="1.5" style="787" customWidth="1"/>
    <col min="5633" max="5633" width="1.25" style="787" customWidth="1"/>
    <col min="5634" max="5697" width="1.5" style="787" customWidth="1"/>
    <col min="5698" max="5698" width="1.375" style="787" customWidth="1"/>
    <col min="5699" max="5888" width="1.5" style="787" customWidth="1"/>
    <col min="5889" max="5889" width="1.25" style="787" customWidth="1"/>
    <col min="5890" max="5953" width="1.5" style="787" customWidth="1"/>
    <col min="5954" max="5954" width="1.375" style="787" customWidth="1"/>
    <col min="5955" max="6144" width="1.5" style="787" customWidth="1"/>
    <col min="6145" max="6145" width="1.25" style="787" customWidth="1"/>
    <col min="6146" max="6209" width="1.5" style="787" customWidth="1"/>
    <col min="6210" max="6210" width="1.375" style="787" customWidth="1"/>
    <col min="6211" max="6400" width="1.5" style="787" customWidth="1"/>
    <col min="6401" max="6401" width="1.25" style="787" customWidth="1"/>
    <col min="6402" max="6465" width="1.5" style="787" customWidth="1"/>
    <col min="6466" max="6466" width="1.375" style="787" customWidth="1"/>
    <col min="6467" max="6656" width="1.5" style="787" customWidth="1"/>
    <col min="6657" max="6657" width="1.25" style="787" customWidth="1"/>
    <col min="6658" max="6721" width="1.5" style="787" customWidth="1"/>
    <col min="6722" max="6722" width="1.375" style="787" customWidth="1"/>
    <col min="6723" max="6912" width="1.5" style="787" customWidth="1"/>
    <col min="6913" max="6913" width="1.25" style="787" customWidth="1"/>
    <col min="6914" max="6977" width="1.5" style="787" customWidth="1"/>
    <col min="6978" max="6978" width="1.375" style="787" customWidth="1"/>
    <col min="6979" max="7168" width="1.5" style="787" customWidth="1"/>
    <col min="7169" max="7169" width="1.25" style="787" customWidth="1"/>
    <col min="7170" max="7233" width="1.5" style="787" customWidth="1"/>
    <col min="7234" max="7234" width="1.375" style="787" customWidth="1"/>
    <col min="7235" max="7424" width="1.5" style="787" customWidth="1"/>
    <col min="7425" max="7425" width="1.25" style="787" customWidth="1"/>
    <col min="7426" max="7489" width="1.5" style="787" customWidth="1"/>
    <col min="7490" max="7490" width="1.375" style="787" customWidth="1"/>
    <col min="7491" max="7680" width="1.5" style="787" customWidth="1"/>
    <col min="7681" max="7681" width="1.25" style="787" customWidth="1"/>
    <col min="7682" max="7745" width="1.5" style="787" customWidth="1"/>
    <col min="7746" max="7746" width="1.375" style="787" customWidth="1"/>
    <col min="7747" max="7936" width="1.5" style="787" customWidth="1"/>
    <col min="7937" max="7937" width="1.25" style="787" customWidth="1"/>
    <col min="7938" max="8001" width="1.5" style="787" customWidth="1"/>
    <col min="8002" max="8002" width="1.375" style="787" customWidth="1"/>
    <col min="8003" max="8192" width="1.5" style="787" customWidth="1"/>
    <col min="8193" max="8193" width="1.25" style="787" customWidth="1"/>
    <col min="8194" max="8257" width="1.5" style="787" customWidth="1"/>
    <col min="8258" max="8258" width="1.375" style="787" customWidth="1"/>
    <col min="8259" max="8448" width="1.5" style="787" customWidth="1"/>
    <col min="8449" max="8449" width="1.25" style="787" customWidth="1"/>
    <col min="8450" max="8513" width="1.5" style="787" customWidth="1"/>
    <col min="8514" max="8514" width="1.375" style="787" customWidth="1"/>
    <col min="8515" max="8704" width="1.5" style="787" customWidth="1"/>
    <col min="8705" max="8705" width="1.25" style="787" customWidth="1"/>
    <col min="8706" max="8769" width="1.5" style="787" customWidth="1"/>
    <col min="8770" max="8770" width="1.375" style="787" customWidth="1"/>
    <col min="8771" max="8960" width="1.5" style="787" customWidth="1"/>
    <col min="8961" max="8961" width="1.25" style="787" customWidth="1"/>
    <col min="8962" max="9025" width="1.5" style="787" customWidth="1"/>
    <col min="9026" max="9026" width="1.375" style="787" customWidth="1"/>
    <col min="9027" max="9216" width="1.5" style="787" customWidth="1"/>
    <col min="9217" max="9217" width="1.25" style="787" customWidth="1"/>
    <col min="9218" max="9281" width="1.5" style="787" customWidth="1"/>
    <col min="9282" max="9282" width="1.375" style="787" customWidth="1"/>
    <col min="9283" max="9472" width="1.5" style="787" customWidth="1"/>
    <col min="9473" max="9473" width="1.25" style="787" customWidth="1"/>
    <col min="9474" max="9537" width="1.5" style="787" customWidth="1"/>
    <col min="9538" max="9538" width="1.375" style="787" customWidth="1"/>
    <col min="9539" max="9728" width="1.5" style="787" customWidth="1"/>
    <col min="9729" max="9729" width="1.25" style="787" customWidth="1"/>
    <col min="9730" max="9793" width="1.5" style="787" customWidth="1"/>
    <col min="9794" max="9794" width="1.375" style="787" customWidth="1"/>
    <col min="9795" max="9984" width="1.5" style="787" customWidth="1"/>
    <col min="9985" max="9985" width="1.25" style="787" customWidth="1"/>
    <col min="9986" max="10049" width="1.5" style="787" customWidth="1"/>
    <col min="10050" max="10050" width="1.375" style="787" customWidth="1"/>
    <col min="10051" max="10240" width="1.5" style="787" customWidth="1"/>
    <col min="10241" max="10241" width="1.25" style="787" customWidth="1"/>
    <col min="10242" max="10305" width="1.5" style="787" customWidth="1"/>
    <col min="10306" max="10306" width="1.375" style="787" customWidth="1"/>
    <col min="10307" max="10496" width="1.5" style="787" customWidth="1"/>
    <col min="10497" max="10497" width="1.25" style="787" customWidth="1"/>
    <col min="10498" max="10561" width="1.5" style="787" customWidth="1"/>
    <col min="10562" max="10562" width="1.375" style="787" customWidth="1"/>
    <col min="10563" max="10752" width="1.5" style="787" customWidth="1"/>
    <col min="10753" max="10753" width="1.25" style="787" customWidth="1"/>
    <col min="10754" max="10817" width="1.5" style="787" customWidth="1"/>
    <col min="10818" max="10818" width="1.375" style="787" customWidth="1"/>
    <col min="10819" max="11008" width="1.5" style="787" customWidth="1"/>
    <col min="11009" max="11009" width="1.25" style="787" customWidth="1"/>
    <col min="11010" max="11073" width="1.5" style="787" customWidth="1"/>
    <col min="11074" max="11074" width="1.375" style="787" customWidth="1"/>
    <col min="11075" max="11264" width="1.5" style="787" customWidth="1"/>
    <col min="11265" max="11265" width="1.25" style="787" customWidth="1"/>
    <col min="11266" max="11329" width="1.5" style="787" customWidth="1"/>
    <col min="11330" max="11330" width="1.375" style="787" customWidth="1"/>
    <col min="11331" max="11520" width="1.5" style="787" customWidth="1"/>
    <col min="11521" max="11521" width="1.25" style="787" customWidth="1"/>
    <col min="11522" max="11585" width="1.5" style="787" customWidth="1"/>
    <col min="11586" max="11586" width="1.375" style="787" customWidth="1"/>
    <col min="11587" max="11776" width="1.5" style="787" customWidth="1"/>
    <col min="11777" max="11777" width="1.25" style="787" customWidth="1"/>
    <col min="11778" max="11841" width="1.5" style="787" customWidth="1"/>
    <col min="11842" max="11842" width="1.375" style="787" customWidth="1"/>
    <col min="11843" max="12032" width="1.5" style="787" customWidth="1"/>
    <col min="12033" max="12033" width="1.25" style="787" customWidth="1"/>
    <col min="12034" max="12097" width="1.5" style="787" customWidth="1"/>
    <col min="12098" max="12098" width="1.375" style="787" customWidth="1"/>
    <col min="12099" max="12288" width="1.5" style="787" customWidth="1"/>
    <col min="12289" max="12289" width="1.25" style="787" customWidth="1"/>
    <col min="12290" max="12353" width="1.5" style="787" customWidth="1"/>
    <col min="12354" max="12354" width="1.375" style="787" customWidth="1"/>
    <col min="12355" max="12544" width="1.5" style="787" customWidth="1"/>
    <col min="12545" max="12545" width="1.25" style="787" customWidth="1"/>
    <col min="12546" max="12609" width="1.5" style="787" customWidth="1"/>
    <col min="12610" max="12610" width="1.375" style="787" customWidth="1"/>
    <col min="12611" max="12800" width="1.5" style="787" customWidth="1"/>
    <col min="12801" max="12801" width="1.25" style="787" customWidth="1"/>
    <col min="12802" max="12865" width="1.5" style="787" customWidth="1"/>
    <col min="12866" max="12866" width="1.375" style="787" customWidth="1"/>
    <col min="12867" max="13056" width="1.5" style="787" customWidth="1"/>
    <col min="13057" max="13057" width="1.25" style="787" customWidth="1"/>
    <col min="13058" max="13121" width="1.5" style="787" customWidth="1"/>
    <col min="13122" max="13122" width="1.375" style="787" customWidth="1"/>
    <col min="13123" max="13312" width="1.5" style="787" customWidth="1"/>
    <col min="13313" max="13313" width="1.25" style="787" customWidth="1"/>
    <col min="13314" max="13377" width="1.5" style="787" customWidth="1"/>
    <col min="13378" max="13378" width="1.375" style="787" customWidth="1"/>
    <col min="13379" max="13568" width="1.5" style="787" customWidth="1"/>
    <col min="13569" max="13569" width="1.25" style="787" customWidth="1"/>
    <col min="13570" max="13633" width="1.5" style="787" customWidth="1"/>
    <col min="13634" max="13634" width="1.375" style="787" customWidth="1"/>
    <col min="13635" max="13824" width="1.5" style="787" customWidth="1"/>
    <col min="13825" max="13825" width="1.25" style="787" customWidth="1"/>
    <col min="13826" max="13889" width="1.5" style="787" customWidth="1"/>
    <col min="13890" max="13890" width="1.375" style="787" customWidth="1"/>
    <col min="13891" max="14080" width="1.5" style="787" customWidth="1"/>
    <col min="14081" max="14081" width="1.25" style="787" customWidth="1"/>
    <col min="14082" max="14145" width="1.5" style="787" customWidth="1"/>
    <col min="14146" max="14146" width="1.375" style="787" customWidth="1"/>
    <col min="14147" max="14336" width="1.5" style="787" customWidth="1"/>
    <col min="14337" max="14337" width="1.25" style="787" customWidth="1"/>
    <col min="14338" max="14401" width="1.5" style="787" customWidth="1"/>
    <col min="14402" max="14402" width="1.375" style="787" customWidth="1"/>
    <col min="14403" max="14592" width="1.5" style="787" customWidth="1"/>
    <col min="14593" max="14593" width="1.25" style="787" customWidth="1"/>
    <col min="14594" max="14657" width="1.5" style="787" customWidth="1"/>
    <col min="14658" max="14658" width="1.375" style="787" customWidth="1"/>
    <col min="14659" max="14848" width="1.5" style="787" customWidth="1"/>
    <col min="14849" max="14849" width="1.25" style="787" customWidth="1"/>
    <col min="14850" max="14913" width="1.5" style="787" customWidth="1"/>
    <col min="14914" max="14914" width="1.375" style="787" customWidth="1"/>
    <col min="14915" max="15104" width="1.5" style="787" customWidth="1"/>
    <col min="15105" max="15105" width="1.25" style="787" customWidth="1"/>
    <col min="15106" max="15169" width="1.5" style="787" customWidth="1"/>
    <col min="15170" max="15170" width="1.375" style="787" customWidth="1"/>
    <col min="15171" max="15360" width="1.5" style="787" customWidth="1"/>
    <col min="15361" max="15361" width="1.25" style="787" customWidth="1"/>
    <col min="15362" max="15425" width="1.5" style="787" customWidth="1"/>
    <col min="15426" max="15426" width="1.375" style="787" customWidth="1"/>
    <col min="15427" max="15616" width="1.5" style="787" customWidth="1"/>
    <col min="15617" max="15617" width="1.25" style="787" customWidth="1"/>
    <col min="15618" max="15681" width="1.5" style="787" customWidth="1"/>
    <col min="15682" max="15682" width="1.375" style="787" customWidth="1"/>
    <col min="15683" max="15872" width="1.5" style="787" customWidth="1"/>
    <col min="15873" max="15873" width="1.25" style="787" customWidth="1"/>
    <col min="15874" max="15937" width="1.5" style="787" customWidth="1"/>
    <col min="15938" max="15938" width="1.375" style="787" customWidth="1"/>
    <col min="15939" max="16128" width="1.5" style="787" customWidth="1"/>
    <col min="16129" max="16129" width="1.25" style="787" customWidth="1"/>
    <col min="16130" max="16193" width="1.5" style="787" customWidth="1"/>
    <col min="16194" max="16194" width="1.375" style="787" customWidth="1"/>
    <col min="16195" max="16384" width="1.5" style="787" customWidth="1"/>
  </cols>
  <sheetData>
    <row r="1" spans="2:128" ht="12.75" customHeight="1" thickBot="1">
      <c r="B1" s="3140" t="s">
        <v>3750</v>
      </c>
      <c r="C1" s="3140"/>
      <c r="D1" s="3140"/>
      <c r="E1" s="3140"/>
      <c r="F1" s="3140"/>
      <c r="G1" s="3140"/>
      <c r="H1" s="3140"/>
      <c r="I1" s="3140"/>
      <c r="J1" s="3140"/>
      <c r="K1" s="3140"/>
      <c r="L1" s="786"/>
      <c r="M1" s="786"/>
    </row>
    <row r="2" spans="2:128" ht="25.5" customHeight="1" thickBot="1">
      <c r="C2" s="788"/>
      <c r="D2" s="788"/>
      <c r="E2" s="788"/>
      <c r="F2" s="788"/>
      <c r="G2" s="788"/>
      <c r="H2" s="788"/>
      <c r="I2" s="788"/>
      <c r="J2" s="788"/>
      <c r="K2" s="788"/>
      <c r="L2" s="788"/>
      <c r="M2" s="788"/>
      <c r="AT2" s="3141" t="s">
        <v>496</v>
      </c>
      <c r="AU2" s="3141"/>
      <c r="AV2" s="3141"/>
      <c r="AW2" s="3141"/>
      <c r="AX2" s="3142"/>
      <c r="AY2" s="3143" t="s">
        <v>2542</v>
      </c>
      <c r="AZ2" s="3144"/>
      <c r="BA2" s="3144"/>
      <c r="BB2" s="3145"/>
      <c r="BC2" s="3145"/>
      <c r="BD2" s="3144" t="s">
        <v>477</v>
      </c>
      <c r="BE2" s="3144"/>
      <c r="BF2" s="3145"/>
      <c r="BG2" s="3145"/>
      <c r="BH2" s="3144" t="s">
        <v>5</v>
      </c>
      <c r="BI2" s="3144"/>
      <c r="BJ2" s="3145"/>
      <c r="BK2" s="3145"/>
      <c r="BL2" s="3144" t="s">
        <v>478</v>
      </c>
      <c r="BM2" s="3159"/>
    </row>
    <row r="3" spans="2:128" ht="12.75" customHeight="1">
      <c r="Q3" s="3160" t="s">
        <v>3751</v>
      </c>
      <c r="R3" s="3160"/>
      <c r="S3" s="3160"/>
      <c r="T3" s="3160"/>
      <c r="U3" s="3160"/>
      <c r="V3" s="3160"/>
      <c r="W3" s="3160"/>
      <c r="X3" s="3160"/>
      <c r="Y3" s="3160"/>
      <c r="Z3" s="3160"/>
      <c r="AA3" s="3160"/>
      <c r="AB3" s="3160"/>
      <c r="AC3" s="3160"/>
      <c r="AD3" s="3160"/>
      <c r="AE3" s="3160"/>
      <c r="AF3" s="3160"/>
      <c r="AG3" s="3160"/>
      <c r="AH3" s="3160"/>
      <c r="AI3" s="3160"/>
      <c r="AJ3" s="3160"/>
      <c r="AK3" s="3160"/>
      <c r="AL3" s="3160"/>
      <c r="AM3" s="3160"/>
      <c r="AN3" s="3160"/>
      <c r="AO3" s="3160"/>
      <c r="AP3" s="3160"/>
      <c r="AQ3" s="3160"/>
      <c r="AR3" s="3160"/>
      <c r="AS3" s="3160"/>
      <c r="AT3" s="3160"/>
      <c r="AU3" s="3160"/>
      <c r="AV3" s="3160"/>
      <c r="AW3" s="3160"/>
      <c r="AX3" s="3160"/>
      <c r="AY3" s="789"/>
      <c r="AZ3" s="790"/>
      <c r="BA3" s="790"/>
      <c r="BB3" s="790"/>
      <c r="BC3" s="790"/>
      <c r="BD3" s="790"/>
      <c r="BE3" s="790"/>
      <c r="BF3" s="790"/>
      <c r="BG3" s="790"/>
      <c r="BH3" s="790"/>
      <c r="BI3" s="790"/>
      <c r="BJ3" s="790"/>
      <c r="BK3" s="790"/>
      <c r="BL3" s="790"/>
      <c r="BM3" s="790"/>
      <c r="BO3" s="786"/>
      <c r="BP3" s="786"/>
      <c r="BQ3" s="786"/>
      <c r="BR3" s="786"/>
      <c r="BS3" s="786"/>
      <c r="BT3" s="791"/>
      <c r="BU3" s="791"/>
      <c r="BV3" s="791"/>
      <c r="BW3" s="792"/>
      <c r="BX3" s="792"/>
      <c r="BY3" s="791"/>
      <c r="BZ3" s="791"/>
      <c r="CA3" s="792"/>
      <c r="CB3" s="792"/>
      <c r="CC3" s="791"/>
      <c r="CD3" s="791"/>
      <c r="CE3" s="792"/>
      <c r="CF3" s="792"/>
      <c r="CG3" s="791"/>
      <c r="CH3" s="791"/>
    </row>
    <row r="4" spans="2:128" ht="9.75" customHeight="1">
      <c r="Q4" s="3160"/>
      <c r="R4" s="3160"/>
      <c r="S4" s="3160"/>
      <c r="T4" s="3160"/>
      <c r="U4" s="3160"/>
      <c r="V4" s="3160"/>
      <c r="W4" s="3160"/>
      <c r="X4" s="3160"/>
      <c r="Y4" s="3160"/>
      <c r="Z4" s="3160"/>
      <c r="AA4" s="3160"/>
      <c r="AB4" s="3160"/>
      <c r="AC4" s="3160"/>
      <c r="AD4" s="3160"/>
      <c r="AE4" s="3160"/>
      <c r="AF4" s="3160"/>
      <c r="AG4" s="3160"/>
      <c r="AH4" s="3160"/>
      <c r="AI4" s="3160"/>
      <c r="AJ4" s="3160"/>
      <c r="AK4" s="3160"/>
      <c r="AL4" s="3160"/>
      <c r="AM4" s="3160"/>
      <c r="AN4" s="3160"/>
      <c r="AO4" s="3160"/>
      <c r="AP4" s="3160"/>
      <c r="AQ4" s="3160"/>
      <c r="AR4" s="3160"/>
      <c r="AS4" s="3160"/>
      <c r="AT4" s="3160"/>
      <c r="AU4" s="3160"/>
      <c r="AV4" s="3160"/>
      <c r="AW4" s="3160"/>
      <c r="AX4" s="3160"/>
      <c r="AY4" s="790"/>
      <c r="AZ4" s="790"/>
      <c r="BA4" s="790"/>
      <c r="BB4" s="790"/>
      <c r="BC4" s="790"/>
      <c r="BD4" s="790"/>
      <c r="BE4" s="790"/>
      <c r="BF4" s="790"/>
      <c r="BG4" s="790"/>
      <c r="BH4" s="790"/>
      <c r="BI4" s="790"/>
      <c r="BJ4" s="790"/>
      <c r="BK4" s="790"/>
      <c r="BL4" s="790"/>
      <c r="BM4" s="790"/>
      <c r="BO4" s="786"/>
      <c r="BP4" s="786"/>
      <c r="BQ4" s="786"/>
      <c r="BR4" s="786"/>
      <c r="BS4" s="786"/>
      <c r="BT4" s="791"/>
      <c r="BU4" s="791"/>
      <c r="BV4" s="791"/>
      <c r="BW4" s="792"/>
      <c r="BX4" s="792"/>
      <c r="BY4" s="791"/>
      <c r="BZ4" s="791"/>
      <c r="CA4" s="792"/>
      <c r="CB4" s="792"/>
      <c r="CC4" s="791"/>
      <c r="CD4" s="791"/>
      <c r="CE4" s="792"/>
      <c r="CF4" s="792"/>
      <c r="CG4" s="791"/>
      <c r="CH4" s="791"/>
    </row>
    <row r="5" spans="2:128" ht="15" customHeight="1">
      <c r="Q5" s="3135" t="s">
        <v>2526</v>
      </c>
      <c r="R5" s="3135"/>
      <c r="S5" s="3135"/>
      <c r="T5" s="3135"/>
      <c r="U5" s="3135"/>
      <c r="V5" s="3135"/>
      <c r="W5" s="3135"/>
      <c r="X5" s="3135"/>
      <c r="Y5" s="3135"/>
      <c r="Z5" s="3135"/>
      <c r="AA5" s="3135"/>
      <c r="AB5" s="3135"/>
      <c r="AC5" s="3135"/>
      <c r="AD5" s="3135"/>
      <c r="AE5" s="3135"/>
      <c r="AF5" s="3135"/>
      <c r="AG5" s="3135"/>
      <c r="AH5" s="3135"/>
      <c r="AI5" s="3135"/>
      <c r="AJ5" s="3135"/>
      <c r="AK5" s="3135"/>
      <c r="AL5" s="3135"/>
      <c r="AM5" s="3135"/>
      <c r="AN5" s="3135"/>
      <c r="AO5" s="3135"/>
      <c r="AP5" s="3135"/>
      <c r="AQ5" s="3135"/>
      <c r="AR5" s="3135"/>
      <c r="AS5" s="3135"/>
      <c r="AT5" s="3135"/>
      <c r="AU5" s="3135"/>
      <c r="AV5" s="3135"/>
      <c r="AW5" s="3135"/>
      <c r="AX5" s="3135"/>
      <c r="AY5" s="790"/>
      <c r="AZ5" s="790"/>
      <c r="BA5" s="790"/>
      <c r="BB5" s="790"/>
      <c r="BC5" s="790"/>
      <c r="BD5" s="790"/>
      <c r="BE5" s="790"/>
      <c r="BF5" s="790"/>
      <c r="BG5" s="790"/>
      <c r="BH5" s="790"/>
      <c r="BI5" s="790"/>
      <c r="BJ5" s="790"/>
      <c r="BK5" s="790"/>
      <c r="BL5" s="790"/>
      <c r="BM5" s="790"/>
    </row>
    <row r="6" spans="2:128" s="794" customFormat="1" ht="13.5" customHeight="1">
      <c r="B6" s="793"/>
      <c r="C6" s="793"/>
      <c r="D6" s="793"/>
      <c r="E6" s="793"/>
      <c r="F6" s="793"/>
      <c r="G6" s="793"/>
      <c r="H6" s="793"/>
      <c r="I6" s="793"/>
      <c r="J6" s="793"/>
      <c r="K6" s="793"/>
      <c r="L6" s="793"/>
      <c r="M6" s="793"/>
      <c r="N6" s="793"/>
      <c r="O6" s="793"/>
      <c r="P6" s="793"/>
      <c r="Q6" s="793"/>
      <c r="R6" s="793"/>
      <c r="S6" s="793"/>
      <c r="T6" s="793"/>
      <c r="U6" s="793"/>
      <c r="V6" s="793"/>
      <c r="W6" s="793"/>
      <c r="X6" s="793"/>
      <c r="Y6" s="793"/>
      <c r="Z6" s="793"/>
      <c r="AA6" s="793"/>
      <c r="AB6" s="793"/>
      <c r="AC6" s="793"/>
      <c r="AD6" s="3136" t="s">
        <v>15</v>
      </c>
      <c r="AE6" s="3136"/>
      <c r="AF6" s="3136"/>
      <c r="AG6" s="3136"/>
      <c r="AH6" s="3136"/>
      <c r="AI6" s="3136"/>
      <c r="AJ6" s="3136"/>
      <c r="AK6" s="3136"/>
      <c r="AL6" s="793"/>
      <c r="AM6" s="793"/>
      <c r="AN6" s="793"/>
      <c r="AO6" s="793"/>
      <c r="AP6" s="793"/>
      <c r="AQ6" s="793"/>
      <c r="AR6" s="793"/>
      <c r="AS6" s="793"/>
      <c r="AT6" s="793"/>
      <c r="AU6" s="793"/>
      <c r="AV6" s="793"/>
      <c r="AW6" s="793"/>
      <c r="AX6" s="793"/>
      <c r="AY6" s="793"/>
      <c r="AZ6" s="793"/>
      <c r="BA6" s="793"/>
      <c r="BD6" s="795"/>
      <c r="BG6" s="796"/>
      <c r="BH6" s="796"/>
      <c r="BI6" s="796"/>
      <c r="BJ6" s="796"/>
      <c r="BK6" s="796"/>
      <c r="BL6" s="796"/>
      <c r="BM6" s="796"/>
      <c r="BN6" s="796"/>
      <c r="BO6" s="796"/>
      <c r="BP6" s="796"/>
      <c r="BQ6" s="796"/>
      <c r="BR6" s="796"/>
      <c r="BS6" s="796"/>
      <c r="BT6" s="796"/>
      <c r="BU6" s="796"/>
      <c r="BV6" s="796"/>
      <c r="BW6" s="796"/>
      <c r="BX6" s="796"/>
      <c r="BY6" s="796"/>
      <c r="BZ6" s="796"/>
      <c r="CA6" s="796"/>
      <c r="CB6" s="796"/>
      <c r="CC6" s="796"/>
      <c r="CD6" s="796"/>
    </row>
    <row r="7" spans="2:128" s="794" customFormat="1" ht="0.75" hidden="1" customHeight="1">
      <c r="B7" s="793"/>
      <c r="C7" s="793"/>
      <c r="D7" s="793"/>
      <c r="E7" s="793"/>
      <c r="F7" s="793"/>
      <c r="G7" s="793"/>
      <c r="H7" s="793"/>
      <c r="I7" s="793"/>
      <c r="J7" s="793"/>
      <c r="K7" s="793"/>
      <c r="L7" s="793"/>
      <c r="M7" s="793"/>
      <c r="N7" s="793"/>
      <c r="O7" s="793"/>
      <c r="P7" s="793"/>
      <c r="Q7" s="793"/>
      <c r="R7" s="793"/>
      <c r="S7" s="793"/>
      <c r="T7" s="793"/>
      <c r="U7" s="793"/>
      <c r="V7" s="793"/>
      <c r="W7" s="793"/>
      <c r="X7" s="793"/>
      <c r="Y7" s="793"/>
      <c r="Z7" s="793"/>
      <c r="AA7" s="793"/>
      <c r="AB7" s="793"/>
      <c r="AC7" s="793"/>
      <c r="AD7" s="796"/>
      <c r="AE7" s="796"/>
      <c r="AF7" s="796"/>
      <c r="AG7" s="796"/>
      <c r="AH7" s="796"/>
      <c r="AI7" s="796"/>
      <c r="AJ7" s="796"/>
      <c r="AK7" s="796"/>
      <c r="AL7" s="793"/>
      <c r="AM7" s="793"/>
      <c r="AN7" s="793"/>
      <c r="AO7" s="793"/>
      <c r="AP7" s="793"/>
      <c r="AQ7" s="793"/>
      <c r="AR7" s="793"/>
      <c r="AS7" s="793"/>
      <c r="AT7" s="793"/>
      <c r="AU7" s="793"/>
      <c r="AV7" s="793"/>
      <c r="AW7" s="793"/>
      <c r="AX7" s="793"/>
      <c r="AY7" s="793"/>
      <c r="AZ7" s="793"/>
      <c r="BA7" s="793"/>
      <c r="BD7" s="795"/>
      <c r="BG7" s="796"/>
      <c r="BH7" s="796"/>
      <c r="BI7" s="796"/>
      <c r="BJ7" s="796"/>
      <c r="BK7" s="796"/>
      <c r="BL7" s="796"/>
      <c r="BM7" s="796"/>
      <c r="BN7" s="796"/>
      <c r="BO7" s="796"/>
      <c r="BP7" s="796"/>
      <c r="BQ7" s="796"/>
      <c r="BR7" s="796"/>
      <c r="BS7" s="796"/>
      <c r="BT7" s="796"/>
      <c r="BU7" s="796"/>
      <c r="BV7" s="796"/>
      <c r="BW7" s="796"/>
      <c r="BX7" s="796"/>
      <c r="BY7" s="796"/>
      <c r="BZ7" s="796"/>
      <c r="CA7" s="796"/>
      <c r="CB7" s="796"/>
      <c r="CC7" s="796"/>
      <c r="CD7" s="796"/>
    </row>
    <row r="8" spans="2:128" ht="15.75" customHeight="1">
      <c r="B8" s="3157" t="s">
        <v>2543</v>
      </c>
      <c r="C8" s="3157"/>
      <c r="D8" s="3157"/>
      <c r="E8" s="3158" t="s">
        <v>2544</v>
      </c>
      <c r="F8" s="3158"/>
      <c r="G8" s="3158"/>
      <c r="H8" s="3158"/>
      <c r="I8" s="3158"/>
      <c r="J8" s="3158"/>
      <c r="K8" s="3158"/>
      <c r="L8" s="3158"/>
      <c r="M8" s="3158"/>
      <c r="N8" s="3158"/>
      <c r="O8" s="3158"/>
      <c r="P8" s="3158"/>
      <c r="Q8" s="3158"/>
      <c r="R8" s="3158"/>
      <c r="S8" s="3158"/>
      <c r="T8" s="3158"/>
      <c r="U8" s="3158"/>
      <c r="V8" s="3158"/>
      <c r="W8" s="3158"/>
      <c r="X8" s="3158"/>
      <c r="Y8" s="3158"/>
      <c r="Z8" s="3158"/>
      <c r="AA8" s="3158"/>
      <c r="AB8" s="3158"/>
      <c r="AC8" s="3158"/>
      <c r="AD8" s="3158"/>
      <c r="AE8" s="3158"/>
      <c r="AF8" s="3158"/>
      <c r="AG8" s="3158"/>
      <c r="AH8" s="3158"/>
      <c r="AI8" s="3158"/>
      <c r="AJ8" s="3158"/>
      <c r="AK8" s="3158"/>
      <c r="AL8" s="3158"/>
      <c r="AM8" s="3158"/>
      <c r="AN8" s="3158"/>
      <c r="AO8" s="3158"/>
      <c r="AP8" s="3158"/>
      <c r="AQ8" s="3158"/>
      <c r="AR8" s="3158"/>
      <c r="AS8" s="3158"/>
      <c r="AT8" s="3158"/>
      <c r="AU8" s="3158"/>
      <c r="AV8" s="3158"/>
      <c r="AW8" s="3158"/>
      <c r="AX8" s="3158"/>
      <c r="AY8" s="3158"/>
      <c r="AZ8" s="3158"/>
      <c r="BA8" s="3158"/>
      <c r="BB8" s="3158"/>
      <c r="BC8" s="3158"/>
      <c r="BD8" s="3158"/>
      <c r="BE8" s="3158"/>
      <c r="BF8" s="3158"/>
      <c r="BG8" s="3158"/>
      <c r="BH8" s="3158"/>
      <c r="BI8" s="3158"/>
      <c r="BJ8" s="3158"/>
      <c r="BK8" s="3158"/>
      <c r="BL8" s="3158"/>
      <c r="BM8" s="3158"/>
      <c r="BN8" s="797"/>
      <c r="BO8" s="797"/>
      <c r="BP8" s="797"/>
      <c r="BQ8" s="797"/>
      <c r="BR8" s="797"/>
      <c r="BS8" s="797"/>
      <c r="BT8" s="797"/>
      <c r="BU8" s="797"/>
      <c r="BV8" s="797"/>
      <c r="BW8" s="797"/>
      <c r="BX8" s="797"/>
      <c r="BY8" s="797"/>
      <c r="BZ8" s="797"/>
      <c r="CA8" s="797"/>
      <c r="CB8" s="797"/>
      <c r="CC8" s="797"/>
      <c r="CD8" s="797"/>
      <c r="CE8" s="797"/>
      <c r="CF8" s="797"/>
      <c r="CG8" s="797"/>
      <c r="CH8" s="797"/>
      <c r="CI8" s="797"/>
      <c r="CJ8" s="797"/>
      <c r="CK8" s="797"/>
      <c r="CL8" s="797"/>
      <c r="CM8" s="797"/>
      <c r="CN8" s="797"/>
      <c r="CO8" s="797"/>
      <c r="CP8" s="797"/>
      <c r="CQ8" s="797"/>
      <c r="CR8" s="797"/>
      <c r="CS8" s="797"/>
      <c r="CT8" s="797"/>
      <c r="CU8" s="797"/>
      <c r="CV8" s="797"/>
      <c r="CW8" s="797"/>
      <c r="CX8" s="797"/>
      <c r="CY8" s="797"/>
      <c r="CZ8" s="797"/>
      <c r="DA8" s="797"/>
      <c r="DB8" s="797"/>
      <c r="DC8" s="797"/>
      <c r="DD8" s="797"/>
      <c r="DE8" s="797"/>
      <c r="DF8" s="797"/>
      <c r="DG8" s="797"/>
      <c r="DH8" s="797"/>
      <c r="DI8" s="797"/>
      <c r="DJ8" s="797"/>
      <c r="DK8" s="797"/>
      <c r="DL8" s="797"/>
      <c r="DM8" s="797"/>
      <c r="DN8" s="797"/>
      <c r="DO8" s="797"/>
      <c r="DP8" s="797"/>
      <c r="DQ8" s="797"/>
      <c r="DR8" s="797"/>
      <c r="DS8" s="797"/>
      <c r="DT8" s="797"/>
      <c r="DU8" s="797"/>
      <c r="DV8" s="797"/>
      <c r="DW8" s="797"/>
      <c r="DX8" s="797"/>
    </row>
    <row r="9" spans="2:128" ht="15.75" customHeight="1">
      <c r="B9" s="798"/>
      <c r="C9" s="798"/>
      <c r="D9" s="798"/>
      <c r="E9" s="3158"/>
      <c r="F9" s="3158"/>
      <c r="G9" s="3158"/>
      <c r="H9" s="3158"/>
      <c r="I9" s="3158"/>
      <c r="J9" s="3158"/>
      <c r="K9" s="3158"/>
      <c r="L9" s="3158"/>
      <c r="M9" s="3158"/>
      <c r="N9" s="3158"/>
      <c r="O9" s="3158"/>
      <c r="P9" s="3158"/>
      <c r="Q9" s="3158"/>
      <c r="R9" s="3158"/>
      <c r="S9" s="3158"/>
      <c r="T9" s="3158"/>
      <c r="U9" s="3158"/>
      <c r="V9" s="3158"/>
      <c r="W9" s="3158"/>
      <c r="X9" s="3158"/>
      <c r="Y9" s="3158"/>
      <c r="Z9" s="3158"/>
      <c r="AA9" s="3158"/>
      <c r="AB9" s="3158"/>
      <c r="AC9" s="3158"/>
      <c r="AD9" s="3158"/>
      <c r="AE9" s="3158"/>
      <c r="AF9" s="3158"/>
      <c r="AG9" s="3158"/>
      <c r="AH9" s="3158"/>
      <c r="AI9" s="3158"/>
      <c r="AJ9" s="3158"/>
      <c r="AK9" s="3158"/>
      <c r="AL9" s="3158"/>
      <c r="AM9" s="3158"/>
      <c r="AN9" s="3158"/>
      <c r="AO9" s="3158"/>
      <c r="AP9" s="3158"/>
      <c r="AQ9" s="3158"/>
      <c r="AR9" s="3158"/>
      <c r="AS9" s="3158"/>
      <c r="AT9" s="3158"/>
      <c r="AU9" s="3158"/>
      <c r="AV9" s="3158"/>
      <c r="AW9" s="3158"/>
      <c r="AX9" s="3158"/>
      <c r="AY9" s="3158"/>
      <c r="AZ9" s="3158"/>
      <c r="BA9" s="3158"/>
      <c r="BB9" s="3158"/>
      <c r="BC9" s="3158"/>
      <c r="BD9" s="3158"/>
      <c r="BE9" s="3158"/>
      <c r="BF9" s="3158"/>
      <c r="BG9" s="3158"/>
      <c r="BH9" s="3158"/>
      <c r="BI9" s="3158"/>
      <c r="BJ9" s="3158"/>
      <c r="BK9" s="3158"/>
      <c r="BL9" s="3158"/>
      <c r="BM9" s="3158"/>
      <c r="BN9" s="797"/>
      <c r="BO9" s="797"/>
      <c r="BP9" s="797"/>
      <c r="BQ9" s="797"/>
      <c r="BR9" s="797"/>
      <c r="BS9" s="797"/>
      <c r="BT9" s="797"/>
      <c r="BU9" s="797"/>
      <c r="BV9" s="797"/>
      <c r="BW9" s="797"/>
      <c r="BX9" s="797"/>
      <c r="BY9" s="797"/>
      <c r="BZ9" s="797"/>
      <c r="CA9" s="797"/>
      <c r="CB9" s="797"/>
      <c r="CC9" s="797"/>
      <c r="CD9" s="797"/>
      <c r="CE9" s="797"/>
      <c r="CF9" s="797"/>
      <c r="CG9" s="797"/>
      <c r="CH9" s="797"/>
      <c r="CI9" s="797"/>
      <c r="CJ9" s="797"/>
      <c r="CK9" s="797"/>
      <c r="CL9" s="797"/>
      <c r="CM9" s="797"/>
      <c r="CN9" s="797"/>
      <c r="CO9" s="797"/>
      <c r="CP9" s="797"/>
      <c r="CQ9" s="797"/>
      <c r="CR9" s="797"/>
      <c r="CS9" s="797"/>
      <c r="CT9" s="797"/>
      <c r="CU9" s="797"/>
      <c r="CV9" s="797"/>
      <c r="CW9" s="797"/>
      <c r="CX9" s="797"/>
      <c r="CY9" s="797"/>
      <c r="CZ9" s="797"/>
      <c r="DA9" s="797"/>
      <c r="DB9" s="797"/>
      <c r="DC9" s="797"/>
      <c r="DD9" s="797"/>
      <c r="DE9" s="797"/>
      <c r="DF9" s="797"/>
      <c r="DG9" s="797"/>
      <c r="DH9" s="797"/>
      <c r="DI9" s="797"/>
      <c r="DJ9" s="797"/>
      <c r="DK9" s="797"/>
      <c r="DL9" s="797"/>
      <c r="DM9" s="797"/>
      <c r="DN9" s="797"/>
      <c r="DO9" s="797"/>
      <c r="DP9" s="797"/>
      <c r="DQ9" s="797"/>
      <c r="DR9" s="797"/>
      <c r="DS9" s="797"/>
      <c r="DT9" s="797"/>
      <c r="DU9" s="797"/>
      <c r="DV9" s="797"/>
      <c r="DW9" s="797"/>
      <c r="DX9" s="797"/>
    </row>
    <row r="10" spans="2:128" ht="21.75" customHeight="1">
      <c r="B10" s="799"/>
      <c r="C10" s="799"/>
      <c r="D10" s="799"/>
      <c r="E10" s="3158"/>
      <c r="F10" s="3158"/>
      <c r="G10" s="3158"/>
      <c r="H10" s="3158"/>
      <c r="I10" s="3158"/>
      <c r="J10" s="3158"/>
      <c r="K10" s="3158"/>
      <c r="L10" s="3158"/>
      <c r="M10" s="3158"/>
      <c r="N10" s="3158"/>
      <c r="O10" s="3158"/>
      <c r="P10" s="3158"/>
      <c r="Q10" s="3158"/>
      <c r="R10" s="3158"/>
      <c r="S10" s="3158"/>
      <c r="T10" s="3158"/>
      <c r="U10" s="3158"/>
      <c r="V10" s="3158"/>
      <c r="W10" s="3158"/>
      <c r="X10" s="3158"/>
      <c r="Y10" s="3158"/>
      <c r="Z10" s="3158"/>
      <c r="AA10" s="3158"/>
      <c r="AB10" s="3158"/>
      <c r="AC10" s="3158"/>
      <c r="AD10" s="3158"/>
      <c r="AE10" s="3158"/>
      <c r="AF10" s="3158"/>
      <c r="AG10" s="3158"/>
      <c r="AH10" s="3158"/>
      <c r="AI10" s="3158"/>
      <c r="AJ10" s="3158"/>
      <c r="AK10" s="3158"/>
      <c r="AL10" s="3158"/>
      <c r="AM10" s="3158"/>
      <c r="AN10" s="3158"/>
      <c r="AO10" s="3158"/>
      <c r="AP10" s="3158"/>
      <c r="AQ10" s="3158"/>
      <c r="AR10" s="3158"/>
      <c r="AS10" s="3158"/>
      <c r="AT10" s="3158"/>
      <c r="AU10" s="3158"/>
      <c r="AV10" s="3158"/>
      <c r="AW10" s="3158"/>
      <c r="AX10" s="3158"/>
      <c r="AY10" s="3158"/>
      <c r="AZ10" s="3158"/>
      <c r="BA10" s="3158"/>
      <c r="BB10" s="3158"/>
      <c r="BC10" s="3158"/>
      <c r="BD10" s="3158"/>
      <c r="BE10" s="3158"/>
      <c r="BF10" s="3158"/>
      <c r="BG10" s="3158"/>
      <c r="BH10" s="3158"/>
      <c r="BI10" s="3158"/>
      <c r="BJ10" s="3158"/>
      <c r="BK10" s="3158"/>
      <c r="BL10" s="3158"/>
      <c r="BM10" s="3158"/>
      <c r="BN10" s="797"/>
      <c r="BO10" s="797"/>
      <c r="BP10" s="797"/>
      <c r="BQ10" s="797"/>
      <c r="BR10" s="797"/>
      <c r="BS10" s="797"/>
      <c r="BT10" s="797"/>
      <c r="BU10" s="797"/>
      <c r="BV10" s="797"/>
      <c r="BW10" s="797"/>
      <c r="BX10" s="797"/>
      <c r="BY10" s="797"/>
      <c r="BZ10" s="797"/>
      <c r="CA10" s="797"/>
      <c r="CB10" s="797"/>
      <c r="CC10" s="797"/>
      <c r="CD10" s="797"/>
      <c r="CE10" s="797"/>
      <c r="CF10" s="797"/>
      <c r="CG10" s="797"/>
      <c r="CH10" s="797"/>
      <c r="CI10" s="797"/>
      <c r="CJ10" s="797"/>
      <c r="CK10" s="797"/>
      <c r="CL10" s="797"/>
      <c r="CM10" s="797"/>
      <c r="CN10" s="797"/>
      <c r="CO10" s="797"/>
      <c r="CP10" s="797"/>
      <c r="CQ10" s="797"/>
      <c r="CR10" s="797"/>
      <c r="CS10" s="797"/>
      <c r="CT10" s="797"/>
      <c r="CU10" s="797"/>
      <c r="CV10" s="797"/>
      <c r="CW10" s="797"/>
      <c r="CX10" s="797"/>
      <c r="CY10" s="797"/>
      <c r="CZ10" s="797"/>
      <c r="DA10" s="797"/>
      <c r="DB10" s="797"/>
      <c r="DC10" s="797"/>
      <c r="DD10" s="797"/>
      <c r="DE10" s="797"/>
      <c r="DF10" s="797"/>
      <c r="DG10" s="797"/>
      <c r="DH10" s="797"/>
      <c r="DI10" s="797"/>
      <c r="DJ10" s="797"/>
      <c r="DK10" s="797"/>
      <c r="DL10" s="797"/>
      <c r="DM10" s="797"/>
      <c r="DN10" s="797"/>
      <c r="DO10" s="797"/>
      <c r="DP10" s="797"/>
      <c r="DQ10" s="797"/>
      <c r="DR10" s="797"/>
      <c r="DS10" s="797"/>
      <c r="DT10" s="797"/>
      <c r="DU10" s="797"/>
      <c r="DV10" s="797"/>
      <c r="DW10" s="797"/>
      <c r="DX10" s="797"/>
    </row>
    <row r="11" spans="2:128" ht="13.5">
      <c r="B11" s="3157" t="s">
        <v>2545</v>
      </c>
      <c r="C11" s="3157"/>
      <c r="D11" s="3157"/>
      <c r="E11" s="3158" t="s">
        <v>2546</v>
      </c>
      <c r="F11" s="3158"/>
      <c r="G11" s="3158"/>
      <c r="H11" s="3158"/>
      <c r="I11" s="3158"/>
      <c r="J11" s="3158"/>
      <c r="K11" s="3158"/>
      <c r="L11" s="3158"/>
      <c r="M11" s="3158"/>
      <c r="N11" s="3158"/>
      <c r="O11" s="3158"/>
      <c r="P11" s="3158"/>
      <c r="Q11" s="3158"/>
      <c r="R11" s="3158"/>
      <c r="S11" s="3158"/>
      <c r="T11" s="3158"/>
      <c r="U11" s="3158"/>
      <c r="V11" s="3158"/>
      <c r="W11" s="3158"/>
      <c r="X11" s="3158"/>
      <c r="Y11" s="3158"/>
      <c r="Z11" s="3158"/>
      <c r="AA11" s="3158"/>
      <c r="AB11" s="3158"/>
      <c r="AC11" s="3158"/>
      <c r="AD11" s="3158"/>
      <c r="AE11" s="3158"/>
      <c r="AF11" s="3158"/>
      <c r="AG11" s="3158"/>
      <c r="AH11" s="3158"/>
      <c r="AI11" s="3158"/>
      <c r="AJ11" s="3158"/>
      <c r="AK11" s="3158"/>
      <c r="AL11" s="3158"/>
      <c r="AM11" s="3158"/>
      <c r="AN11" s="3158"/>
      <c r="AO11" s="3158"/>
      <c r="AP11" s="3158"/>
      <c r="AQ11" s="3158"/>
      <c r="AR11" s="3158"/>
      <c r="AS11" s="3158"/>
      <c r="AT11" s="3158"/>
      <c r="AU11" s="3158"/>
      <c r="AV11" s="3158"/>
      <c r="AW11" s="3158"/>
      <c r="AX11" s="3158"/>
      <c r="AY11" s="3158"/>
      <c r="AZ11" s="3158"/>
      <c r="BA11" s="3158"/>
      <c r="BB11" s="3158"/>
      <c r="BC11" s="3158"/>
      <c r="BD11" s="3158"/>
      <c r="BE11" s="3158"/>
      <c r="BF11" s="3158"/>
      <c r="BG11" s="3158"/>
      <c r="BH11" s="3158"/>
      <c r="BI11" s="3158"/>
      <c r="BJ11" s="3158"/>
      <c r="BK11" s="3158"/>
      <c r="BL11" s="3158"/>
      <c r="BM11" s="3158"/>
      <c r="BN11" s="797"/>
      <c r="BO11" s="797"/>
      <c r="BP11" s="797"/>
      <c r="BQ11" s="797"/>
      <c r="BR11" s="797"/>
      <c r="BS11" s="797"/>
      <c r="BT11" s="797"/>
      <c r="BU11" s="797"/>
      <c r="BV11" s="797"/>
      <c r="BW11" s="797"/>
      <c r="BX11" s="797"/>
      <c r="BY11" s="797"/>
      <c r="BZ11" s="797"/>
      <c r="CA11" s="797"/>
      <c r="CB11" s="797"/>
      <c r="CC11" s="797"/>
      <c r="CD11" s="797"/>
      <c r="CE11" s="797"/>
      <c r="CF11" s="797"/>
      <c r="CG11" s="797"/>
      <c r="CH11" s="797"/>
      <c r="CI11" s="797"/>
      <c r="CJ11" s="797"/>
      <c r="CK11" s="797"/>
      <c r="CL11" s="797"/>
      <c r="CM11" s="797"/>
      <c r="CN11" s="797"/>
      <c r="CO11" s="797"/>
      <c r="CP11" s="797"/>
      <c r="CQ11" s="797"/>
      <c r="CR11" s="797"/>
      <c r="CS11" s="797"/>
      <c r="CT11" s="797"/>
      <c r="CU11" s="797"/>
      <c r="CV11" s="797"/>
      <c r="CW11" s="797"/>
      <c r="CX11" s="797"/>
      <c r="CY11" s="797"/>
      <c r="CZ11" s="797"/>
      <c r="DA11" s="797"/>
      <c r="DB11" s="797"/>
      <c r="DC11" s="797"/>
      <c r="DD11" s="797"/>
      <c r="DE11" s="797"/>
      <c r="DF11" s="797"/>
      <c r="DG11" s="797"/>
      <c r="DH11" s="797"/>
      <c r="DI11" s="797"/>
      <c r="DJ11" s="797"/>
      <c r="DK11" s="797"/>
      <c r="DL11" s="797"/>
      <c r="DM11" s="797"/>
      <c r="DN11" s="797"/>
      <c r="DO11" s="797"/>
      <c r="DP11" s="797"/>
      <c r="DQ11" s="797"/>
      <c r="DR11" s="797"/>
      <c r="DS11" s="797"/>
      <c r="DT11" s="797"/>
      <c r="DU11" s="797"/>
      <c r="DV11" s="797"/>
      <c r="DW11" s="797"/>
      <c r="DX11" s="797"/>
    </row>
    <row r="12" spans="2:128" ht="7.5" customHeight="1" thickBot="1">
      <c r="C12" s="800"/>
      <c r="D12" s="800"/>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c r="AN12" s="800"/>
      <c r="AO12" s="800"/>
      <c r="AP12" s="800"/>
      <c r="AQ12" s="800"/>
      <c r="AR12" s="800"/>
      <c r="AS12" s="800"/>
      <c r="AT12" s="800"/>
      <c r="AU12" s="800"/>
      <c r="AV12" s="800"/>
      <c r="AW12" s="800"/>
      <c r="AX12" s="800"/>
      <c r="AY12" s="800"/>
      <c r="AZ12" s="800"/>
      <c r="BA12" s="800"/>
      <c r="BB12" s="800"/>
      <c r="BC12" s="800"/>
      <c r="BD12" s="800"/>
      <c r="BE12" s="800"/>
      <c r="BF12" s="800"/>
      <c r="BG12" s="800"/>
      <c r="BH12" s="800"/>
      <c r="BI12" s="800"/>
      <c r="BJ12" s="800"/>
    </row>
    <row r="13" spans="2:128" ht="7.5" customHeight="1">
      <c r="B13" s="3141" t="s">
        <v>2547</v>
      </c>
      <c r="C13" s="3146"/>
      <c r="D13" s="3146"/>
      <c r="E13" s="3146"/>
      <c r="F13" s="3146"/>
      <c r="G13" s="3146"/>
      <c r="H13" s="3147"/>
      <c r="I13" s="3148" t="s">
        <v>3082</v>
      </c>
      <c r="J13" s="3149"/>
      <c r="K13" s="3149"/>
      <c r="L13" s="3149"/>
      <c r="M13" s="3149"/>
      <c r="N13" s="3149"/>
      <c r="O13" s="3149"/>
      <c r="P13" s="3149"/>
      <c r="Q13" s="3149"/>
      <c r="R13" s="3149"/>
      <c r="S13" s="3149"/>
      <c r="T13" s="3149"/>
      <c r="U13" s="3149"/>
      <c r="V13" s="3149"/>
      <c r="W13" s="3149"/>
      <c r="X13" s="3149"/>
      <c r="Y13" s="3149"/>
      <c r="Z13" s="3149"/>
      <c r="AA13" s="3149"/>
      <c r="AB13" s="3149"/>
      <c r="AC13" s="3149"/>
      <c r="AD13" s="3150"/>
    </row>
    <row r="14" spans="2:128" ht="7.5" customHeight="1">
      <c r="B14" s="3146"/>
      <c r="C14" s="3146"/>
      <c r="D14" s="3146"/>
      <c r="E14" s="3146"/>
      <c r="F14" s="3146"/>
      <c r="G14" s="3146"/>
      <c r="H14" s="3147"/>
      <c r="I14" s="3151"/>
      <c r="J14" s="3152"/>
      <c r="K14" s="3152"/>
      <c r="L14" s="3152"/>
      <c r="M14" s="3152"/>
      <c r="N14" s="3152"/>
      <c r="O14" s="3152"/>
      <c r="P14" s="3152"/>
      <c r="Q14" s="3152"/>
      <c r="R14" s="3152"/>
      <c r="S14" s="3152"/>
      <c r="T14" s="3152"/>
      <c r="U14" s="3152"/>
      <c r="V14" s="3152"/>
      <c r="W14" s="3152"/>
      <c r="X14" s="3152"/>
      <c r="Y14" s="3152"/>
      <c r="Z14" s="3152"/>
      <c r="AA14" s="3152"/>
      <c r="AB14" s="3152"/>
      <c r="AC14" s="3152"/>
      <c r="AD14" s="3153"/>
      <c r="AE14" s="3141" t="s">
        <v>479</v>
      </c>
      <c r="AF14" s="3141"/>
      <c r="AG14" s="3141"/>
    </row>
    <row r="15" spans="2:128" ht="7.5" customHeight="1" thickBot="1">
      <c r="B15" s="3146"/>
      <c r="C15" s="3146"/>
      <c r="D15" s="3146"/>
      <c r="E15" s="3146"/>
      <c r="F15" s="3146"/>
      <c r="G15" s="3146"/>
      <c r="H15" s="3147"/>
      <c r="I15" s="3154"/>
      <c r="J15" s="3155"/>
      <c r="K15" s="3155"/>
      <c r="L15" s="3155"/>
      <c r="M15" s="3155"/>
      <c r="N15" s="3155"/>
      <c r="O15" s="3155"/>
      <c r="P15" s="3155"/>
      <c r="Q15" s="3155"/>
      <c r="R15" s="3155"/>
      <c r="S15" s="3155"/>
      <c r="T15" s="3155"/>
      <c r="U15" s="3155"/>
      <c r="V15" s="3155"/>
      <c r="W15" s="3155"/>
      <c r="X15" s="3155"/>
      <c r="Y15" s="3155"/>
      <c r="Z15" s="3155"/>
      <c r="AA15" s="3155"/>
      <c r="AB15" s="3155"/>
      <c r="AC15" s="3155"/>
      <c r="AD15" s="3156"/>
      <c r="AE15" s="3141"/>
      <c r="AF15" s="3141"/>
      <c r="AG15" s="3141"/>
    </row>
    <row r="16" spans="2:128" ht="7.5" customHeight="1" thickBot="1"/>
    <row r="17" spans="2:65" ht="7.5" customHeight="1" thickBot="1">
      <c r="B17" s="3118" t="s">
        <v>509</v>
      </c>
      <c r="C17" s="3119"/>
      <c r="D17" s="3119"/>
      <c r="E17" s="3119"/>
      <c r="F17" s="3120"/>
      <c r="G17" s="3122" t="s">
        <v>2548</v>
      </c>
      <c r="H17" s="3122"/>
      <c r="I17" s="3122"/>
      <c r="J17" s="3122"/>
      <c r="K17" s="3122"/>
      <c r="L17" s="3137" t="str">
        <f>cst_wskakunin_owner1__space</f>
        <v>テスト建て主　代表取締役社長　テストさん</v>
      </c>
      <c r="M17" s="3137"/>
      <c r="N17" s="3137"/>
      <c r="O17" s="3137"/>
      <c r="P17" s="3137"/>
      <c r="Q17" s="3137"/>
      <c r="R17" s="3137"/>
      <c r="S17" s="3137"/>
      <c r="T17" s="3137"/>
      <c r="U17" s="3137"/>
      <c r="V17" s="3137"/>
      <c r="W17" s="3137"/>
      <c r="X17" s="3137"/>
      <c r="Y17" s="3137"/>
      <c r="Z17" s="3137"/>
      <c r="AA17" s="3137"/>
      <c r="AB17" s="3137"/>
      <c r="AC17" s="3137"/>
      <c r="AD17" s="3137"/>
      <c r="AE17" s="3137"/>
      <c r="AF17" s="3137"/>
      <c r="AG17" s="3137"/>
      <c r="AH17" s="3137"/>
      <c r="AI17" s="3137"/>
      <c r="AJ17" s="3137"/>
      <c r="AK17" s="3137"/>
      <c r="AL17" s="3137"/>
      <c r="AM17" s="3137"/>
      <c r="AN17" s="3137"/>
      <c r="AO17" s="3137"/>
      <c r="AP17" s="3137"/>
      <c r="AQ17" s="3137"/>
      <c r="AR17" s="3137"/>
      <c r="AS17" s="3137"/>
      <c r="AT17" s="3137"/>
      <c r="AU17" s="3137"/>
      <c r="AV17" s="3137"/>
      <c r="AW17" s="3137"/>
      <c r="AX17" s="3137"/>
      <c r="AY17" s="801"/>
      <c r="AZ17" s="801"/>
      <c r="BA17" s="801"/>
      <c r="BB17" s="801"/>
      <c r="BC17" s="801"/>
      <c r="BD17" s="802"/>
      <c r="BE17" s="802"/>
      <c r="BF17" s="802"/>
      <c r="BG17" s="802"/>
      <c r="BH17" s="802"/>
      <c r="BI17" s="802"/>
      <c r="BJ17" s="802"/>
      <c r="BK17" s="802"/>
      <c r="BL17" s="803"/>
      <c r="BM17" s="804"/>
    </row>
    <row r="18" spans="2:65" ht="7.5" customHeight="1" thickBot="1">
      <c r="B18" s="3121"/>
      <c r="C18" s="3119"/>
      <c r="D18" s="3119"/>
      <c r="E18" s="3119"/>
      <c r="F18" s="3120"/>
      <c r="G18" s="3123"/>
      <c r="H18" s="3123"/>
      <c r="I18" s="3123"/>
      <c r="J18" s="3123"/>
      <c r="K18" s="3123"/>
      <c r="L18" s="3138"/>
      <c r="M18" s="3138"/>
      <c r="N18" s="3138"/>
      <c r="O18" s="3138"/>
      <c r="P18" s="3138"/>
      <c r="Q18" s="3138"/>
      <c r="R18" s="3138"/>
      <c r="S18" s="3138"/>
      <c r="T18" s="3138"/>
      <c r="U18" s="3138"/>
      <c r="V18" s="3138"/>
      <c r="W18" s="3138"/>
      <c r="X18" s="3138"/>
      <c r="Y18" s="3138"/>
      <c r="Z18" s="3138"/>
      <c r="AA18" s="3138"/>
      <c r="AB18" s="3138"/>
      <c r="AC18" s="3138"/>
      <c r="AD18" s="3138"/>
      <c r="AE18" s="3138"/>
      <c r="AF18" s="3138"/>
      <c r="AG18" s="3138"/>
      <c r="AH18" s="3138"/>
      <c r="AI18" s="3138"/>
      <c r="AJ18" s="3138"/>
      <c r="AK18" s="3138"/>
      <c r="AL18" s="3138"/>
      <c r="AM18" s="3138"/>
      <c r="AN18" s="3138"/>
      <c r="AO18" s="3138"/>
      <c r="AP18" s="3138"/>
      <c r="AQ18" s="3138"/>
      <c r="AR18" s="3138"/>
      <c r="AS18" s="3138"/>
      <c r="AT18" s="3138"/>
      <c r="AU18" s="3138"/>
      <c r="AV18" s="3138"/>
      <c r="AW18" s="3138"/>
      <c r="AX18" s="3138"/>
      <c r="AY18" s="805"/>
      <c r="AZ18" s="805"/>
      <c r="BA18" s="805"/>
      <c r="BB18" s="805"/>
      <c r="BC18" s="805"/>
      <c r="BD18" s="806"/>
      <c r="BE18" s="806"/>
      <c r="BF18" s="806"/>
      <c r="BG18" s="806"/>
      <c r="BH18" s="806"/>
      <c r="BI18" s="806"/>
      <c r="BJ18" s="806"/>
      <c r="BK18" s="806"/>
      <c r="BL18" s="807"/>
      <c r="BM18" s="808"/>
    </row>
    <row r="19" spans="2:65" ht="7.5" customHeight="1" thickBot="1">
      <c r="B19" s="3121"/>
      <c r="C19" s="3119"/>
      <c r="D19" s="3119"/>
      <c r="E19" s="3119"/>
      <c r="F19" s="3120"/>
      <c r="G19" s="3123"/>
      <c r="H19" s="3123"/>
      <c r="I19" s="3123"/>
      <c r="J19" s="3123"/>
      <c r="K19" s="3123"/>
      <c r="L19" s="3138"/>
      <c r="M19" s="3138"/>
      <c r="N19" s="3138"/>
      <c r="O19" s="3138"/>
      <c r="P19" s="3138"/>
      <c r="Q19" s="3138"/>
      <c r="R19" s="3138"/>
      <c r="S19" s="3138"/>
      <c r="T19" s="3138"/>
      <c r="U19" s="3138"/>
      <c r="V19" s="3138"/>
      <c r="W19" s="3138"/>
      <c r="X19" s="3138"/>
      <c r="Y19" s="3138"/>
      <c r="Z19" s="3138"/>
      <c r="AA19" s="3138"/>
      <c r="AB19" s="3138"/>
      <c r="AC19" s="3138"/>
      <c r="AD19" s="3138"/>
      <c r="AE19" s="3138"/>
      <c r="AF19" s="3138"/>
      <c r="AG19" s="3138"/>
      <c r="AH19" s="3138"/>
      <c r="AI19" s="3138"/>
      <c r="AJ19" s="3138"/>
      <c r="AK19" s="3138"/>
      <c r="AL19" s="3138"/>
      <c r="AM19" s="3138"/>
      <c r="AN19" s="3138"/>
      <c r="AO19" s="3138"/>
      <c r="AP19" s="3138"/>
      <c r="AQ19" s="3138"/>
      <c r="AR19" s="3138"/>
      <c r="AS19" s="3138"/>
      <c r="AT19" s="3138"/>
      <c r="AU19" s="3138"/>
      <c r="AV19" s="3138"/>
      <c r="AW19" s="3138"/>
      <c r="AX19" s="3138"/>
      <c r="AY19" s="805"/>
      <c r="AZ19" s="805"/>
      <c r="BA19" s="805"/>
      <c r="BB19" s="805"/>
      <c r="BC19" s="805"/>
      <c r="BD19" s="806"/>
      <c r="BE19" s="806"/>
      <c r="BF19" s="806"/>
      <c r="BG19" s="806"/>
      <c r="BH19" s="806"/>
      <c r="BI19" s="806"/>
      <c r="BJ19" s="806"/>
      <c r="BK19" s="806"/>
      <c r="BL19" s="807"/>
      <c r="BM19" s="808"/>
    </row>
    <row r="20" spans="2:65" ht="7.5" customHeight="1" thickBot="1">
      <c r="B20" s="3121"/>
      <c r="C20" s="3119"/>
      <c r="D20" s="3119"/>
      <c r="E20" s="3119"/>
      <c r="F20" s="3120"/>
      <c r="G20" s="3123"/>
      <c r="H20" s="3123"/>
      <c r="I20" s="3123"/>
      <c r="J20" s="3123"/>
      <c r="K20" s="3123"/>
      <c r="L20" s="3138"/>
      <c r="M20" s="3138"/>
      <c r="N20" s="3138"/>
      <c r="O20" s="3138"/>
      <c r="P20" s="3138"/>
      <c r="Q20" s="3138"/>
      <c r="R20" s="3138"/>
      <c r="S20" s="3138"/>
      <c r="T20" s="3138"/>
      <c r="U20" s="3138"/>
      <c r="V20" s="3138"/>
      <c r="W20" s="3138"/>
      <c r="X20" s="3138"/>
      <c r="Y20" s="3138"/>
      <c r="Z20" s="3138"/>
      <c r="AA20" s="3138"/>
      <c r="AB20" s="3138"/>
      <c r="AC20" s="3138"/>
      <c r="AD20" s="3138"/>
      <c r="AE20" s="3138"/>
      <c r="AF20" s="3138"/>
      <c r="AG20" s="3138"/>
      <c r="AH20" s="3138"/>
      <c r="AI20" s="3138"/>
      <c r="AJ20" s="3138"/>
      <c r="AK20" s="3138"/>
      <c r="AL20" s="3138"/>
      <c r="AM20" s="3138"/>
      <c r="AN20" s="3138"/>
      <c r="AO20" s="3138"/>
      <c r="AP20" s="3138"/>
      <c r="AQ20" s="3138"/>
      <c r="AR20" s="3138"/>
      <c r="AS20" s="3138"/>
      <c r="AT20" s="3138"/>
      <c r="AU20" s="3138"/>
      <c r="AV20" s="3138"/>
      <c r="AW20" s="3138"/>
      <c r="AX20" s="3138"/>
      <c r="AY20" s="809"/>
      <c r="AZ20" s="809"/>
      <c r="BA20" s="809"/>
      <c r="BB20" s="809"/>
      <c r="BC20" s="809"/>
      <c r="BD20" s="809"/>
      <c r="BE20" s="3126"/>
      <c r="BF20" s="3126"/>
      <c r="BI20" s="809"/>
      <c r="BJ20" s="809"/>
      <c r="BK20" s="809"/>
      <c r="BL20" s="809"/>
      <c r="BM20" s="810"/>
    </row>
    <row r="21" spans="2:65" ht="7.5" customHeight="1" thickBot="1">
      <c r="B21" s="3121"/>
      <c r="C21" s="3119"/>
      <c r="D21" s="3119"/>
      <c r="E21" s="3119"/>
      <c r="F21" s="3120"/>
      <c r="G21" s="3123"/>
      <c r="H21" s="3123"/>
      <c r="I21" s="3123"/>
      <c r="J21" s="3123"/>
      <c r="K21" s="3123"/>
      <c r="L21" s="3138"/>
      <c r="M21" s="3138"/>
      <c r="N21" s="3138"/>
      <c r="O21" s="3138"/>
      <c r="P21" s="3138"/>
      <c r="Q21" s="3138"/>
      <c r="R21" s="3138"/>
      <c r="S21" s="3138"/>
      <c r="T21" s="3138"/>
      <c r="U21" s="3138"/>
      <c r="V21" s="3138"/>
      <c r="W21" s="3138"/>
      <c r="X21" s="3138"/>
      <c r="Y21" s="3138"/>
      <c r="Z21" s="3138"/>
      <c r="AA21" s="3138"/>
      <c r="AB21" s="3138"/>
      <c r="AC21" s="3138"/>
      <c r="AD21" s="3138"/>
      <c r="AE21" s="3138"/>
      <c r="AF21" s="3138"/>
      <c r="AG21" s="3138"/>
      <c r="AH21" s="3138"/>
      <c r="AI21" s="3138"/>
      <c r="AJ21" s="3138"/>
      <c r="AK21" s="3138"/>
      <c r="AL21" s="3138"/>
      <c r="AM21" s="3138"/>
      <c r="AN21" s="3138"/>
      <c r="AO21" s="3138"/>
      <c r="AP21" s="3138"/>
      <c r="AQ21" s="3138"/>
      <c r="AR21" s="3138"/>
      <c r="AS21" s="3138"/>
      <c r="AT21" s="3138"/>
      <c r="AU21" s="3138"/>
      <c r="AV21" s="3138"/>
      <c r="AW21" s="3138"/>
      <c r="AX21" s="3138"/>
      <c r="AY21" s="805"/>
      <c r="AZ21" s="805"/>
      <c r="BA21" s="805"/>
      <c r="BB21" s="805"/>
      <c r="BC21" s="805"/>
      <c r="BD21" s="805"/>
      <c r="BE21" s="3126"/>
      <c r="BF21" s="3126"/>
      <c r="BI21" s="811"/>
      <c r="BJ21" s="811"/>
      <c r="BK21" s="812"/>
      <c r="BL21" s="812"/>
      <c r="BM21" s="813"/>
    </row>
    <row r="22" spans="2:65" ht="7.5" customHeight="1" thickBot="1">
      <c r="B22" s="3121"/>
      <c r="C22" s="3119"/>
      <c r="D22" s="3119"/>
      <c r="E22" s="3119"/>
      <c r="F22" s="3120"/>
      <c r="G22" s="3123"/>
      <c r="H22" s="3123"/>
      <c r="I22" s="3123"/>
      <c r="J22" s="3123"/>
      <c r="K22" s="3123"/>
      <c r="L22" s="3139"/>
      <c r="M22" s="3139"/>
      <c r="N22" s="3139"/>
      <c r="O22" s="3139"/>
      <c r="P22" s="3139"/>
      <c r="Q22" s="3139"/>
      <c r="R22" s="3139"/>
      <c r="S22" s="3139"/>
      <c r="T22" s="3139"/>
      <c r="U22" s="3139"/>
      <c r="V22" s="3139"/>
      <c r="W22" s="3139"/>
      <c r="X22" s="3139"/>
      <c r="Y22" s="3139"/>
      <c r="Z22" s="3139"/>
      <c r="AA22" s="3139"/>
      <c r="AB22" s="3139"/>
      <c r="AC22" s="3139"/>
      <c r="AD22" s="3139"/>
      <c r="AE22" s="3139"/>
      <c r="AF22" s="3139"/>
      <c r="AG22" s="3139"/>
      <c r="AH22" s="3139"/>
      <c r="AI22" s="3139"/>
      <c r="AJ22" s="3139"/>
      <c r="AK22" s="3139"/>
      <c r="AL22" s="3139"/>
      <c r="AM22" s="3139"/>
      <c r="AN22" s="3139"/>
      <c r="AO22" s="3139"/>
      <c r="AP22" s="3139"/>
      <c r="AQ22" s="3139"/>
      <c r="AR22" s="3139"/>
      <c r="AS22" s="3139"/>
      <c r="AT22" s="3139"/>
      <c r="AU22" s="3139"/>
      <c r="AV22" s="3139"/>
      <c r="AW22" s="3139"/>
      <c r="AX22" s="3139"/>
      <c r="AY22" s="809"/>
      <c r="AZ22" s="809"/>
      <c r="BA22" s="809"/>
      <c r="BB22" s="809"/>
      <c r="BC22" s="809"/>
      <c r="BD22" s="809"/>
      <c r="BE22" s="809"/>
      <c r="BF22" s="814"/>
      <c r="BG22" s="805"/>
      <c r="BH22" s="805"/>
      <c r="BI22" s="805"/>
      <c r="BJ22" s="812"/>
      <c r="BK22" s="812"/>
      <c r="BL22" s="812"/>
      <c r="BM22" s="813"/>
    </row>
    <row r="23" spans="2:65" ht="7.5" customHeight="1" thickBot="1">
      <c r="B23" s="3121"/>
      <c r="C23" s="3119"/>
      <c r="D23" s="3119"/>
      <c r="E23" s="3119"/>
      <c r="F23" s="3120"/>
      <c r="G23" s="3124" t="s">
        <v>2549</v>
      </c>
      <c r="H23" s="3124"/>
      <c r="I23" s="3133" t="str">
        <f>cst_wskakunin_owner1_ZIP</f>
        <v>330-0064</v>
      </c>
      <c r="J23" s="3133"/>
      <c r="K23" s="3133"/>
      <c r="L23" s="3133"/>
      <c r="M23" s="3133"/>
      <c r="N23" s="3133"/>
      <c r="O23" s="3133"/>
      <c r="P23" s="3133"/>
      <c r="Q23" s="3133"/>
      <c r="R23" s="3124" t="s">
        <v>57</v>
      </c>
      <c r="S23" s="3104" t="s">
        <v>2550</v>
      </c>
      <c r="T23" s="3104"/>
      <c r="U23" s="3104"/>
      <c r="V23" s="3104"/>
      <c r="W23" s="3127" t="str">
        <f>cst_wskakunin_owner1__address</f>
        <v>埼玉県埼玉県さいたま市浦和区岸町７－１２－３</v>
      </c>
      <c r="X23" s="3127"/>
      <c r="Y23" s="3127"/>
      <c r="Z23" s="3127"/>
      <c r="AA23" s="3127"/>
      <c r="AB23" s="3127"/>
      <c r="AC23" s="3127"/>
      <c r="AD23" s="3127"/>
      <c r="AE23" s="3127"/>
      <c r="AF23" s="3127"/>
      <c r="AG23" s="3127"/>
      <c r="AH23" s="3127"/>
      <c r="AI23" s="3127"/>
      <c r="AJ23" s="3127"/>
      <c r="AK23" s="3127"/>
      <c r="AL23" s="3127"/>
      <c r="AM23" s="3127"/>
      <c r="AN23" s="3127"/>
      <c r="AO23" s="3127"/>
      <c r="AP23" s="3127"/>
      <c r="AQ23" s="3127"/>
      <c r="AR23" s="3127"/>
      <c r="AS23" s="3127"/>
      <c r="AT23" s="3127"/>
      <c r="AU23" s="3127"/>
      <c r="AV23" s="3127"/>
      <c r="AW23" s="3127"/>
      <c r="AX23" s="3127"/>
      <c r="AY23" s="3127"/>
      <c r="AZ23" s="3127"/>
      <c r="BA23" s="3127"/>
      <c r="BB23" s="3127"/>
      <c r="BC23" s="3127"/>
      <c r="BD23" s="3127"/>
      <c r="BE23" s="3127"/>
      <c r="BF23" s="3127"/>
      <c r="BG23" s="3127"/>
      <c r="BH23" s="3127"/>
      <c r="BI23" s="3127"/>
      <c r="BJ23" s="3127"/>
      <c r="BK23" s="3127"/>
      <c r="BL23" s="3127"/>
      <c r="BM23" s="3128"/>
    </row>
    <row r="24" spans="2:65" ht="7.5" customHeight="1" thickBot="1">
      <c r="B24" s="3121"/>
      <c r="C24" s="3119"/>
      <c r="D24" s="3119"/>
      <c r="E24" s="3119"/>
      <c r="F24" s="3120"/>
      <c r="G24" s="3124"/>
      <c r="H24" s="3124"/>
      <c r="I24" s="3133"/>
      <c r="J24" s="3133"/>
      <c r="K24" s="3133"/>
      <c r="L24" s="3133"/>
      <c r="M24" s="3133"/>
      <c r="N24" s="3133"/>
      <c r="O24" s="3133"/>
      <c r="P24" s="3133"/>
      <c r="Q24" s="3133"/>
      <c r="R24" s="3124"/>
      <c r="S24" s="3104"/>
      <c r="T24" s="3104"/>
      <c r="U24" s="3104"/>
      <c r="V24" s="3104"/>
      <c r="W24" s="3127"/>
      <c r="X24" s="3127"/>
      <c r="Y24" s="3127"/>
      <c r="Z24" s="3127"/>
      <c r="AA24" s="3127"/>
      <c r="AB24" s="3127"/>
      <c r="AC24" s="3127"/>
      <c r="AD24" s="3127"/>
      <c r="AE24" s="3127"/>
      <c r="AF24" s="3127"/>
      <c r="AG24" s="3127"/>
      <c r="AH24" s="3127"/>
      <c r="AI24" s="3127"/>
      <c r="AJ24" s="3127"/>
      <c r="AK24" s="3127"/>
      <c r="AL24" s="3127"/>
      <c r="AM24" s="3127"/>
      <c r="AN24" s="3127"/>
      <c r="AO24" s="3127"/>
      <c r="AP24" s="3127"/>
      <c r="AQ24" s="3127"/>
      <c r="AR24" s="3127"/>
      <c r="AS24" s="3127"/>
      <c r="AT24" s="3127"/>
      <c r="AU24" s="3127"/>
      <c r="AV24" s="3127"/>
      <c r="AW24" s="3127"/>
      <c r="AX24" s="3127"/>
      <c r="AY24" s="3127"/>
      <c r="AZ24" s="3127"/>
      <c r="BA24" s="3127"/>
      <c r="BB24" s="3127"/>
      <c r="BC24" s="3127"/>
      <c r="BD24" s="3127"/>
      <c r="BE24" s="3127"/>
      <c r="BF24" s="3127"/>
      <c r="BG24" s="3127"/>
      <c r="BH24" s="3127"/>
      <c r="BI24" s="3127"/>
      <c r="BJ24" s="3127"/>
      <c r="BK24" s="3127"/>
      <c r="BL24" s="3127"/>
      <c r="BM24" s="3128"/>
    </row>
    <row r="25" spans="2:65" ht="7.5" customHeight="1" thickBot="1">
      <c r="B25" s="3121"/>
      <c r="C25" s="3119"/>
      <c r="D25" s="3119"/>
      <c r="E25" s="3119"/>
      <c r="F25" s="3120"/>
      <c r="G25" s="3124"/>
      <c r="H25" s="3124"/>
      <c r="I25" s="3133"/>
      <c r="J25" s="3133"/>
      <c r="K25" s="3133"/>
      <c r="L25" s="3133"/>
      <c r="M25" s="3133"/>
      <c r="N25" s="3133"/>
      <c r="O25" s="3133"/>
      <c r="P25" s="3133"/>
      <c r="Q25" s="3133"/>
      <c r="R25" s="3124"/>
      <c r="S25" s="3104"/>
      <c r="T25" s="3104"/>
      <c r="U25" s="3104"/>
      <c r="V25" s="3104"/>
      <c r="W25" s="3127"/>
      <c r="X25" s="3127"/>
      <c r="Y25" s="3127"/>
      <c r="Z25" s="3127"/>
      <c r="AA25" s="3127"/>
      <c r="AB25" s="3127"/>
      <c r="AC25" s="3127"/>
      <c r="AD25" s="3127"/>
      <c r="AE25" s="3127"/>
      <c r="AF25" s="3127"/>
      <c r="AG25" s="3127"/>
      <c r="AH25" s="3127"/>
      <c r="AI25" s="3127"/>
      <c r="AJ25" s="3127"/>
      <c r="AK25" s="3127"/>
      <c r="AL25" s="3127"/>
      <c r="AM25" s="3127"/>
      <c r="AN25" s="3127"/>
      <c r="AO25" s="3127"/>
      <c r="AP25" s="3127"/>
      <c r="AQ25" s="3127"/>
      <c r="AR25" s="3127"/>
      <c r="AS25" s="3127"/>
      <c r="AT25" s="3127"/>
      <c r="AU25" s="3127"/>
      <c r="AV25" s="3127"/>
      <c r="AW25" s="3127"/>
      <c r="AX25" s="3127"/>
      <c r="AY25" s="3127"/>
      <c r="AZ25" s="3127"/>
      <c r="BA25" s="3127"/>
      <c r="BB25" s="3127"/>
      <c r="BC25" s="3127"/>
      <c r="BD25" s="3127"/>
      <c r="BE25" s="3127"/>
      <c r="BF25" s="3127"/>
      <c r="BG25" s="3127"/>
      <c r="BH25" s="3127"/>
      <c r="BI25" s="3127"/>
      <c r="BJ25" s="3127"/>
      <c r="BK25" s="3127"/>
      <c r="BL25" s="3127"/>
      <c r="BM25" s="3128"/>
    </row>
    <row r="26" spans="2:65" ht="7.5" customHeight="1" thickBot="1">
      <c r="B26" s="3121"/>
      <c r="C26" s="3119"/>
      <c r="D26" s="3119"/>
      <c r="E26" s="3119"/>
      <c r="F26" s="3120"/>
      <c r="G26" s="3129" t="s">
        <v>3752</v>
      </c>
      <c r="H26" s="3130"/>
      <c r="I26" s="3130"/>
      <c r="J26" s="3104" t="s">
        <v>11</v>
      </c>
      <c r="K26" s="3133" t="str">
        <f>cst_wskakunin_owner1_TEL</f>
        <v>048-222-2222</v>
      </c>
      <c r="L26" s="3133"/>
      <c r="M26" s="3133"/>
      <c r="N26" s="3133"/>
      <c r="O26" s="3133"/>
      <c r="P26" s="3133"/>
      <c r="Q26" s="3133"/>
      <c r="R26" s="3133"/>
      <c r="S26" s="3133"/>
      <c r="T26" s="3133"/>
      <c r="U26" s="3133"/>
      <c r="V26" s="3133"/>
      <c r="W26" s="3133"/>
      <c r="X26" s="3133"/>
      <c r="Y26" s="3133"/>
      <c r="Z26" s="3133"/>
      <c r="AA26" s="3133"/>
      <c r="AB26" s="3104" t="s">
        <v>57</v>
      </c>
      <c r="AC26" s="3130" t="s">
        <v>2976</v>
      </c>
      <c r="AD26" s="3130"/>
      <c r="AE26" s="3130"/>
      <c r="AF26" s="3104" t="s">
        <v>11</v>
      </c>
      <c r="AG26" s="3102"/>
      <c r="AH26" s="3102"/>
      <c r="AI26" s="3102"/>
      <c r="AJ26" s="3102"/>
      <c r="AK26" s="3102"/>
      <c r="AL26" s="3102"/>
      <c r="AM26" s="3102"/>
      <c r="AN26" s="3102"/>
      <c r="AO26" s="3102"/>
      <c r="AP26" s="3102"/>
      <c r="AQ26" s="3102"/>
      <c r="AR26" s="3102"/>
      <c r="AS26" s="3102"/>
      <c r="AT26" s="3102"/>
      <c r="AU26" s="3102"/>
      <c r="AV26" s="3102"/>
      <c r="AW26" s="3102"/>
      <c r="AX26" s="3104" t="s">
        <v>57</v>
      </c>
      <c r="AY26" s="3106" t="s">
        <v>2553</v>
      </c>
      <c r="AZ26" s="3107"/>
      <c r="BA26" s="3107"/>
      <c r="BB26" s="3107"/>
      <c r="BC26" s="3107"/>
      <c r="BD26" s="3107"/>
      <c r="BE26" s="3112"/>
      <c r="BF26" s="3112"/>
      <c r="BG26" s="3112"/>
      <c r="BH26" s="3112"/>
      <c r="BI26" s="3112"/>
      <c r="BJ26" s="3112"/>
      <c r="BK26" s="3112"/>
      <c r="BL26" s="3112"/>
      <c r="BM26" s="3113"/>
    </row>
    <row r="27" spans="2:65" ht="7.5" customHeight="1" thickBot="1">
      <c r="B27" s="3121"/>
      <c r="C27" s="3119"/>
      <c r="D27" s="3119"/>
      <c r="E27" s="3119"/>
      <c r="F27" s="3120"/>
      <c r="G27" s="3129"/>
      <c r="H27" s="3130"/>
      <c r="I27" s="3130"/>
      <c r="J27" s="3104"/>
      <c r="K27" s="3133"/>
      <c r="L27" s="3133"/>
      <c r="M27" s="3133"/>
      <c r="N27" s="3133"/>
      <c r="O27" s="3133"/>
      <c r="P27" s="3133"/>
      <c r="Q27" s="3133"/>
      <c r="R27" s="3133"/>
      <c r="S27" s="3133"/>
      <c r="T27" s="3133"/>
      <c r="U27" s="3133"/>
      <c r="V27" s="3133"/>
      <c r="W27" s="3133"/>
      <c r="X27" s="3133"/>
      <c r="Y27" s="3133"/>
      <c r="Z27" s="3133"/>
      <c r="AA27" s="3133"/>
      <c r="AB27" s="3104"/>
      <c r="AC27" s="3130"/>
      <c r="AD27" s="3130"/>
      <c r="AE27" s="3130"/>
      <c r="AF27" s="3104"/>
      <c r="AG27" s="3102"/>
      <c r="AH27" s="3102"/>
      <c r="AI27" s="3102"/>
      <c r="AJ27" s="3102"/>
      <c r="AK27" s="3102"/>
      <c r="AL27" s="3102"/>
      <c r="AM27" s="3102"/>
      <c r="AN27" s="3102"/>
      <c r="AO27" s="3102"/>
      <c r="AP27" s="3102"/>
      <c r="AQ27" s="3102"/>
      <c r="AR27" s="3102"/>
      <c r="AS27" s="3102"/>
      <c r="AT27" s="3102"/>
      <c r="AU27" s="3102"/>
      <c r="AV27" s="3102"/>
      <c r="AW27" s="3102"/>
      <c r="AX27" s="3104"/>
      <c r="AY27" s="3108"/>
      <c r="AZ27" s="3109"/>
      <c r="BA27" s="3109"/>
      <c r="BB27" s="3109"/>
      <c r="BC27" s="3109"/>
      <c r="BD27" s="3109"/>
      <c r="BE27" s="3114"/>
      <c r="BF27" s="3114"/>
      <c r="BG27" s="3114"/>
      <c r="BH27" s="3114"/>
      <c r="BI27" s="3114"/>
      <c r="BJ27" s="3114"/>
      <c r="BK27" s="3114"/>
      <c r="BL27" s="3114"/>
      <c r="BM27" s="3115"/>
    </row>
    <row r="28" spans="2:65" ht="7.5" customHeight="1" thickBot="1">
      <c r="B28" s="3121"/>
      <c r="C28" s="3119"/>
      <c r="D28" s="3119"/>
      <c r="E28" s="3119"/>
      <c r="F28" s="3120"/>
      <c r="G28" s="3131"/>
      <c r="H28" s="3132"/>
      <c r="I28" s="3132"/>
      <c r="J28" s="3105"/>
      <c r="K28" s="3134"/>
      <c r="L28" s="3134"/>
      <c r="M28" s="3134"/>
      <c r="N28" s="3134"/>
      <c r="O28" s="3134"/>
      <c r="P28" s="3134"/>
      <c r="Q28" s="3134"/>
      <c r="R28" s="3134"/>
      <c r="S28" s="3134"/>
      <c r="T28" s="3134"/>
      <c r="U28" s="3134"/>
      <c r="V28" s="3134"/>
      <c r="W28" s="3134"/>
      <c r="X28" s="3134"/>
      <c r="Y28" s="3134"/>
      <c r="Z28" s="3134"/>
      <c r="AA28" s="3134"/>
      <c r="AB28" s="3105"/>
      <c r="AC28" s="3132"/>
      <c r="AD28" s="3132"/>
      <c r="AE28" s="3132"/>
      <c r="AF28" s="3105"/>
      <c r="AG28" s="3103"/>
      <c r="AH28" s="3103"/>
      <c r="AI28" s="3103"/>
      <c r="AJ28" s="3103"/>
      <c r="AK28" s="3103"/>
      <c r="AL28" s="3103"/>
      <c r="AM28" s="3103"/>
      <c r="AN28" s="3103"/>
      <c r="AO28" s="3103"/>
      <c r="AP28" s="3103"/>
      <c r="AQ28" s="3103"/>
      <c r="AR28" s="3103"/>
      <c r="AS28" s="3103"/>
      <c r="AT28" s="3103"/>
      <c r="AU28" s="3103"/>
      <c r="AV28" s="3103"/>
      <c r="AW28" s="3103"/>
      <c r="AX28" s="3105"/>
      <c r="AY28" s="3110"/>
      <c r="AZ28" s="3111"/>
      <c r="BA28" s="3111"/>
      <c r="BB28" s="3111"/>
      <c r="BC28" s="3111"/>
      <c r="BD28" s="3111"/>
      <c r="BE28" s="3116"/>
      <c r="BF28" s="3116"/>
      <c r="BG28" s="3116"/>
      <c r="BH28" s="3116"/>
      <c r="BI28" s="3116"/>
      <c r="BJ28" s="3116"/>
      <c r="BK28" s="3116"/>
      <c r="BL28" s="3116"/>
      <c r="BM28" s="3117"/>
    </row>
    <row r="29" spans="2:65" ht="7.5" customHeight="1" thickBot="1">
      <c r="B29" s="3118" t="s">
        <v>3753</v>
      </c>
      <c r="C29" s="3119"/>
      <c r="D29" s="3119"/>
      <c r="E29" s="3119"/>
      <c r="F29" s="3120"/>
      <c r="G29" s="3122" t="s">
        <v>2548</v>
      </c>
      <c r="H29" s="3122"/>
      <c r="I29" s="3122"/>
      <c r="J29" s="3122"/>
      <c r="K29" s="3122"/>
      <c r="L29" s="3137" t="str">
        <f>cst_wskakunin_dairi1__space</f>
        <v>XXXアーキ　テスト代理人</v>
      </c>
      <c r="M29" s="3137"/>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7"/>
      <c r="AK29" s="3137"/>
      <c r="AL29" s="3137"/>
      <c r="AM29" s="3137"/>
      <c r="AN29" s="3137"/>
      <c r="AO29" s="3137"/>
      <c r="AP29" s="3137"/>
      <c r="AQ29" s="3137"/>
      <c r="AR29" s="3137"/>
      <c r="AS29" s="3137"/>
      <c r="AT29" s="3137"/>
      <c r="AU29" s="3137"/>
      <c r="AV29" s="3137"/>
      <c r="AW29" s="3137"/>
      <c r="AX29" s="3137"/>
      <c r="AY29" s="815"/>
      <c r="AZ29" s="815"/>
      <c r="BA29" s="815"/>
      <c r="BB29" s="815"/>
      <c r="BC29" s="815"/>
      <c r="BD29" s="802"/>
      <c r="BE29" s="802"/>
      <c r="BF29" s="802"/>
      <c r="BG29" s="802"/>
      <c r="BH29" s="802"/>
      <c r="BI29" s="802"/>
      <c r="BJ29" s="802"/>
      <c r="BK29" s="802"/>
      <c r="BL29" s="803"/>
      <c r="BM29" s="804"/>
    </row>
    <row r="30" spans="2:65" ht="7.5" customHeight="1" thickBot="1">
      <c r="B30" s="3121"/>
      <c r="C30" s="3119"/>
      <c r="D30" s="3119"/>
      <c r="E30" s="3119"/>
      <c r="F30" s="3120"/>
      <c r="G30" s="3123"/>
      <c r="H30" s="3123"/>
      <c r="I30" s="3123"/>
      <c r="J30" s="3123"/>
      <c r="K30" s="3123"/>
      <c r="L30" s="3138"/>
      <c r="M30" s="3138"/>
      <c r="N30" s="3138"/>
      <c r="O30" s="3138"/>
      <c r="P30" s="3138"/>
      <c r="Q30" s="3138"/>
      <c r="R30" s="3138"/>
      <c r="S30" s="3138"/>
      <c r="T30" s="3138"/>
      <c r="U30" s="3138"/>
      <c r="V30" s="3138"/>
      <c r="W30" s="3138"/>
      <c r="X30" s="3138"/>
      <c r="Y30" s="3138"/>
      <c r="Z30" s="3138"/>
      <c r="AA30" s="3138"/>
      <c r="AB30" s="3138"/>
      <c r="AC30" s="3138"/>
      <c r="AD30" s="3138"/>
      <c r="AE30" s="3138"/>
      <c r="AF30" s="3138"/>
      <c r="AG30" s="3138"/>
      <c r="AH30" s="3138"/>
      <c r="AI30" s="3138"/>
      <c r="AJ30" s="3138"/>
      <c r="AK30" s="3138"/>
      <c r="AL30" s="3138"/>
      <c r="AM30" s="3138"/>
      <c r="AN30" s="3138"/>
      <c r="AO30" s="3138"/>
      <c r="AP30" s="3138"/>
      <c r="AQ30" s="3138"/>
      <c r="AR30" s="3138"/>
      <c r="AS30" s="3138"/>
      <c r="AT30" s="3138"/>
      <c r="AU30" s="3138"/>
      <c r="AV30" s="3138"/>
      <c r="AW30" s="3138"/>
      <c r="AX30" s="3138"/>
      <c r="AY30" s="816"/>
      <c r="AZ30" s="816"/>
      <c r="BA30" s="816"/>
      <c r="BB30" s="816"/>
      <c r="BC30" s="816"/>
      <c r="BD30" s="806"/>
      <c r="BE30" s="806"/>
      <c r="BF30" s="806"/>
      <c r="BG30" s="806"/>
      <c r="BH30" s="806"/>
      <c r="BI30" s="806"/>
      <c r="BJ30" s="806"/>
      <c r="BK30" s="806"/>
      <c r="BL30" s="807"/>
      <c r="BM30" s="808"/>
    </row>
    <row r="31" spans="2:65" ht="7.5" customHeight="1" thickBot="1">
      <c r="B31" s="3121"/>
      <c r="C31" s="3119"/>
      <c r="D31" s="3119"/>
      <c r="E31" s="3119"/>
      <c r="F31" s="3120"/>
      <c r="G31" s="3123"/>
      <c r="H31" s="3123"/>
      <c r="I31" s="3123"/>
      <c r="J31" s="3123"/>
      <c r="K31" s="3123"/>
      <c r="L31" s="3138"/>
      <c r="M31" s="3138"/>
      <c r="N31" s="3138"/>
      <c r="O31" s="3138"/>
      <c r="P31" s="3138"/>
      <c r="Q31" s="3138"/>
      <c r="R31" s="3138"/>
      <c r="S31" s="3138"/>
      <c r="T31" s="3138"/>
      <c r="U31" s="3138"/>
      <c r="V31" s="3138"/>
      <c r="W31" s="3138"/>
      <c r="X31" s="3138"/>
      <c r="Y31" s="3138"/>
      <c r="Z31" s="3138"/>
      <c r="AA31" s="3138"/>
      <c r="AB31" s="3138"/>
      <c r="AC31" s="3138"/>
      <c r="AD31" s="3138"/>
      <c r="AE31" s="3138"/>
      <c r="AF31" s="3138"/>
      <c r="AG31" s="3138"/>
      <c r="AH31" s="3138"/>
      <c r="AI31" s="3138"/>
      <c r="AJ31" s="3138"/>
      <c r="AK31" s="3138"/>
      <c r="AL31" s="3138"/>
      <c r="AM31" s="3138"/>
      <c r="AN31" s="3138"/>
      <c r="AO31" s="3138"/>
      <c r="AP31" s="3138"/>
      <c r="AQ31" s="3138"/>
      <c r="AR31" s="3138"/>
      <c r="AS31" s="3138"/>
      <c r="AT31" s="3138"/>
      <c r="AU31" s="3138"/>
      <c r="AV31" s="3138"/>
      <c r="AW31" s="3138"/>
      <c r="AX31" s="3138"/>
      <c r="AY31" s="816"/>
      <c r="AZ31" s="816"/>
      <c r="BA31" s="816"/>
      <c r="BB31" s="816"/>
      <c r="BC31" s="816"/>
      <c r="BD31" s="806"/>
      <c r="BE31" s="806"/>
      <c r="BF31" s="806"/>
      <c r="BG31" s="806"/>
      <c r="BH31" s="806"/>
      <c r="BI31" s="806"/>
      <c r="BJ31" s="806"/>
      <c r="BK31" s="806"/>
      <c r="BL31" s="807"/>
      <c r="BM31" s="808"/>
    </row>
    <row r="32" spans="2:65" ht="7.5" customHeight="1" thickBot="1">
      <c r="B32" s="3121"/>
      <c r="C32" s="3119"/>
      <c r="D32" s="3119"/>
      <c r="E32" s="3119"/>
      <c r="F32" s="3120"/>
      <c r="G32" s="3123"/>
      <c r="H32" s="3123"/>
      <c r="I32" s="3123"/>
      <c r="J32" s="3123"/>
      <c r="K32" s="3123"/>
      <c r="L32" s="3138"/>
      <c r="M32" s="3138"/>
      <c r="N32" s="3138"/>
      <c r="O32" s="3138"/>
      <c r="P32" s="3138"/>
      <c r="Q32" s="3138"/>
      <c r="R32" s="3138"/>
      <c r="S32" s="3138"/>
      <c r="T32" s="3138"/>
      <c r="U32" s="3138"/>
      <c r="V32" s="3138"/>
      <c r="W32" s="3138"/>
      <c r="X32" s="3138"/>
      <c r="Y32" s="3138"/>
      <c r="Z32" s="3138"/>
      <c r="AA32" s="3138"/>
      <c r="AB32" s="3138"/>
      <c r="AC32" s="3138"/>
      <c r="AD32" s="3138"/>
      <c r="AE32" s="3138"/>
      <c r="AF32" s="3138"/>
      <c r="AG32" s="3138"/>
      <c r="AH32" s="3138"/>
      <c r="AI32" s="3138"/>
      <c r="AJ32" s="3138"/>
      <c r="AK32" s="3138"/>
      <c r="AL32" s="3138"/>
      <c r="AM32" s="3138"/>
      <c r="AN32" s="3138"/>
      <c r="AO32" s="3138"/>
      <c r="AP32" s="3138"/>
      <c r="AQ32" s="3138"/>
      <c r="AR32" s="3138"/>
      <c r="AS32" s="3138"/>
      <c r="AT32" s="3138"/>
      <c r="AU32" s="3138"/>
      <c r="AV32" s="3138"/>
      <c r="AW32" s="3138"/>
      <c r="AX32" s="3138"/>
      <c r="AY32" s="809"/>
      <c r="AZ32" s="809"/>
      <c r="BA32" s="809"/>
      <c r="BB32" s="809"/>
      <c r="BC32" s="809"/>
      <c r="BD32" s="809"/>
      <c r="BE32" s="805"/>
      <c r="BF32" s="805"/>
      <c r="BG32" s="805"/>
      <c r="BH32" s="809"/>
      <c r="BI32" s="809"/>
      <c r="BJ32" s="809"/>
      <c r="BK32" s="809"/>
      <c r="BL32" s="809"/>
      <c r="BM32" s="810"/>
    </row>
    <row r="33" spans="2:119" ht="7.5" customHeight="1" thickBot="1">
      <c r="B33" s="3121"/>
      <c r="C33" s="3119"/>
      <c r="D33" s="3119"/>
      <c r="E33" s="3119"/>
      <c r="F33" s="3120"/>
      <c r="G33" s="3123"/>
      <c r="H33" s="3123"/>
      <c r="I33" s="3123"/>
      <c r="J33" s="3123"/>
      <c r="K33" s="3123"/>
      <c r="L33" s="3138"/>
      <c r="M33" s="3138"/>
      <c r="N33" s="3138"/>
      <c r="O33" s="3138"/>
      <c r="P33" s="3138"/>
      <c r="Q33" s="3138"/>
      <c r="R33" s="3138"/>
      <c r="S33" s="3138"/>
      <c r="T33" s="3138"/>
      <c r="U33" s="3138"/>
      <c r="V33" s="3138"/>
      <c r="W33" s="3138"/>
      <c r="X33" s="3138"/>
      <c r="Y33" s="3138"/>
      <c r="Z33" s="3138"/>
      <c r="AA33" s="3138"/>
      <c r="AB33" s="3138"/>
      <c r="AC33" s="3138"/>
      <c r="AD33" s="3138"/>
      <c r="AE33" s="3138"/>
      <c r="AF33" s="3138"/>
      <c r="AG33" s="3138"/>
      <c r="AH33" s="3138"/>
      <c r="AI33" s="3138"/>
      <c r="AJ33" s="3138"/>
      <c r="AK33" s="3138"/>
      <c r="AL33" s="3138"/>
      <c r="AM33" s="3138"/>
      <c r="AN33" s="3138"/>
      <c r="AO33" s="3138"/>
      <c r="AP33" s="3138"/>
      <c r="AQ33" s="3138"/>
      <c r="AR33" s="3138"/>
      <c r="AS33" s="3138"/>
      <c r="AT33" s="3138"/>
      <c r="AU33" s="3138"/>
      <c r="AV33" s="3138"/>
      <c r="AW33" s="3138"/>
      <c r="AX33" s="3138"/>
      <c r="AY33" s="805"/>
      <c r="AZ33" s="805"/>
      <c r="BA33" s="805"/>
      <c r="BB33" s="805"/>
      <c r="BC33" s="805"/>
      <c r="BD33" s="805"/>
      <c r="BE33" s="809"/>
      <c r="BF33" s="805"/>
      <c r="BG33" s="805"/>
      <c r="BH33" s="805"/>
      <c r="BI33" s="811"/>
      <c r="BJ33" s="811"/>
      <c r="BK33" s="812"/>
      <c r="BL33" s="812"/>
      <c r="BM33" s="813"/>
    </row>
    <row r="34" spans="2:119" ht="7.5" customHeight="1" thickBot="1">
      <c r="B34" s="3121"/>
      <c r="C34" s="3119"/>
      <c r="D34" s="3119"/>
      <c r="E34" s="3119"/>
      <c r="F34" s="3120"/>
      <c r="G34" s="3123"/>
      <c r="H34" s="3123"/>
      <c r="I34" s="3123"/>
      <c r="J34" s="3123"/>
      <c r="K34" s="3123"/>
      <c r="L34" s="3139"/>
      <c r="M34" s="3139"/>
      <c r="N34" s="3139"/>
      <c r="O34" s="3139"/>
      <c r="P34" s="3139"/>
      <c r="Q34" s="3139"/>
      <c r="R34" s="3139"/>
      <c r="S34" s="3139"/>
      <c r="T34" s="3139"/>
      <c r="U34" s="3139"/>
      <c r="V34" s="3139"/>
      <c r="W34" s="3139"/>
      <c r="X34" s="3139"/>
      <c r="Y34" s="3139"/>
      <c r="Z34" s="3139"/>
      <c r="AA34" s="3139"/>
      <c r="AB34" s="3139"/>
      <c r="AC34" s="3139"/>
      <c r="AD34" s="3139"/>
      <c r="AE34" s="3139"/>
      <c r="AF34" s="3139"/>
      <c r="AG34" s="3139"/>
      <c r="AH34" s="3139"/>
      <c r="AI34" s="3139"/>
      <c r="AJ34" s="3139"/>
      <c r="AK34" s="3139"/>
      <c r="AL34" s="3139"/>
      <c r="AM34" s="3139"/>
      <c r="AN34" s="3139"/>
      <c r="AO34" s="3139"/>
      <c r="AP34" s="3139"/>
      <c r="AQ34" s="3139"/>
      <c r="AR34" s="3139"/>
      <c r="AS34" s="3139"/>
      <c r="AT34" s="3139"/>
      <c r="AU34" s="3139"/>
      <c r="AV34" s="3139"/>
      <c r="AW34" s="3139"/>
      <c r="AX34" s="3139"/>
      <c r="AY34" s="809"/>
      <c r="AZ34" s="809"/>
      <c r="BA34" s="809"/>
      <c r="BB34" s="809"/>
      <c r="BC34" s="809"/>
      <c r="BD34" s="809"/>
      <c r="BE34" s="809"/>
      <c r="BF34" s="814"/>
      <c r="BG34" s="805"/>
      <c r="BH34" s="805"/>
      <c r="BI34" s="805"/>
      <c r="BJ34" s="812"/>
      <c r="BK34" s="812"/>
      <c r="BL34" s="812"/>
      <c r="BM34" s="813"/>
    </row>
    <row r="35" spans="2:119" ht="7.5" customHeight="1" thickBot="1">
      <c r="B35" s="3121"/>
      <c r="C35" s="3119"/>
      <c r="D35" s="3119"/>
      <c r="E35" s="3119"/>
      <c r="F35" s="3120"/>
      <c r="G35" s="3124" t="s">
        <v>2549</v>
      </c>
      <c r="H35" s="3124"/>
      <c r="I35" s="3125" t="str">
        <f>cst_wskakunin_dairi1_ZIP</f>
        <v>359-0034</v>
      </c>
      <c r="J35" s="3125"/>
      <c r="K35" s="3125"/>
      <c r="L35" s="3125"/>
      <c r="M35" s="3125"/>
      <c r="N35" s="3125"/>
      <c r="O35" s="3125"/>
      <c r="P35" s="3125"/>
      <c r="Q35" s="3125"/>
      <c r="R35" s="3124" t="s">
        <v>57</v>
      </c>
      <c r="S35" s="3104" t="s">
        <v>2550</v>
      </c>
      <c r="T35" s="3104"/>
      <c r="U35" s="3104"/>
      <c r="V35" s="3104"/>
      <c r="W35" s="3127" t="str">
        <f>cst_wskakunin_dairi1__address</f>
        <v>埼玉県所沢市東新井町307-7</v>
      </c>
      <c r="X35" s="3127"/>
      <c r="Y35" s="3127"/>
      <c r="Z35" s="3127"/>
      <c r="AA35" s="3127"/>
      <c r="AB35" s="3127"/>
      <c r="AC35" s="3127"/>
      <c r="AD35" s="3127"/>
      <c r="AE35" s="3127"/>
      <c r="AF35" s="3127"/>
      <c r="AG35" s="3127"/>
      <c r="AH35" s="3127"/>
      <c r="AI35" s="3127"/>
      <c r="AJ35" s="3127"/>
      <c r="AK35" s="3127"/>
      <c r="AL35" s="3127"/>
      <c r="AM35" s="3127"/>
      <c r="AN35" s="3127"/>
      <c r="AO35" s="3127"/>
      <c r="AP35" s="3127"/>
      <c r="AQ35" s="3127"/>
      <c r="AR35" s="3127"/>
      <c r="AS35" s="3127"/>
      <c r="AT35" s="3127"/>
      <c r="AU35" s="3127"/>
      <c r="AV35" s="3127"/>
      <c r="AW35" s="3127"/>
      <c r="AX35" s="3127"/>
      <c r="AY35" s="3127"/>
      <c r="AZ35" s="3127"/>
      <c r="BA35" s="3127"/>
      <c r="BB35" s="3127"/>
      <c r="BC35" s="3127"/>
      <c r="BD35" s="3127"/>
      <c r="BE35" s="3127"/>
      <c r="BF35" s="3127"/>
      <c r="BG35" s="3127"/>
      <c r="BH35" s="3127"/>
      <c r="BI35" s="3127"/>
      <c r="BJ35" s="3127"/>
      <c r="BK35" s="3127"/>
      <c r="BL35" s="3127"/>
      <c r="BM35" s="3128"/>
      <c r="BY35" s="817"/>
      <c r="BZ35" s="817"/>
      <c r="CA35" s="817"/>
      <c r="CB35" s="817"/>
      <c r="CC35" s="817"/>
      <c r="CD35" s="817"/>
      <c r="CE35" s="817"/>
      <c r="CF35" s="817"/>
      <c r="CG35" s="817"/>
      <c r="CH35" s="817"/>
      <c r="CI35" s="817"/>
      <c r="CJ35" s="817"/>
      <c r="CK35" s="817"/>
      <c r="CL35" s="817"/>
      <c r="CM35" s="817"/>
      <c r="CN35" s="817"/>
      <c r="CO35" s="817"/>
      <c r="CP35" s="817"/>
      <c r="CQ35" s="817"/>
      <c r="CR35" s="817"/>
      <c r="CS35" s="817"/>
      <c r="CT35" s="817"/>
    </row>
    <row r="36" spans="2:119" ht="7.5" customHeight="1" thickBot="1">
      <c r="B36" s="3121"/>
      <c r="C36" s="3119"/>
      <c r="D36" s="3119"/>
      <c r="E36" s="3119"/>
      <c r="F36" s="3120"/>
      <c r="G36" s="3124"/>
      <c r="H36" s="3124"/>
      <c r="I36" s="3125"/>
      <c r="J36" s="3125"/>
      <c r="K36" s="3125"/>
      <c r="L36" s="3125"/>
      <c r="M36" s="3125"/>
      <c r="N36" s="3125"/>
      <c r="O36" s="3125"/>
      <c r="P36" s="3125"/>
      <c r="Q36" s="3125"/>
      <c r="R36" s="3124"/>
      <c r="S36" s="3104"/>
      <c r="T36" s="3104"/>
      <c r="U36" s="3104"/>
      <c r="V36" s="3104"/>
      <c r="W36" s="3127"/>
      <c r="X36" s="3127"/>
      <c r="Y36" s="3127"/>
      <c r="Z36" s="3127"/>
      <c r="AA36" s="3127"/>
      <c r="AB36" s="3127"/>
      <c r="AC36" s="3127"/>
      <c r="AD36" s="3127"/>
      <c r="AE36" s="3127"/>
      <c r="AF36" s="3127"/>
      <c r="AG36" s="3127"/>
      <c r="AH36" s="3127"/>
      <c r="AI36" s="3127"/>
      <c r="AJ36" s="3127"/>
      <c r="AK36" s="3127"/>
      <c r="AL36" s="3127"/>
      <c r="AM36" s="3127"/>
      <c r="AN36" s="3127"/>
      <c r="AO36" s="3127"/>
      <c r="AP36" s="3127"/>
      <c r="AQ36" s="3127"/>
      <c r="AR36" s="3127"/>
      <c r="AS36" s="3127"/>
      <c r="AT36" s="3127"/>
      <c r="AU36" s="3127"/>
      <c r="AV36" s="3127"/>
      <c r="AW36" s="3127"/>
      <c r="AX36" s="3127"/>
      <c r="AY36" s="3127"/>
      <c r="AZ36" s="3127"/>
      <c r="BA36" s="3127"/>
      <c r="BB36" s="3127"/>
      <c r="BC36" s="3127"/>
      <c r="BD36" s="3127"/>
      <c r="BE36" s="3127"/>
      <c r="BF36" s="3127"/>
      <c r="BG36" s="3127"/>
      <c r="BH36" s="3127"/>
      <c r="BI36" s="3127"/>
      <c r="BJ36" s="3127"/>
      <c r="BK36" s="3127"/>
      <c r="BL36" s="3127"/>
      <c r="BM36" s="3128"/>
      <c r="BY36" s="817"/>
      <c r="BZ36" s="817"/>
      <c r="CA36" s="817"/>
      <c r="CB36" s="817"/>
      <c r="CC36" s="817"/>
      <c r="CD36" s="817"/>
      <c r="CE36" s="817"/>
      <c r="CF36" s="817"/>
      <c r="CG36" s="817"/>
      <c r="CH36" s="817"/>
      <c r="CI36" s="817"/>
      <c r="CJ36" s="817"/>
      <c r="CK36" s="817"/>
      <c r="CL36" s="817"/>
      <c r="CM36" s="817"/>
      <c r="CN36" s="817"/>
      <c r="CO36" s="817"/>
      <c r="CP36" s="817"/>
      <c r="CQ36" s="817"/>
      <c r="CR36" s="817"/>
      <c r="CS36" s="817"/>
      <c r="CT36" s="817"/>
    </row>
    <row r="37" spans="2:119" ht="7.5" customHeight="1" thickBot="1">
      <c r="B37" s="3121"/>
      <c r="C37" s="3119"/>
      <c r="D37" s="3119"/>
      <c r="E37" s="3119"/>
      <c r="F37" s="3120"/>
      <c r="G37" s="3124"/>
      <c r="H37" s="3124"/>
      <c r="I37" s="3125"/>
      <c r="J37" s="3125"/>
      <c r="K37" s="3125"/>
      <c r="L37" s="3125"/>
      <c r="M37" s="3125"/>
      <c r="N37" s="3125"/>
      <c r="O37" s="3125"/>
      <c r="P37" s="3125"/>
      <c r="Q37" s="3125"/>
      <c r="R37" s="3124"/>
      <c r="S37" s="3104"/>
      <c r="T37" s="3104"/>
      <c r="U37" s="3104"/>
      <c r="V37" s="3104"/>
      <c r="W37" s="3127"/>
      <c r="X37" s="3127"/>
      <c r="Y37" s="3127"/>
      <c r="Z37" s="3127"/>
      <c r="AA37" s="3127"/>
      <c r="AB37" s="3127"/>
      <c r="AC37" s="3127"/>
      <c r="AD37" s="3127"/>
      <c r="AE37" s="3127"/>
      <c r="AF37" s="3127"/>
      <c r="AG37" s="3127"/>
      <c r="AH37" s="3127"/>
      <c r="AI37" s="3127"/>
      <c r="AJ37" s="3127"/>
      <c r="AK37" s="3127"/>
      <c r="AL37" s="3127"/>
      <c r="AM37" s="3127"/>
      <c r="AN37" s="3127"/>
      <c r="AO37" s="3127"/>
      <c r="AP37" s="3127"/>
      <c r="AQ37" s="3127"/>
      <c r="AR37" s="3127"/>
      <c r="AS37" s="3127"/>
      <c r="AT37" s="3127"/>
      <c r="AU37" s="3127"/>
      <c r="AV37" s="3127"/>
      <c r="AW37" s="3127"/>
      <c r="AX37" s="3127"/>
      <c r="AY37" s="3127"/>
      <c r="AZ37" s="3127"/>
      <c r="BA37" s="3127"/>
      <c r="BB37" s="3127"/>
      <c r="BC37" s="3127"/>
      <c r="BD37" s="3127"/>
      <c r="BE37" s="3127"/>
      <c r="BF37" s="3127"/>
      <c r="BG37" s="3127"/>
      <c r="BH37" s="3127"/>
      <c r="BI37" s="3127"/>
      <c r="BJ37" s="3127"/>
      <c r="BK37" s="3127"/>
      <c r="BL37" s="3127"/>
      <c r="BM37" s="3128"/>
      <c r="BY37" s="817"/>
      <c r="BZ37" s="817"/>
      <c r="CA37" s="817"/>
      <c r="CB37" s="817"/>
      <c r="CC37" s="817"/>
      <c r="CD37" s="817"/>
      <c r="CE37" s="817"/>
      <c r="CF37" s="817"/>
      <c r="CG37" s="817"/>
      <c r="CH37" s="817"/>
      <c r="CI37" s="817"/>
      <c r="CJ37" s="817"/>
      <c r="CK37" s="817"/>
      <c r="CL37" s="817"/>
      <c r="CM37" s="817"/>
      <c r="CN37" s="817"/>
      <c r="CO37" s="817"/>
      <c r="CP37" s="817"/>
      <c r="CQ37" s="817"/>
      <c r="CR37" s="817"/>
      <c r="CS37" s="817"/>
      <c r="CT37" s="817"/>
    </row>
    <row r="38" spans="2:119" ht="7.5" customHeight="1" thickBot="1">
      <c r="B38" s="3121"/>
      <c r="C38" s="3119"/>
      <c r="D38" s="3119"/>
      <c r="E38" s="3119"/>
      <c r="F38" s="3120"/>
      <c r="G38" s="3129" t="s">
        <v>3752</v>
      </c>
      <c r="H38" s="3130"/>
      <c r="I38" s="3130"/>
      <c r="J38" s="3104" t="s">
        <v>11</v>
      </c>
      <c r="K38" s="3133" t="str">
        <f>cst_wskakunin_dairi1_TEL</f>
        <v>048-222-2222</v>
      </c>
      <c r="L38" s="3133"/>
      <c r="M38" s="3133"/>
      <c r="N38" s="3133"/>
      <c r="O38" s="3133"/>
      <c r="P38" s="3133"/>
      <c r="Q38" s="3133"/>
      <c r="R38" s="3133"/>
      <c r="S38" s="3133"/>
      <c r="T38" s="3133"/>
      <c r="U38" s="3133"/>
      <c r="V38" s="3133"/>
      <c r="W38" s="3133"/>
      <c r="X38" s="3133"/>
      <c r="Y38" s="3133"/>
      <c r="Z38" s="3133"/>
      <c r="AA38" s="3133"/>
      <c r="AB38" s="3104" t="s">
        <v>57</v>
      </c>
      <c r="AC38" s="3130" t="s">
        <v>2976</v>
      </c>
      <c r="AD38" s="3130"/>
      <c r="AE38" s="3130"/>
      <c r="AF38" s="3104" t="s">
        <v>11</v>
      </c>
      <c r="AG38" s="3102"/>
      <c r="AH38" s="3102"/>
      <c r="AI38" s="3102"/>
      <c r="AJ38" s="3102"/>
      <c r="AK38" s="3102"/>
      <c r="AL38" s="3102"/>
      <c r="AM38" s="3102"/>
      <c r="AN38" s="3102"/>
      <c r="AO38" s="3102"/>
      <c r="AP38" s="3102"/>
      <c r="AQ38" s="3102"/>
      <c r="AR38" s="3102"/>
      <c r="AS38" s="3102"/>
      <c r="AT38" s="3102"/>
      <c r="AU38" s="3102"/>
      <c r="AV38" s="3102"/>
      <c r="AW38" s="3102"/>
      <c r="AX38" s="3104" t="s">
        <v>57</v>
      </c>
      <c r="AY38" s="3106" t="s">
        <v>2553</v>
      </c>
      <c r="AZ38" s="3107"/>
      <c r="BA38" s="3107"/>
      <c r="BB38" s="3107"/>
      <c r="BC38" s="3107"/>
      <c r="BD38" s="3107"/>
      <c r="BE38" s="3112"/>
      <c r="BF38" s="3112"/>
      <c r="BG38" s="3112"/>
      <c r="BH38" s="3112"/>
      <c r="BI38" s="3112"/>
      <c r="BJ38" s="3112"/>
      <c r="BK38" s="3112"/>
      <c r="BL38" s="3112"/>
      <c r="BM38" s="3113"/>
      <c r="BY38" s="817"/>
      <c r="BZ38" s="817"/>
      <c r="CA38" s="817"/>
      <c r="CB38" s="817"/>
      <c r="CC38" s="817"/>
      <c r="CD38" s="817"/>
      <c r="CE38" s="817"/>
      <c r="CF38" s="817"/>
      <c r="CG38" s="817"/>
      <c r="CH38" s="817"/>
      <c r="CI38" s="817"/>
      <c r="CJ38" s="817"/>
      <c r="CK38" s="817"/>
      <c r="CL38" s="817"/>
      <c r="CM38" s="817"/>
      <c r="CN38" s="817"/>
      <c r="CO38" s="817"/>
      <c r="CP38" s="817"/>
      <c r="CQ38" s="817"/>
      <c r="CR38" s="817"/>
      <c r="CS38" s="817"/>
      <c r="CT38" s="817"/>
    </row>
    <row r="39" spans="2:119" ht="7.5" customHeight="1" thickBot="1">
      <c r="B39" s="3121"/>
      <c r="C39" s="3119"/>
      <c r="D39" s="3119"/>
      <c r="E39" s="3119"/>
      <c r="F39" s="3120"/>
      <c r="G39" s="3129"/>
      <c r="H39" s="3130"/>
      <c r="I39" s="3130"/>
      <c r="J39" s="3104"/>
      <c r="K39" s="3133"/>
      <c r="L39" s="3133"/>
      <c r="M39" s="3133"/>
      <c r="N39" s="3133"/>
      <c r="O39" s="3133"/>
      <c r="P39" s="3133"/>
      <c r="Q39" s="3133"/>
      <c r="R39" s="3133"/>
      <c r="S39" s="3133"/>
      <c r="T39" s="3133"/>
      <c r="U39" s="3133"/>
      <c r="V39" s="3133"/>
      <c r="W39" s="3133"/>
      <c r="X39" s="3133"/>
      <c r="Y39" s="3133"/>
      <c r="Z39" s="3133"/>
      <c r="AA39" s="3133"/>
      <c r="AB39" s="3104"/>
      <c r="AC39" s="3130"/>
      <c r="AD39" s="3130"/>
      <c r="AE39" s="3130"/>
      <c r="AF39" s="3104"/>
      <c r="AG39" s="3102"/>
      <c r="AH39" s="3102"/>
      <c r="AI39" s="3102"/>
      <c r="AJ39" s="3102"/>
      <c r="AK39" s="3102"/>
      <c r="AL39" s="3102"/>
      <c r="AM39" s="3102"/>
      <c r="AN39" s="3102"/>
      <c r="AO39" s="3102"/>
      <c r="AP39" s="3102"/>
      <c r="AQ39" s="3102"/>
      <c r="AR39" s="3102"/>
      <c r="AS39" s="3102"/>
      <c r="AT39" s="3102"/>
      <c r="AU39" s="3102"/>
      <c r="AV39" s="3102"/>
      <c r="AW39" s="3102"/>
      <c r="AX39" s="3104"/>
      <c r="AY39" s="3108"/>
      <c r="AZ39" s="3109"/>
      <c r="BA39" s="3109"/>
      <c r="BB39" s="3109"/>
      <c r="BC39" s="3109"/>
      <c r="BD39" s="3109"/>
      <c r="BE39" s="3114"/>
      <c r="BF39" s="3114"/>
      <c r="BG39" s="3114"/>
      <c r="BH39" s="3114"/>
      <c r="BI39" s="3114"/>
      <c r="BJ39" s="3114"/>
      <c r="BK39" s="3114"/>
      <c r="BL39" s="3114"/>
      <c r="BM39" s="3115"/>
    </row>
    <row r="40" spans="2:119" ht="7.5" customHeight="1" thickBot="1">
      <c r="B40" s="3121"/>
      <c r="C40" s="3119"/>
      <c r="D40" s="3119"/>
      <c r="E40" s="3119"/>
      <c r="F40" s="3120"/>
      <c r="G40" s="3131"/>
      <c r="H40" s="3132"/>
      <c r="I40" s="3132"/>
      <c r="J40" s="3105"/>
      <c r="K40" s="3134"/>
      <c r="L40" s="3134"/>
      <c r="M40" s="3134"/>
      <c r="N40" s="3134"/>
      <c r="O40" s="3134"/>
      <c r="P40" s="3134"/>
      <c r="Q40" s="3134"/>
      <c r="R40" s="3134"/>
      <c r="S40" s="3134"/>
      <c r="T40" s="3134"/>
      <c r="U40" s="3134"/>
      <c r="V40" s="3134"/>
      <c r="W40" s="3134"/>
      <c r="X40" s="3134"/>
      <c r="Y40" s="3134"/>
      <c r="Z40" s="3134"/>
      <c r="AA40" s="3134"/>
      <c r="AB40" s="3105"/>
      <c r="AC40" s="3132"/>
      <c r="AD40" s="3132"/>
      <c r="AE40" s="3132"/>
      <c r="AF40" s="3105"/>
      <c r="AG40" s="3103"/>
      <c r="AH40" s="3103"/>
      <c r="AI40" s="3103"/>
      <c r="AJ40" s="3103"/>
      <c r="AK40" s="3103"/>
      <c r="AL40" s="3103"/>
      <c r="AM40" s="3103"/>
      <c r="AN40" s="3103"/>
      <c r="AO40" s="3103"/>
      <c r="AP40" s="3103"/>
      <c r="AQ40" s="3103"/>
      <c r="AR40" s="3103"/>
      <c r="AS40" s="3103"/>
      <c r="AT40" s="3103"/>
      <c r="AU40" s="3103"/>
      <c r="AV40" s="3103"/>
      <c r="AW40" s="3103"/>
      <c r="AX40" s="3105"/>
      <c r="AY40" s="3110"/>
      <c r="AZ40" s="3111"/>
      <c r="BA40" s="3111"/>
      <c r="BB40" s="3111"/>
      <c r="BC40" s="3111"/>
      <c r="BD40" s="3111"/>
      <c r="BE40" s="3116"/>
      <c r="BF40" s="3116"/>
      <c r="BG40" s="3116"/>
      <c r="BH40" s="3116"/>
      <c r="BI40" s="3116"/>
      <c r="BJ40" s="3116"/>
      <c r="BK40" s="3116"/>
      <c r="BL40" s="3116"/>
      <c r="BM40" s="3117"/>
    </row>
    <row r="41" spans="2:119" ht="7.5" customHeight="1" thickBot="1">
      <c r="B41" s="3094" t="s">
        <v>2554</v>
      </c>
      <c r="C41" s="3095"/>
      <c r="D41" s="3095"/>
      <c r="E41" s="3095"/>
      <c r="F41" s="3096"/>
      <c r="G41" s="3097" t="s">
        <v>139</v>
      </c>
      <c r="H41" s="3097"/>
      <c r="I41" s="3098" t="s">
        <v>509</v>
      </c>
      <c r="J41" s="3098"/>
      <c r="K41" s="3098"/>
      <c r="L41" s="3098"/>
      <c r="M41" s="3097" t="s">
        <v>139</v>
      </c>
      <c r="N41" s="3097"/>
      <c r="O41" s="3089" t="s">
        <v>8</v>
      </c>
      <c r="P41" s="3089"/>
      <c r="Q41" s="3089"/>
      <c r="R41" s="3089"/>
      <c r="S41" s="3099" t="s">
        <v>525</v>
      </c>
      <c r="T41" s="3089" t="s">
        <v>2555</v>
      </c>
      <c r="U41" s="3089"/>
      <c r="V41" s="3089"/>
      <c r="W41" s="3089"/>
      <c r="X41" s="3091"/>
      <c r="Y41" s="3091"/>
      <c r="Z41" s="3091"/>
      <c r="AA41" s="3091"/>
      <c r="AB41" s="3091"/>
      <c r="AC41" s="3091"/>
      <c r="AD41" s="3091"/>
      <c r="AE41" s="3091"/>
      <c r="AF41" s="3091"/>
      <c r="AG41" s="3091"/>
      <c r="AH41" s="3091"/>
      <c r="AI41" s="3091"/>
      <c r="AJ41" s="3091"/>
      <c r="AK41" s="3089" t="s">
        <v>2556</v>
      </c>
      <c r="AL41" s="3089"/>
      <c r="AM41" s="3089"/>
      <c r="AN41" s="3089"/>
      <c r="AO41" s="3089"/>
      <c r="AP41" s="3089"/>
      <c r="AQ41" s="3089"/>
      <c r="AR41" s="3089"/>
      <c r="AS41" s="3091"/>
      <c r="AT41" s="3091"/>
      <c r="AU41" s="3091"/>
      <c r="AV41" s="3091"/>
      <c r="AW41" s="3091"/>
      <c r="AX41" s="3091"/>
      <c r="AY41" s="3091"/>
      <c r="AZ41" s="3091"/>
      <c r="BA41" s="3089" t="s">
        <v>2557</v>
      </c>
      <c r="BB41" s="3089"/>
      <c r="BC41" s="3089"/>
      <c r="BD41" s="3089"/>
      <c r="BE41" s="3093"/>
      <c r="BF41" s="3093"/>
      <c r="BG41" s="3093"/>
      <c r="BH41" s="3093"/>
      <c r="BI41" s="3093"/>
      <c r="BJ41" s="3093"/>
      <c r="BK41" s="3093"/>
      <c r="BL41" s="3093"/>
      <c r="BM41" s="3072" t="s">
        <v>527</v>
      </c>
    </row>
    <row r="42" spans="2:119" ht="7.5" customHeight="1" thickBot="1">
      <c r="B42" s="3094"/>
      <c r="C42" s="3095"/>
      <c r="D42" s="3095"/>
      <c r="E42" s="3095"/>
      <c r="F42" s="3096"/>
      <c r="G42" s="3075"/>
      <c r="H42" s="3075"/>
      <c r="I42" s="3077"/>
      <c r="J42" s="3077"/>
      <c r="K42" s="3077"/>
      <c r="L42" s="3077"/>
      <c r="M42" s="3075"/>
      <c r="N42" s="3075"/>
      <c r="O42" s="3090"/>
      <c r="P42" s="3090"/>
      <c r="Q42" s="3090"/>
      <c r="R42" s="3090"/>
      <c r="S42" s="3100"/>
      <c r="T42" s="3090"/>
      <c r="U42" s="3090"/>
      <c r="V42" s="3090"/>
      <c r="W42" s="3090"/>
      <c r="X42" s="3092"/>
      <c r="Y42" s="3092"/>
      <c r="Z42" s="3092"/>
      <c r="AA42" s="3092"/>
      <c r="AB42" s="3092"/>
      <c r="AC42" s="3092"/>
      <c r="AD42" s="3092"/>
      <c r="AE42" s="3092"/>
      <c r="AF42" s="3092"/>
      <c r="AG42" s="3092"/>
      <c r="AH42" s="3092"/>
      <c r="AI42" s="3092"/>
      <c r="AJ42" s="3092"/>
      <c r="AK42" s="3090"/>
      <c r="AL42" s="3090"/>
      <c r="AM42" s="3090"/>
      <c r="AN42" s="3090"/>
      <c r="AO42" s="3090"/>
      <c r="AP42" s="3090"/>
      <c r="AQ42" s="3090"/>
      <c r="AR42" s="3090"/>
      <c r="AS42" s="3092"/>
      <c r="AT42" s="3092"/>
      <c r="AU42" s="3092"/>
      <c r="AV42" s="3092"/>
      <c r="AW42" s="3092"/>
      <c r="AX42" s="3092"/>
      <c r="AY42" s="3092"/>
      <c r="AZ42" s="3092"/>
      <c r="BA42" s="3090"/>
      <c r="BB42" s="3090"/>
      <c r="BC42" s="3090"/>
      <c r="BD42" s="3090"/>
      <c r="BE42" s="3087"/>
      <c r="BF42" s="3087"/>
      <c r="BG42" s="3087"/>
      <c r="BH42" s="3087"/>
      <c r="BI42" s="3087"/>
      <c r="BJ42" s="3087"/>
      <c r="BK42" s="3087"/>
      <c r="BL42" s="3087"/>
      <c r="BM42" s="3073"/>
    </row>
    <row r="43" spans="2:119" ht="7.5" customHeight="1" thickBot="1">
      <c r="B43" s="3094"/>
      <c r="C43" s="3095"/>
      <c r="D43" s="3095"/>
      <c r="E43" s="3095"/>
      <c r="F43" s="3096"/>
      <c r="G43" s="3075" t="s">
        <v>139</v>
      </c>
      <c r="H43" s="3075"/>
      <c r="I43" s="3077" t="s">
        <v>144</v>
      </c>
      <c r="J43" s="3077"/>
      <c r="K43" s="3077"/>
      <c r="L43" s="3077"/>
      <c r="M43" s="818"/>
      <c r="N43" s="819"/>
      <c r="O43" s="819"/>
      <c r="P43" s="819"/>
      <c r="Q43" s="819"/>
      <c r="R43" s="819"/>
      <c r="S43" s="3100"/>
      <c r="T43" s="3079" t="s">
        <v>2558</v>
      </c>
      <c r="U43" s="3079"/>
      <c r="V43" s="3079"/>
      <c r="W43" s="3079"/>
      <c r="X43" s="3079"/>
      <c r="Y43" s="3081"/>
      <c r="Z43" s="3081"/>
      <c r="AA43" s="3081"/>
      <c r="AB43" s="3083" t="s">
        <v>3754</v>
      </c>
      <c r="AC43" s="3085"/>
      <c r="AD43" s="3085"/>
      <c r="AE43" s="3085"/>
      <c r="AF43" s="3083" t="s">
        <v>57</v>
      </c>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c r="BA43" s="3087"/>
      <c r="BB43" s="3087"/>
      <c r="BC43" s="3087"/>
      <c r="BD43" s="3087"/>
      <c r="BE43" s="3087"/>
      <c r="BF43" s="3087"/>
      <c r="BG43" s="3087"/>
      <c r="BH43" s="3087"/>
      <c r="BI43" s="3087"/>
      <c r="BJ43" s="3087"/>
      <c r="BK43" s="3087"/>
      <c r="BL43" s="3087"/>
      <c r="BM43" s="3073"/>
    </row>
    <row r="44" spans="2:119" ht="7.5" customHeight="1" thickBot="1">
      <c r="B44" s="3094"/>
      <c r="C44" s="3095"/>
      <c r="D44" s="3095"/>
      <c r="E44" s="3095"/>
      <c r="F44" s="3096"/>
      <c r="G44" s="3076"/>
      <c r="H44" s="3076"/>
      <c r="I44" s="3078"/>
      <c r="J44" s="3078"/>
      <c r="K44" s="3078"/>
      <c r="L44" s="3078"/>
      <c r="M44" s="820"/>
      <c r="N44" s="821"/>
      <c r="O44" s="822"/>
      <c r="P44" s="822"/>
      <c r="Q44" s="822"/>
      <c r="R44" s="822"/>
      <c r="S44" s="3101"/>
      <c r="T44" s="3080"/>
      <c r="U44" s="3080"/>
      <c r="V44" s="3080"/>
      <c r="W44" s="3080"/>
      <c r="X44" s="3080"/>
      <c r="Y44" s="3082"/>
      <c r="Z44" s="3082"/>
      <c r="AA44" s="3082"/>
      <c r="AB44" s="3084"/>
      <c r="AC44" s="3086"/>
      <c r="AD44" s="3086"/>
      <c r="AE44" s="3086"/>
      <c r="AF44" s="3084"/>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c r="BA44" s="3088"/>
      <c r="BB44" s="3088"/>
      <c r="BC44" s="3088"/>
      <c r="BD44" s="3088"/>
      <c r="BE44" s="3088"/>
      <c r="BF44" s="3088"/>
      <c r="BG44" s="3088"/>
      <c r="BH44" s="3088"/>
      <c r="BI44" s="3088"/>
      <c r="BJ44" s="3088"/>
      <c r="BK44" s="3088"/>
      <c r="BL44" s="3088"/>
      <c r="BM44" s="3074"/>
    </row>
    <row r="45" spans="2:119" ht="7.5" customHeight="1" thickBot="1">
      <c r="B45" s="823"/>
      <c r="C45" s="823"/>
      <c r="D45" s="823"/>
      <c r="E45" s="823"/>
      <c r="F45" s="823"/>
      <c r="G45" s="824"/>
      <c r="H45" s="824"/>
      <c r="I45" s="825"/>
      <c r="J45" s="825"/>
      <c r="K45" s="825"/>
      <c r="L45" s="824"/>
      <c r="M45" s="824"/>
      <c r="N45" s="823"/>
      <c r="O45" s="826"/>
      <c r="P45" s="826"/>
      <c r="Q45" s="827"/>
      <c r="R45" s="827"/>
      <c r="S45" s="826"/>
      <c r="T45" s="826"/>
      <c r="U45" s="826"/>
      <c r="V45" s="826"/>
      <c r="W45" s="828"/>
      <c r="X45" s="828"/>
      <c r="Y45" s="828"/>
      <c r="Z45" s="828"/>
      <c r="AA45" s="828"/>
      <c r="AB45" s="828"/>
      <c r="AC45" s="828"/>
      <c r="AD45" s="828"/>
      <c r="AE45" s="828"/>
      <c r="AF45" s="828"/>
      <c r="AG45" s="828"/>
      <c r="AH45" s="828"/>
      <c r="AI45" s="828"/>
      <c r="AJ45" s="828"/>
      <c r="AK45" s="828"/>
      <c r="AL45" s="828"/>
      <c r="AM45" s="828"/>
      <c r="AN45" s="828"/>
      <c r="AO45" s="828"/>
      <c r="AP45" s="828"/>
      <c r="AQ45" s="828"/>
      <c r="AR45" s="828"/>
      <c r="AS45" s="828"/>
      <c r="AT45" s="828"/>
      <c r="AU45" s="828"/>
      <c r="AV45" s="828"/>
      <c r="AW45" s="828"/>
      <c r="AX45" s="828"/>
      <c r="AY45" s="828"/>
      <c r="AZ45" s="828"/>
      <c r="BA45" s="828"/>
      <c r="BB45" s="828"/>
      <c r="BC45" s="828"/>
      <c r="BD45" s="828"/>
      <c r="BE45" s="828"/>
      <c r="BF45" s="828"/>
      <c r="BG45" s="828"/>
      <c r="BH45" s="828"/>
      <c r="BI45" s="828"/>
      <c r="BJ45" s="828"/>
      <c r="BK45" s="828"/>
      <c r="BL45" s="828"/>
      <c r="BM45" s="826"/>
    </row>
    <row r="46" spans="2:119" ht="4.5" customHeight="1">
      <c r="B46" s="3042" t="s">
        <v>3755</v>
      </c>
      <c r="C46" s="3043"/>
      <c r="D46" s="3043"/>
      <c r="E46" s="3043"/>
      <c r="F46" s="3043"/>
      <c r="G46" s="3043"/>
      <c r="H46" s="3043"/>
      <c r="I46" s="3043"/>
      <c r="J46" s="3043"/>
      <c r="K46" s="3043"/>
      <c r="L46" s="3043"/>
      <c r="M46" s="3043"/>
      <c r="N46" s="3043"/>
      <c r="O46" s="3048" t="str">
        <f>cst_wskakunin_BUILD__address</f>
        <v>埼玉県さいたま市緑区</v>
      </c>
      <c r="P46" s="3048"/>
      <c r="Q46" s="3048"/>
      <c r="R46" s="3048"/>
      <c r="S46" s="3048"/>
      <c r="T46" s="3048"/>
      <c r="U46" s="3048"/>
      <c r="V46" s="3048"/>
      <c r="W46" s="3048"/>
      <c r="X46" s="3048"/>
      <c r="Y46" s="3048"/>
      <c r="Z46" s="3048"/>
      <c r="AA46" s="3048"/>
      <c r="AB46" s="3048"/>
      <c r="AC46" s="3048"/>
      <c r="AD46" s="3048"/>
      <c r="AE46" s="3048"/>
      <c r="AF46" s="3048"/>
      <c r="AG46" s="3048"/>
      <c r="AH46" s="3048"/>
      <c r="AI46" s="3048"/>
      <c r="AJ46" s="3048"/>
      <c r="AK46" s="3048"/>
      <c r="AL46" s="3048"/>
      <c r="AM46" s="3048"/>
      <c r="AN46" s="3048"/>
      <c r="AO46" s="3048"/>
      <c r="AP46" s="3048"/>
      <c r="AQ46" s="3048"/>
      <c r="AR46" s="3048"/>
      <c r="AS46" s="3048"/>
      <c r="AT46" s="3048"/>
      <c r="AU46" s="3048"/>
      <c r="AV46" s="3048"/>
      <c r="AW46" s="3048"/>
      <c r="AX46" s="3048"/>
      <c r="AY46" s="3048"/>
      <c r="AZ46" s="3048"/>
      <c r="BA46" s="3048"/>
      <c r="BB46" s="3048"/>
      <c r="BC46" s="3048"/>
      <c r="BD46" s="3048"/>
      <c r="BE46" s="3048"/>
      <c r="BF46" s="3048"/>
      <c r="BG46" s="3048"/>
      <c r="BH46" s="3048"/>
      <c r="BI46" s="3048"/>
      <c r="BJ46" s="3048"/>
      <c r="BK46" s="3048"/>
      <c r="BL46" s="3048"/>
      <c r="BM46" s="3049"/>
    </row>
    <row r="47" spans="2:119" ht="10.5" customHeight="1">
      <c r="B47" s="3044"/>
      <c r="C47" s="3045"/>
      <c r="D47" s="3045"/>
      <c r="E47" s="3045"/>
      <c r="F47" s="3045"/>
      <c r="G47" s="3045"/>
      <c r="H47" s="3045"/>
      <c r="I47" s="3045"/>
      <c r="J47" s="3045"/>
      <c r="K47" s="3045"/>
      <c r="L47" s="3045"/>
      <c r="M47" s="3045"/>
      <c r="N47" s="3045"/>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c r="BA47" s="3050"/>
      <c r="BB47" s="3050"/>
      <c r="BC47" s="3050"/>
      <c r="BD47" s="3050"/>
      <c r="BE47" s="3050"/>
      <c r="BF47" s="3050"/>
      <c r="BG47" s="3050"/>
      <c r="BH47" s="3050"/>
      <c r="BI47" s="3050"/>
      <c r="BJ47" s="3050"/>
      <c r="BK47" s="3050"/>
      <c r="BL47" s="3050"/>
      <c r="BM47" s="3051"/>
    </row>
    <row r="48" spans="2:119" ht="10.5" customHeight="1">
      <c r="B48" s="3044"/>
      <c r="C48" s="3045"/>
      <c r="D48" s="3045"/>
      <c r="E48" s="3045"/>
      <c r="F48" s="3045"/>
      <c r="G48" s="3045"/>
      <c r="H48" s="3045"/>
      <c r="I48" s="3045"/>
      <c r="J48" s="3045"/>
      <c r="K48" s="3045"/>
      <c r="L48" s="3045"/>
      <c r="M48" s="3045"/>
      <c r="N48" s="3045"/>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c r="BA48" s="3050"/>
      <c r="BB48" s="3050"/>
      <c r="BC48" s="3050"/>
      <c r="BD48" s="3050"/>
      <c r="BE48" s="3050"/>
      <c r="BF48" s="3050"/>
      <c r="BG48" s="3050"/>
      <c r="BH48" s="3050"/>
      <c r="BI48" s="3050"/>
      <c r="BJ48" s="3050"/>
      <c r="BK48" s="3050"/>
      <c r="BL48" s="3050"/>
      <c r="BM48" s="3051"/>
      <c r="BT48" s="829"/>
      <c r="BU48" s="830"/>
      <c r="BV48" s="830"/>
      <c r="BW48" s="830"/>
      <c r="BX48" s="830"/>
      <c r="BY48" s="830"/>
      <c r="BZ48" s="831"/>
      <c r="CA48" s="831"/>
      <c r="CB48" s="831"/>
      <c r="CC48" s="831"/>
      <c r="CD48" s="831"/>
      <c r="CE48" s="832"/>
      <c r="CF48" s="832"/>
      <c r="CG48" s="832"/>
      <c r="CH48" s="832"/>
      <c r="CI48" s="832"/>
      <c r="CJ48" s="832"/>
      <c r="CK48" s="832"/>
      <c r="CL48" s="832"/>
      <c r="CM48" s="832"/>
      <c r="CN48" s="832"/>
      <c r="CO48" s="832"/>
      <c r="CP48" s="832"/>
      <c r="CQ48" s="832"/>
      <c r="CR48" s="832"/>
      <c r="CS48" s="832"/>
      <c r="CT48" s="832"/>
      <c r="CU48" s="832"/>
      <c r="CV48" s="832"/>
      <c r="CW48" s="832"/>
      <c r="CX48" s="832"/>
      <c r="CY48" s="832"/>
      <c r="CZ48" s="832"/>
      <c r="DA48" s="832"/>
      <c r="DB48" s="832"/>
      <c r="DC48" s="832"/>
      <c r="DD48" s="832"/>
      <c r="DE48" s="832"/>
      <c r="DF48" s="832"/>
      <c r="DG48" s="832"/>
      <c r="DH48" s="832"/>
      <c r="DI48" s="832"/>
      <c r="DJ48" s="832"/>
      <c r="DK48" s="832"/>
      <c r="DL48" s="832"/>
      <c r="DM48" s="832"/>
      <c r="DN48" s="832"/>
      <c r="DO48" s="832"/>
    </row>
    <row r="49" spans="2:127" ht="4.5" customHeight="1">
      <c r="B49" s="3046"/>
      <c r="C49" s="3047"/>
      <c r="D49" s="3047"/>
      <c r="E49" s="3047"/>
      <c r="F49" s="3047"/>
      <c r="G49" s="3047"/>
      <c r="H49" s="3047"/>
      <c r="I49" s="3047"/>
      <c r="J49" s="3047"/>
      <c r="K49" s="3047"/>
      <c r="L49" s="3047"/>
      <c r="M49" s="3047"/>
      <c r="N49" s="3047"/>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c r="BA49" s="3050"/>
      <c r="BB49" s="3050"/>
      <c r="BC49" s="3050"/>
      <c r="BD49" s="3050"/>
      <c r="BE49" s="3050"/>
      <c r="BF49" s="3050"/>
      <c r="BG49" s="3050"/>
      <c r="BH49" s="3050"/>
      <c r="BI49" s="3050"/>
      <c r="BJ49" s="3050"/>
      <c r="BK49" s="3050"/>
      <c r="BL49" s="3050"/>
      <c r="BM49" s="3051"/>
      <c r="BT49" s="830"/>
      <c r="BU49" s="830"/>
      <c r="BV49" s="830"/>
      <c r="BW49" s="830"/>
      <c r="BX49" s="830"/>
      <c r="BY49" s="830"/>
      <c r="BZ49" s="831"/>
      <c r="CA49" s="831"/>
      <c r="CB49" s="831"/>
      <c r="CC49" s="831"/>
      <c r="CD49" s="831"/>
      <c r="CE49" s="832"/>
      <c r="CF49" s="832"/>
      <c r="CG49" s="832"/>
      <c r="CH49" s="832"/>
      <c r="CI49" s="832"/>
      <c r="CJ49" s="832"/>
      <c r="CK49" s="832"/>
      <c r="CL49" s="832"/>
      <c r="CM49" s="832"/>
      <c r="CN49" s="832"/>
      <c r="CO49" s="832"/>
      <c r="CP49" s="832"/>
      <c r="CQ49" s="832"/>
      <c r="CR49" s="832"/>
      <c r="CS49" s="832"/>
      <c r="CT49" s="832"/>
      <c r="CU49" s="832"/>
      <c r="CV49" s="832"/>
      <c r="CW49" s="832"/>
      <c r="CX49" s="817"/>
      <c r="CY49" s="817"/>
      <c r="CZ49" s="817"/>
      <c r="DA49" s="817"/>
      <c r="DB49" s="817"/>
      <c r="DC49" s="817"/>
      <c r="DD49" s="817"/>
      <c r="DE49" s="817"/>
      <c r="DF49" s="817"/>
      <c r="DG49" s="817"/>
      <c r="DH49" s="817"/>
      <c r="DI49" s="817"/>
      <c r="DJ49" s="817"/>
      <c r="DK49" s="817"/>
      <c r="DL49" s="817"/>
      <c r="DM49" s="817"/>
      <c r="DN49" s="817"/>
      <c r="DO49" s="817"/>
    </row>
    <row r="50" spans="2:127" s="794" customFormat="1" ht="4.5" customHeight="1">
      <c r="B50" s="3052" t="s">
        <v>2559</v>
      </c>
      <c r="C50" s="3053"/>
      <c r="D50" s="3053"/>
      <c r="E50" s="3053"/>
      <c r="F50" s="3053"/>
      <c r="G50" s="3053"/>
      <c r="H50" s="3053"/>
      <c r="I50" s="3053"/>
      <c r="J50" s="3053"/>
      <c r="K50" s="3053"/>
      <c r="L50" s="3053"/>
      <c r="M50" s="3053"/>
      <c r="N50" s="3054"/>
      <c r="O50" s="3058" t="str">
        <f>cst_wskakunin_BUILD_NAME</f>
        <v>テスト０７１１－１</v>
      </c>
      <c r="P50" s="3058"/>
      <c r="Q50" s="3058"/>
      <c r="R50" s="3058"/>
      <c r="S50" s="3058"/>
      <c r="T50" s="3058"/>
      <c r="U50" s="3058"/>
      <c r="V50" s="3058"/>
      <c r="W50" s="3058"/>
      <c r="X50" s="3058"/>
      <c r="Y50" s="3058"/>
      <c r="Z50" s="3058"/>
      <c r="AA50" s="3058"/>
      <c r="AB50" s="3058"/>
      <c r="AC50" s="3058"/>
      <c r="AD50" s="3058"/>
      <c r="AE50" s="3058"/>
      <c r="AF50" s="3058"/>
      <c r="AG50" s="3058"/>
      <c r="AH50" s="3058"/>
      <c r="AI50" s="3058"/>
      <c r="AJ50" s="3061" t="s">
        <v>2560</v>
      </c>
      <c r="AK50" s="3062"/>
      <c r="AL50" s="3062"/>
      <c r="AM50" s="3062"/>
      <c r="AN50" s="3062"/>
      <c r="AO50" s="3062"/>
      <c r="AP50" s="3062"/>
      <c r="AQ50" s="3062"/>
      <c r="AR50" s="3062"/>
      <c r="AS50" s="3063"/>
      <c r="AT50" s="833"/>
      <c r="AU50" s="834"/>
      <c r="AV50" s="835"/>
      <c r="AW50" s="835"/>
      <c r="AX50" s="835"/>
      <c r="AY50" s="836"/>
      <c r="AZ50" s="834"/>
      <c r="BA50" s="834"/>
      <c r="BB50" s="834"/>
      <c r="BC50" s="834"/>
      <c r="BD50" s="834"/>
      <c r="BE50" s="834"/>
      <c r="BF50" s="834"/>
      <c r="BG50" s="834"/>
      <c r="BH50" s="834"/>
      <c r="BI50" s="834"/>
      <c r="BJ50" s="834"/>
      <c r="BK50" s="834"/>
      <c r="BL50" s="834"/>
      <c r="BM50" s="837"/>
      <c r="BN50" s="796"/>
      <c r="BO50" s="796"/>
      <c r="BP50" s="796"/>
      <c r="BQ50" s="796"/>
      <c r="BR50" s="796"/>
      <c r="BS50" s="796"/>
    </row>
    <row r="51" spans="2:127" s="794" customFormat="1" ht="10.5" customHeight="1">
      <c r="B51" s="3055"/>
      <c r="C51" s="3056"/>
      <c r="D51" s="3056"/>
      <c r="E51" s="3056"/>
      <c r="F51" s="3056"/>
      <c r="G51" s="3056"/>
      <c r="H51" s="3056"/>
      <c r="I51" s="3056"/>
      <c r="J51" s="3056"/>
      <c r="K51" s="3056"/>
      <c r="L51" s="3056"/>
      <c r="M51" s="3056"/>
      <c r="N51" s="3057"/>
      <c r="O51" s="3059"/>
      <c r="P51" s="3059"/>
      <c r="Q51" s="3059"/>
      <c r="R51" s="3059"/>
      <c r="S51" s="3059"/>
      <c r="T51" s="3059"/>
      <c r="U51" s="3059"/>
      <c r="V51" s="3059"/>
      <c r="W51" s="3059"/>
      <c r="X51" s="3059"/>
      <c r="Y51" s="3059"/>
      <c r="Z51" s="3059"/>
      <c r="AA51" s="3059"/>
      <c r="AB51" s="3059"/>
      <c r="AC51" s="3059"/>
      <c r="AD51" s="3059"/>
      <c r="AE51" s="3059"/>
      <c r="AF51" s="3059"/>
      <c r="AG51" s="3059"/>
      <c r="AH51" s="3059"/>
      <c r="AI51" s="3059"/>
      <c r="AJ51" s="3064"/>
      <c r="AK51" s="3065"/>
      <c r="AL51" s="3065"/>
      <c r="AM51" s="3065"/>
      <c r="AN51" s="3065"/>
      <c r="AO51" s="3065"/>
      <c r="AP51" s="3065"/>
      <c r="AQ51" s="3065"/>
      <c r="AR51" s="3065"/>
      <c r="AS51" s="3066"/>
      <c r="AT51" s="2965" t="s">
        <v>139</v>
      </c>
      <c r="AU51" s="2965"/>
      <c r="AV51" s="3070" t="s">
        <v>2561</v>
      </c>
      <c r="AW51" s="3070"/>
      <c r="AX51" s="3070"/>
      <c r="AY51" s="3070"/>
      <c r="AZ51" s="3070"/>
      <c r="BA51" s="3070"/>
      <c r="BB51" s="3070"/>
      <c r="BC51" s="3070"/>
      <c r="BD51" s="2965" t="s">
        <v>139</v>
      </c>
      <c r="BE51" s="2965"/>
      <c r="BF51" s="3070" t="s">
        <v>2562</v>
      </c>
      <c r="BG51" s="3070"/>
      <c r="BH51" s="3070"/>
      <c r="BI51" s="3070"/>
      <c r="BJ51" s="3070"/>
      <c r="BK51" s="3070"/>
      <c r="BL51" s="3070"/>
      <c r="BM51" s="3071"/>
      <c r="BN51" s="796"/>
      <c r="BO51" s="796"/>
      <c r="BP51" s="796"/>
      <c r="BQ51" s="796"/>
      <c r="BR51" s="796"/>
      <c r="BS51" s="796"/>
    </row>
    <row r="52" spans="2:127" s="794" customFormat="1" ht="10.5" customHeight="1">
      <c r="B52" s="3055"/>
      <c r="C52" s="3056"/>
      <c r="D52" s="3056"/>
      <c r="E52" s="3056"/>
      <c r="F52" s="3056"/>
      <c r="G52" s="3056"/>
      <c r="H52" s="3056"/>
      <c r="I52" s="3056"/>
      <c r="J52" s="3056"/>
      <c r="K52" s="3056"/>
      <c r="L52" s="3056"/>
      <c r="M52" s="3056"/>
      <c r="N52" s="3057"/>
      <c r="O52" s="3059"/>
      <c r="P52" s="3059"/>
      <c r="Q52" s="3059"/>
      <c r="R52" s="3059"/>
      <c r="S52" s="3059"/>
      <c r="T52" s="3059"/>
      <c r="U52" s="3059"/>
      <c r="V52" s="3059"/>
      <c r="W52" s="3059"/>
      <c r="X52" s="3059"/>
      <c r="Y52" s="3059"/>
      <c r="Z52" s="3059"/>
      <c r="AA52" s="3059"/>
      <c r="AB52" s="3059"/>
      <c r="AC52" s="3059"/>
      <c r="AD52" s="3059"/>
      <c r="AE52" s="3059"/>
      <c r="AF52" s="3059"/>
      <c r="AG52" s="3059"/>
      <c r="AH52" s="3059"/>
      <c r="AI52" s="3059"/>
      <c r="AJ52" s="3064"/>
      <c r="AK52" s="3065"/>
      <c r="AL52" s="3065"/>
      <c r="AM52" s="3065"/>
      <c r="AN52" s="3065"/>
      <c r="AO52" s="3065"/>
      <c r="AP52" s="3065"/>
      <c r="AQ52" s="3065"/>
      <c r="AR52" s="3065"/>
      <c r="AS52" s="3066"/>
      <c r="AT52" s="2965"/>
      <c r="AU52" s="2965"/>
      <c r="AV52" s="3070"/>
      <c r="AW52" s="3070"/>
      <c r="AX52" s="3070"/>
      <c r="AY52" s="3070"/>
      <c r="AZ52" s="3070"/>
      <c r="BA52" s="3070"/>
      <c r="BB52" s="3070"/>
      <c r="BC52" s="3070"/>
      <c r="BD52" s="2965"/>
      <c r="BE52" s="2965"/>
      <c r="BF52" s="3070"/>
      <c r="BG52" s="3070"/>
      <c r="BH52" s="3070"/>
      <c r="BI52" s="3070"/>
      <c r="BJ52" s="3070"/>
      <c r="BK52" s="3070"/>
      <c r="BL52" s="3070"/>
      <c r="BM52" s="3071"/>
      <c r="BN52" s="796"/>
      <c r="BO52" s="796"/>
      <c r="BP52" s="796"/>
      <c r="BQ52" s="796"/>
      <c r="BR52" s="796"/>
      <c r="BS52" s="796"/>
    </row>
    <row r="53" spans="2:127" s="794" customFormat="1" ht="4.5" customHeight="1">
      <c r="B53" s="3055"/>
      <c r="C53" s="3056"/>
      <c r="D53" s="3056"/>
      <c r="E53" s="3056"/>
      <c r="F53" s="3056"/>
      <c r="G53" s="3056"/>
      <c r="H53" s="3056"/>
      <c r="I53" s="3056"/>
      <c r="J53" s="3056"/>
      <c r="K53" s="3056"/>
      <c r="L53" s="3056"/>
      <c r="M53" s="3056"/>
      <c r="N53" s="3057"/>
      <c r="O53" s="3060"/>
      <c r="P53" s="3060"/>
      <c r="Q53" s="3060"/>
      <c r="R53" s="3060"/>
      <c r="S53" s="3060"/>
      <c r="T53" s="3060"/>
      <c r="U53" s="3060"/>
      <c r="V53" s="3060"/>
      <c r="W53" s="3060"/>
      <c r="X53" s="3060"/>
      <c r="Y53" s="3060"/>
      <c r="Z53" s="3060"/>
      <c r="AA53" s="3060"/>
      <c r="AB53" s="3060"/>
      <c r="AC53" s="3060"/>
      <c r="AD53" s="3060"/>
      <c r="AE53" s="3060"/>
      <c r="AF53" s="3060"/>
      <c r="AG53" s="3060"/>
      <c r="AH53" s="3060"/>
      <c r="AI53" s="3060"/>
      <c r="AJ53" s="3067"/>
      <c r="AK53" s="3068"/>
      <c r="AL53" s="3068"/>
      <c r="AM53" s="3068"/>
      <c r="AN53" s="3068"/>
      <c r="AO53" s="3068"/>
      <c r="AP53" s="3068"/>
      <c r="AQ53" s="3068"/>
      <c r="AR53" s="3068"/>
      <c r="AS53" s="3069"/>
      <c r="AT53" s="838"/>
      <c r="AU53" s="838"/>
      <c r="AV53" s="838"/>
      <c r="AW53" s="839"/>
      <c r="AX53" s="840"/>
      <c r="AY53" s="840"/>
      <c r="AZ53" s="840"/>
      <c r="BA53" s="840"/>
      <c r="BB53" s="840"/>
      <c r="BC53" s="840"/>
      <c r="BD53" s="838"/>
      <c r="BE53" s="838"/>
      <c r="BF53" s="839"/>
      <c r="BG53" s="840"/>
      <c r="BH53" s="840"/>
      <c r="BI53" s="840"/>
      <c r="BJ53" s="840"/>
      <c r="BK53" s="840"/>
      <c r="BL53" s="840"/>
      <c r="BM53" s="841"/>
      <c r="BN53" s="796"/>
      <c r="BO53" s="796"/>
      <c r="BP53" s="796"/>
      <c r="BQ53" s="796"/>
      <c r="BR53" s="796"/>
      <c r="BS53" s="796"/>
      <c r="BT53" s="796"/>
      <c r="BU53" s="796"/>
      <c r="BV53" s="796"/>
      <c r="BW53" s="796"/>
      <c r="BX53" s="796"/>
      <c r="BY53" s="796"/>
      <c r="BZ53" s="796"/>
      <c r="CA53" s="796"/>
      <c r="CB53" s="796"/>
      <c r="CC53" s="796"/>
      <c r="CD53" s="796"/>
    </row>
    <row r="54" spans="2:127" ht="4.5" customHeight="1">
      <c r="B54" s="3025" t="s">
        <v>3756</v>
      </c>
      <c r="C54" s="3026"/>
      <c r="D54" s="3026"/>
      <c r="E54" s="3026"/>
      <c r="F54" s="3026"/>
      <c r="G54" s="3026" t="s">
        <v>2563</v>
      </c>
      <c r="H54" s="3026"/>
      <c r="I54" s="3026"/>
      <c r="J54" s="3026"/>
      <c r="K54" s="3026"/>
      <c r="L54" s="3026"/>
      <c r="M54" s="3026"/>
      <c r="N54" s="3026"/>
      <c r="O54" s="3031"/>
      <c r="P54" s="3031"/>
      <c r="Q54" s="3031"/>
      <c r="R54" s="3031"/>
      <c r="S54" s="3031"/>
      <c r="T54" s="3031"/>
      <c r="U54" s="3031"/>
      <c r="V54" s="3031"/>
      <c r="W54" s="3031"/>
      <c r="X54" s="3031"/>
      <c r="Y54" s="3031"/>
      <c r="Z54" s="3031"/>
      <c r="AA54" s="3031"/>
      <c r="AB54" s="3031"/>
      <c r="AC54" s="3031"/>
      <c r="AD54" s="3031"/>
      <c r="AE54" s="3031"/>
      <c r="AF54" s="3031"/>
      <c r="AG54" s="3031"/>
      <c r="AH54" s="3031"/>
      <c r="AI54" s="3031"/>
      <c r="AJ54" s="3031"/>
      <c r="AK54" s="3031"/>
      <c r="AL54" s="3031"/>
      <c r="AM54" s="3031"/>
      <c r="AN54" s="3031"/>
      <c r="AO54" s="3031"/>
      <c r="AP54" s="3031"/>
      <c r="AQ54" s="3031"/>
      <c r="AR54" s="3031"/>
      <c r="AS54" s="3031"/>
      <c r="AT54" s="3031"/>
      <c r="AU54" s="3031"/>
      <c r="AV54" s="3031"/>
      <c r="AW54" s="3031"/>
      <c r="AX54" s="3031"/>
      <c r="AY54" s="3031"/>
      <c r="AZ54" s="3031"/>
      <c r="BA54" s="3031"/>
      <c r="BB54" s="3031"/>
      <c r="BC54" s="3031"/>
      <c r="BD54" s="3031"/>
      <c r="BE54" s="3031"/>
      <c r="BF54" s="3031"/>
      <c r="BG54" s="3031"/>
      <c r="BH54" s="3031"/>
      <c r="BI54" s="3031"/>
      <c r="BJ54" s="3031"/>
      <c r="BK54" s="3031"/>
      <c r="BL54" s="3031"/>
      <c r="BM54" s="3032"/>
      <c r="BT54" s="830"/>
      <c r="BU54" s="830"/>
      <c r="BV54" s="830"/>
      <c r="BW54" s="830"/>
      <c r="BX54" s="830"/>
      <c r="BY54" s="830"/>
      <c r="BZ54" s="817"/>
      <c r="CA54" s="817"/>
      <c r="CB54" s="817"/>
      <c r="CC54" s="817"/>
      <c r="CD54" s="817"/>
      <c r="CE54" s="817"/>
      <c r="CF54" s="817"/>
      <c r="CG54" s="817"/>
      <c r="CH54" s="817"/>
      <c r="CI54" s="817"/>
      <c r="CJ54" s="817"/>
      <c r="CK54" s="817"/>
      <c r="CL54" s="817"/>
      <c r="CM54" s="817"/>
      <c r="CN54" s="817"/>
      <c r="CO54" s="817"/>
      <c r="CP54" s="817"/>
      <c r="CQ54" s="817"/>
      <c r="CR54" s="817"/>
      <c r="CS54" s="817"/>
      <c r="CT54" s="817"/>
      <c r="CU54" s="817"/>
      <c r="CV54" s="817"/>
      <c r="CW54" s="817"/>
      <c r="CX54" s="817"/>
      <c r="CY54" s="817"/>
      <c r="CZ54" s="817"/>
      <c r="DA54" s="817"/>
      <c r="DB54" s="817"/>
      <c r="DC54" s="817"/>
      <c r="DD54" s="817"/>
      <c r="DE54" s="817"/>
      <c r="DF54" s="817"/>
      <c r="DG54" s="817"/>
      <c r="DH54" s="817"/>
      <c r="DI54" s="817"/>
      <c r="DJ54" s="817"/>
      <c r="DK54" s="817"/>
      <c r="DL54" s="817"/>
      <c r="DM54" s="817"/>
      <c r="DN54" s="817"/>
      <c r="DO54" s="817"/>
    </row>
    <row r="55" spans="2:127" ht="9" customHeight="1">
      <c r="B55" s="3027"/>
      <c r="C55" s="3026"/>
      <c r="D55" s="3026"/>
      <c r="E55" s="3026"/>
      <c r="F55" s="3026"/>
      <c r="G55" s="3026"/>
      <c r="H55" s="3026"/>
      <c r="I55" s="3026"/>
      <c r="J55" s="3026"/>
      <c r="K55" s="3026"/>
      <c r="L55" s="3026"/>
      <c r="M55" s="3026"/>
      <c r="N55" s="3026"/>
      <c r="O55" s="3033"/>
      <c r="P55" s="3033"/>
      <c r="Q55" s="3033"/>
      <c r="R55" s="3033"/>
      <c r="S55" s="3033"/>
      <c r="T55" s="3033"/>
      <c r="U55" s="3033"/>
      <c r="V55" s="3033"/>
      <c r="W55" s="3033"/>
      <c r="X55" s="3033"/>
      <c r="Y55" s="3033"/>
      <c r="Z55" s="3033"/>
      <c r="AA55" s="3033"/>
      <c r="AB55" s="3033"/>
      <c r="AC55" s="3033"/>
      <c r="AD55" s="3033"/>
      <c r="AE55" s="3033"/>
      <c r="AF55" s="3033"/>
      <c r="AG55" s="3033"/>
      <c r="AH55" s="3033"/>
      <c r="AI55" s="3033"/>
      <c r="AJ55" s="3033"/>
      <c r="AK55" s="3033"/>
      <c r="AL55" s="3033"/>
      <c r="AM55" s="3033"/>
      <c r="AN55" s="3033"/>
      <c r="AO55" s="3033"/>
      <c r="AP55" s="3033"/>
      <c r="AQ55" s="3033"/>
      <c r="AR55" s="3033"/>
      <c r="AS55" s="3033"/>
      <c r="AT55" s="3033"/>
      <c r="AU55" s="3033"/>
      <c r="AV55" s="3033"/>
      <c r="AW55" s="3033"/>
      <c r="AX55" s="3033"/>
      <c r="AY55" s="3033"/>
      <c r="AZ55" s="3033"/>
      <c r="BA55" s="3033"/>
      <c r="BB55" s="3033"/>
      <c r="BC55" s="3033"/>
      <c r="BD55" s="3033"/>
      <c r="BE55" s="3033"/>
      <c r="BF55" s="3033"/>
      <c r="BG55" s="3033"/>
      <c r="BH55" s="3033"/>
      <c r="BI55" s="3033"/>
      <c r="BJ55" s="3033"/>
      <c r="BK55" s="3033"/>
      <c r="BL55" s="3033"/>
      <c r="BM55" s="3034"/>
      <c r="BT55" s="830"/>
      <c r="BU55" s="830"/>
      <c r="BV55" s="830"/>
      <c r="BW55" s="830"/>
      <c r="BX55" s="830"/>
      <c r="BY55" s="830"/>
      <c r="BZ55" s="817"/>
      <c r="CA55" s="817"/>
      <c r="CB55" s="817"/>
      <c r="CC55" s="817"/>
      <c r="CD55" s="817"/>
      <c r="CE55" s="817"/>
      <c r="CF55" s="817"/>
      <c r="CG55" s="817"/>
      <c r="CH55" s="817"/>
      <c r="CI55" s="817"/>
      <c r="CJ55" s="817"/>
      <c r="CK55" s="817"/>
      <c r="CL55" s="817"/>
      <c r="CM55" s="817"/>
      <c r="CN55" s="817"/>
      <c r="CO55" s="817"/>
      <c r="CP55" s="817"/>
      <c r="CQ55" s="817"/>
      <c r="CR55" s="817"/>
      <c r="CS55" s="817"/>
      <c r="CT55" s="817"/>
      <c r="CU55" s="817"/>
      <c r="CV55" s="817"/>
      <c r="CW55" s="817"/>
      <c r="CX55" s="817"/>
      <c r="CY55" s="817"/>
      <c r="CZ55" s="817"/>
      <c r="DA55" s="817"/>
      <c r="DB55" s="817"/>
      <c r="DC55" s="817"/>
      <c r="DD55" s="817"/>
      <c r="DE55" s="817"/>
      <c r="DF55" s="817"/>
      <c r="DG55" s="817"/>
      <c r="DH55" s="817"/>
      <c r="DI55" s="817"/>
      <c r="DJ55" s="817"/>
      <c r="DK55" s="817"/>
      <c r="DL55" s="817"/>
      <c r="DM55" s="817"/>
      <c r="DN55" s="817"/>
      <c r="DO55" s="817"/>
    </row>
    <row r="56" spans="2:127" ht="9" customHeight="1">
      <c r="B56" s="3027"/>
      <c r="C56" s="3026"/>
      <c r="D56" s="3026"/>
      <c r="E56" s="3026"/>
      <c r="F56" s="3026"/>
      <c r="G56" s="3026"/>
      <c r="H56" s="3026"/>
      <c r="I56" s="3026"/>
      <c r="J56" s="3026"/>
      <c r="K56" s="3026"/>
      <c r="L56" s="3026"/>
      <c r="M56" s="3026"/>
      <c r="N56" s="3026"/>
      <c r="O56" s="3033"/>
      <c r="P56" s="3033"/>
      <c r="Q56" s="3033"/>
      <c r="R56" s="3033"/>
      <c r="S56" s="3033"/>
      <c r="T56" s="3033"/>
      <c r="U56" s="3033"/>
      <c r="V56" s="3033"/>
      <c r="W56" s="3033"/>
      <c r="X56" s="3033"/>
      <c r="Y56" s="3033"/>
      <c r="Z56" s="3033"/>
      <c r="AA56" s="3033"/>
      <c r="AB56" s="3033"/>
      <c r="AC56" s="3033"/>
      <c r="AD56" s="3033"/>
      <c r="AE56" s="3033"/>
      <c r="AF56" s="3033"/>
      <c r="AG56" s="3033"/>
      <c r="AH56" s="3033"/>
      <c r="AI56" s="3033"/>
      <c r="AJ56" s="3033"/>
      <c r="AK56" s="3033"/>
      <c r="AL56" s="3033"/>
      <c r="AM56" s="3033"/>
      <c r="AN56" s="3033"/>
      <c r="AO56" s="3033"/>
      <c r="AP56" s="3033"/>
      <c r="AQ56" s="3033"/>
      <c r="AR56" s="3033"/>
      <c r="AS56" s="3033"/>
      <c r="AT56" s="3033"/>
      <c r="AU56" s="3033"/>
      <c r="AV56" s="3033"/>
      <c r="AW56" s="3033"/>
      <c r="AX56" s="3033"/>
      <c r="AY56" s="3033"/>
      <c r="AZ56" s="3033"/>
      <c r="BA56" s="3033"/>
      <c r="BB56" s="3033"/>
      <c r="BC56" s="3033"/>
      <c r="BD56" s="3033"/>
      <c r="BE56" s="3033"/>
      <c r="BF56" s="3033"/>
      <c r="BG56" s="3033"/>
      <c r="BH56" s="3033"/>
      <c r="BI56" s="3033"/>
      <c r="BJ56" s="3033"/>
      <c r="BK56" s="3033"/>
      <c r="BL56" s="3033"/>
      <c r="BM56" s="3034"/>
      <c r="BT56" s="830"/>
      <c r="BU56" s="830"/>
      <c r="BV56" s="830"/>
      <c r="BW56" s="830"/>
      <c r="BX56" s="830"/>
      <c r="BY56" s="830"/>
      <c r="BZ56" s="817"/>
      <c r="CA56" s="817"/>
      <c r="CB56" s="817"/>
      <c r="CC56" s="817"/>
      <c r="CD56" s="817"/>
      <c r="CE56" s="817"/>
      <c r="CF56" s="817"/>
      <c r="CG56" s="817"/>
      <c r="CH56" s="817"/>
      <c r="CI56" s="817"/>
      <c r="CJ56" s="817"/>
      <c r="CK56" s="817"/>
      <c r="CL56" s="817"/>
      <c r="CM56" s="817"/>
      <c r="CN56" s="817"/>
      <c r="CO56" s="817"/>
      <c r="CP56" s="817"/>
      <c r="CQ56" s="817"/>
      <c r="CR56" s="817"/>
      <c r="CS56" s="817"/>
      <c r="CT56" s="817"/>
      <c r="CU56" s="817"/>
      <c r="CV56" s="817"/>
      <c r="CW56" s="817"/>
      <c r="CZ56" s="817"/>
      <c r="DA56" s="817"/>
      <c r="DB56" s="817"/>
      <c r="DC56" s="817"/>
      <c r="DD56" s="817"/>
      <c r="DE56" s="817"/>
      <c r="DI56" s="817"/>
      <c r="DJ56" s="817"/>
      <c r="DK56" s="817"/>
      <c r="DL56" s="817"/>
      <c r="DM56" s="817"/>
      <c r="DN56" s="817"/>
      <c r="DO56" s="817"/>
    </row>
    <row r="57" spans="2:127" ht="4.5" customHeight="1">
      <c r="B57" s="3027"/>
      <c r="C57" s="3026"/>
      <c r="D57" s="3026"/>
      <c r="E57" s="3026"/>
      <c r="F57" s="3026"/>
      <c r="G57" s="3030"/>
      <c r="H57" s="3030"/>
      <c r="I57" s="3030"/>
      <c r="J57" s="3030"/>
      <c r="K57" s="3030"/>
      <c r="L57" s="3030"/>
      <c r="M57" s="3030"/>
      <c r="N57" s="3030"/>
      <c r="O57" s="3035"/>
      <c r="P57" s="3035"/>
      <c r="Q57" s="3035"/>
      <c r="R57" s="3035"/>
      <c r="S57" s="3035"/>
      <c r="T57" s="3035"/>
      <c r="U57" s="3035"/>
      <c r="V57" s="3035"/>
      <c r="W57" s="3035"/>
      <c r="X57" s="3035"/>
      <c r="Y57" s="3035"/>
      <c r="Z57" s="3035"/>
      <c r="AA57" s="3035"/>
      <c r="AB57" s="3035"/>
      <c r="AC57" s="3035"/>
      <c r="AD57" s="3035"/>
      <c r="AE57" s="3035"/>
      <c r="AF57" s="3035"/>
      <c r="AG57" s="3035"/>
      <c r="AH57" s="3035"/>
      <c r="AI57" s="3035"/>
      <c r="AJ57" s="3035"/>
      <c r="AK57" s="3035"/>
      <c r="AL57" s="3035"/>
      <c r="AM57" s="3035"/>
      <c r="AN57" s="3035"/>
      <c r="AO57" s="3035"/>
      <c r="AP57" s="3035"/>
      <c r="AQ57" s="3035"/>
      <c r="AR57" s="3035"/>
      <c r="AS57" s="3035"/>
      <c r="AT57" s="3035"/>
      <c r="AU57" s="3035"/>
      <c r="AV57" s="3035"/>
      <c r="AW57" s="3035"/>
      <c r="AX57" s="3035"/>
      <c r="AY57" s="3035"/>
      <c r="AZ57" s="3035"/>
      <c r="BA57" s="3035"/>
      <c r="BB57" s="3035"/>
      <c r="BC57" s="3035"/>
      <c r="BD57" s="3035"/>
      <c r="BE57" s="3035"/>
      <c r="BF57" s="3035"/>
      <c r="BG57" s="3035"/>
      <c r="BH57" s="3035"/>
      <c r="BI57" s="3035"/>
      <c r="BJ57" s="3035"/>
      <c r="BK57" s="3035"/>
      <c r="BL57" s="3035"/>
      <c r="BM57" s="3036"/>
      <c r="BT57" s="830"/>
      <c r="BU57" s="830"/>
      <c r="BV57" s="830"/>
      <c r="BW57" s="830"/>
      <c r="BX57" s="830"/>
      <c r="BY57" s="830"/>
      <c r="BZ57" s="817"/>
      <c r="CA57" s="817"/>
      <c r="CB57" s="817"/>
      <c r="CC57" s="817"/>
      <c r="CD57" s="817"/>
      <c r="CE57" s="817"/>
      <c r="CF57" s="817"/>
      <c r="CG57" s="817"/>
      <c r="CH57" s="817"/>
      <c r="CI57" s="817"/>
      <c r="CJ57" s="817"/>
      <c r="CK57" s="817"/>
      <c r="CL57" s="817"/>
      <c r="CM57" s="817"/>
      <c r="CN57" s="817"/>
      <c r="CO57" s="817"/>
      <c r="CP57" s="817"/>
      <c r="CQ57" s="817"/>
      <c r="CR57" s="817"/>
      <c r="CS57" s="817"/>
      <c r="CT57" s="817"/>
      <c r="CU57" s="817"/>
      <c r="CV57" s="817"/>
      <c r="CW57" s="817"/>
      <c r="CX57" s="817"/>
      <c r="CY57" s="817"/>
      <c r="CZ57" s="817"/>
      <c r="DA57" s="817"/>
      <c r="DB57" s="817"/>
      <c r="DC57" s="817"/>
      <c r="DD57" s="817"/>
      <c r="DE57" s="817"/>
      <c r="DF57" s="817"/>
      <c r="DG57" s="817"/>
      <c r="DH57" s="817"/>
      <c r="DI57" s="817"/>
      <c r="DJ57" s="817"/>
      <c r="DK57" s="817"/>
      <c r="DL57" s="817"/>
      <c r="DM57" s="817"/>
      <c r="DN57" s="817"/>
      <c r="DO57" s="817"/>
      <c r="DP57" s="817"/>
      <c r="DQ57" s="817"/>
      <c r="DR57" s="817"/>
      <c r="DS57" s="817"/>
      <c r="DT57" s="817"/>
      <c r="DU57" s="817"/>
      <c r="DV57" s="817"/>
      <c r="DW57" s="817"/>
    </row>
    <row r="58" spans="2:127" ht="15" customHeight="1">
      <c r="B58" s="3027"/>
      <c r="C58" s="3026"/>
      <c r="D58" s="3026"/>
      <c r="E58" s="3026"/>
      <c r="F58" s="3026"/>
      <c r="G58" s="3037" t="s">
        <v>2564</v>
      </c>
      <c r="H58" s="3037"/>
      <c r="I58" s="3037"/>
      <c r="J58" s="3037"/>
      <c r="K58" s="3037"/>
      <c r="L58" s="3037"/>
      <c r="M58" s="3037"/>
      <c r="N58" s="3037"/>
      <c r="O58" s="3038" t="s">
        <v>3757</v>
      </c>
      <c r="P58" s="3038"/>
      <c r="Q58" s="3039"/>
      <c r="R58" s="3039"/>
      <c r="S58" s="3039"/>
      <c r="T58" s="3040" t="s">
        <v>3758</v>
      </c>
      <c r="U58" s="3040"/>
      <c r="V58" s="3041"/>
      <c r="W58" s="3041"/>
      <c r="X58" s="3041"/>
      <c r="Y58" s="3041"/>
      <c r="Z58" s="3033"/>
      <c r="AA58" s="3033"/>
      <c r="AB58" s="3033"/>
      <c r="AC58" s="3033"/>
      <c r="AD58" s="3033"/>
      <c r="AE58" s="3033"/>
      <c r="AF58" s="3033"/>
      <c r="AG58" s="3033"/>
      <c r="AH58" s="3033"/>
      <c r="AI58" s="3033"/>
      <c r="AJ58" s="3033"/>
      <c r="AK58" s="3033"/>
      <c r="AL58" s="3033"/>
      <c r="AM58" s="3033"/>
      <c r="AN58" s="3033"/>
      <c r="AO58" s="3033"/>
      <c r="AP58" s="3033"/>
      <c r="AQ58" s="3033"/>
      <c r="AR58" s="3033"/>
      <c r="AS58" s="3033"/>
      <c r="AT58" s="3033"/>
      <c r="AU58" s="3033"/>
      <c r="AV58" s="3033"/>
      <c r="AW58" s="3033"/>
      <c r="AX58" s="3033"/>
      <c r="AY58" s="3033"/>
      <c r="AZ58" s="3033"/>
      <c r="BA58" s="3033"/>
      <c r="BB58" s="3033"/>
      <c r="BC58" s="3033"/>
      <c r="BD58" s="3033"/>
      <c r="BE58" s="3033"/>
      <c r="BF58" s="3033"/>
      <c r="BG58" s="3033"/>
      <c r="BH58" s="3033"/>
      <c r="BI58" s="3033"/>
      <c r="BJ58" s="3033"/>
      <c r="BK58" s="3033"/>
      <c r="BL58" s="3033"/>
      <c r="BM58" s="3034"/>
      <c r="BT58" s="842"/>
      <c r="BU58" s="843"/>
      <c r="BV58" s="843"/>
      <c r="BW58" s="844"/>
      <c r="BX58" s="844"/>
      <c r="BY58" s="844"/>
      <c r="BZ58" s="843"/>
      <c r="CA58" s="843"/>
      <c r="CB58" s="845"/>
      <c r="CC58" s="845"/>
      <c r="CD58" s="845"/>
      <c r="CE58" s="845"/>
      <c r="CF58" s="843"/>
      <c r="CG58" s="843"/>
      <c r="CH58" s="843"/>
      <c r="CI58" s="843"/>
      <c r="CJ58" s="843"/>
    </row>
    <row r="59" spans="2:127" ht="15" customHeight="1">
      <c r="B59" s="3028"/>
      <c r="C59" s="3029"/>
      <c r="D59" s="3029"/>
      <c r="E59" s="3029"/>
      <c r="F59" s="3029"/>
      <c r="G59" s="3029"/>
      <c r="H59" s="3029"/>
      <c r="I59" s="3029"/>
      <c r="J59" s="3029"/>
      <c r="K59" s="3029"/>
      <c r="L59" s="3029"/>
      <c r="M59" s="3029"/>
      <c r="N59" s="3029"/>
      <c r="O59" s="3038"/>
      <c r="P59" s="3038"/>
      <c r="Q59" s="3039"/>
      <c r="R59" s="3039"/>
      <c r="S59" s="3039"/>
      <c r="T59" s="3040"/>
      <c r="U59" s="3040"/>
      <c r="V59" s="3041"/>
      <c r="W59" s="3041"/>
      <c r="X59" s="3041"/>
      <c r="Y59" s="3041"/>
      <c r="Z59" s="3033"/>
      <c r="AA59" s="3033"/>
      <c r="AB59" s="3033"/>
      <c r="AC59" s="3033"/>
      <c r="AD59" s="3033"/>
      <c r="AE59" s="3033"/>
      <c r="AF59" s="3033"/>
      <c r="AG59" s="3033"/>
      <c r="AH59" s="3033"/>
      <c r="AI59" s="3033"/>
      <c r="AJ59" s="3033"/>
      <c r="AK59" s="3033"/>
      <c r="AL59" s="3033"/>
      <c r="AM59" s="3033"/>
      <c r="AN59" s="3033"/>
      <c r="AO59" s="3033"/>
      <c r="AP59" s="3033"/>
      <c r="AQ59" s="3033"/>
      <c r="AR59" s="3033"/>
      <c r="AS59" s="3033"/>
      <c r="AT59" s="3033"/>
      <c r="AU59" s="3033"/>
      <c r="AV59" s="3033"/>
      <c r="AW59" s="3033"/>
      <c r="AX59" s="3033"/>
      <c r="AY59" s="3033"/>
      <c r="AZ59" s="3033"/>
      <c r="BA59" s="3033"/>
      <c r="BB59" s="3033"/>
      <c r="BC59" s="3033"/>
      <c r="BD59" s="3033"/>
      <c r="BE59" s="3033"/>
      <c r="BF59" s="3033"/>
      <c r="BG59" s="3033"/>
      <c r="BH59" s="3033"/>
      <c r="BI59" s="3033"/>
      <c r="BJ59" s="3033"/>
      <c r="BK59" s="3033"/>
      <c r="BL59" s="3033"/>
      <c r="BM59" s="3034"/>
      <c r="BT59" s="842"/>
      <c r="BU59" s="843"/>
      <c r="BV59" s="843"/>
      <c r="BW59" s="844"/>
      <c r="BX59" s="844"/>
      <c r="BY59" s="844"/>
      <c r="BZ59" s="843"/>
      <c r="CA59" s="843"/>
      <c r="CB59" s="845"/>
      <c r="CC59" s="845"/>
      <c r="CD59" s="845"/>
      <c r="CE59" s="845"/>
      <c r="CF59" s="843"/>
      <c r="CG59" s="843"/>
      <c r="CH59" s="843"/>
      <c r="CI59" s="843"/>
      <c r="CJ59" s="843"/>
    </row>
    <row r="60" spans="2:127" ht="7.5" customHeight="1">
      <c r="B60" s="2981" t="s">
        <v>3759</v>
      </c>
      <c r="C60" s="2982"/>
      <c r="D60" s="2982"/>
      <c r="E60" s="2982"/>
      <c r="F60" s="2982"/>
      <c r="G60" s="2982"/>
      <c r="H60" s="2982"/>
      <c r="I60" s="2982"/>
      <c r="J60" s="2982"/>
      <c r="K60" s="2982"/>
      <c r="L60" s="2982"/>
      <c r="M60" s="2982"/>
      <c r="N60" s="2983"/>
      <c r="O60" s="2990" t="s">
        <v>139</v>
      </c>
      <c r="P60" s="2990"/>
      <c r="Q60" s="2992" t="s">
        <v>2565</v>
      </c>
      <c r="R60" s="2992"/>
      <c r="S60" s="2992"/>
      <c r="T60" s="2992"/>
      <c r="U60" s="2992"/>
      <c r="V60" s="2992"/>
      <c r="W60" s="2992"/>
      <c r="X60" s="2992"/>
      <c r="Y60" s="2992"/>
      <c r="Z60" s="2992"/>
      <c r="AA60" s="2992"/>
      <c r="AB60" s="2992"/>
      <c r="AC60" s="2992"/>
      <c r="AD60" s="2992"/>
      <c r="AE60" s="2992"/>
      <c r="AF60" s="2992"/>
      <c r="AG60" s="2992"/>
      <c r="AH60" s="2992"/>
      <c r="AI60" s="2992"/>
      <c r="AJ60" s="2992"/>
      <c r="AK60" s="2992"/>
      <c r="AL60" s="2992"/>
      <c r="AM60" s="2992"/>
      <c r="AN60" s="2992"/>
      <c r="AO60" s="2994" t="s">
        <v>3760</v>
      </c>
      <c r="AP60" s="2995"/>
      <c r="AQ60" s="2995"/>
      <c r="AR60" s="2995"/>
      <c r="AS60" s="2995"/>
      <c r="AT60" s="2995"/>
      <c r="AU60" s="2995"/>
      <c r="AV60" s="2995"/>
      <c r="AW60" s="2995"/>
      <c r="AX60" s="2996"/>
      <c r="AY60" s="3003" t="s">
        <v>2566</v>
      </c>
      <c r="AZ60" s="2964"/>
      <c r="BA60" s="2964"/>
      <c r="BB60" s="836"/>
      <c r="BC60" s="836"/>
      <c r="BD60" s="836"/>
      <c r="BE60" s="836"/>
      <c r="BF60" s="836"/>
      <c r="BG60" s="836"/>
      <c r="BH60" s="836"/>
      <c r="BI60" s="836"/>
      <c r="BJ60" s="836"/>
      <c r="BK60" s="836"/>
      <c r="BL60" s="836"/>
      <c r="BM60" s="846"/>
      <c r="BY60" s="844"/>
      <c r="BZ60" s="843"/>
      <c r="CA60" s="843"/>
      <c r="CB60" s="845"/>
      <c r="CC60" s="845"/>
      <c r="CD60" s="845"/>
      <c r="CE60" s="845"/>
      <c r="CF60" s="843"/>
      <c r="CG60" s="843"/>
      <c r="CH60" s="843"/>
      <c r="CI60" s="843"/>
      <c r="CJ60" s="843"/>
    </row>
    <row r="61" spans="2:127" ht="10.5" customHeight="1">
      <c r="B61" s="2984"/>
      <c r="C61" s="2985"/>
      <c r="D61" s="2985"/>
      <c r="E61" s="2985"/>
      <c r="F61" s="2985"/>
      <c r="G61" s="2985"/>
      <c r="H61" s="2985"/>
      <c r="I61" s="2985"/>
      <c r="J61" s="2985"/>
      <c r="K61" s="2985"/>
      <c r="L61" s="2985"/>
      <c r="M61" s="2985"/>
      <c r="N61" s="2986"/>
      <c r="O61" s="2991"/>
      <c r="P61" s="2991"/>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7"/>
      <c r="AP61" s="2998"/>
      <c r="AQ61" s="2998"/>
      <c r="AR61" s="2998"/>
      <c r="AS61" s="2998"/>
      <c r="AT61" s="2998"/>
      <c r="AU61" s="2998"/>
      <c r="AV61" s="2998"/>
      <c r="AW61" s="2998"/>
      <c r="AX61" s="2999"/>
      <c r="AY61" s="2958" t="s">
        <v>140</v>
      </c>
      <c r="AZ61" s="2958"/>
      <c r="BA61" s="2959"/>
      <c r="BB61" s="2960"/>
      <c r="BC61" s="2961"/>
      <c r="BD61" s="2926" t="s">
        <v>477</v>
      </c>
      <c r="BE61" s="2926"/>
      <c r="BF61" s="2960"/>
      <c r="BG61" s="2961"/>
      <c r="BH61" s="2926" t="s">
        <v>5</v>
      </c>
      <c r="BI61" s="2926"/>
      <c r="BJ61" s="2960"/>
      <c r="BK61" s="2961"/>
      <c r="BL61" s="2926" t="s">
        <v>478</v>
      </c>
      <c r="BM61" s="3006"/>
      <c r="CU61" s="847"/>
      <c r="CV61" s="847"/>
      <c r="CW61" s="843"/>
      <c r="CX61" s="843"/>
      <c r="CY61" s="843"/>
      <c r="CZ61" s="847"/>
      <c r="DA61" s="847"/>
      <c r="DB61" s="847"/>
      <c r="DC61" s="847"/>
      <c r="DD61" s="843"/>
      <c r="DE61" s="843"/>
      <c r="DF61" s="843"/>
      <c r="DG61" s="847"/>
      <c r="DH61" s="847"/>
      <c r="DI61" s="847"/>
      <c r="DJ61" s="847"/>
      <c r="DK61" s="843"/>
      <c r="DL61" s="842"/>
      <c r="DM61" s="842"/>
      <c r="DP61" s="848"/>
      <c r="DQ61" s="848"/>
      <c r="DR61" s="848"/>
    </row>
    <row r="62" spans="2:127" ht="10.5" customHeight="1">
      <c r="B62" s="2984"/>
      <c r="C62" s="2985"/>
      <c r="D62" s="2985"/>
      <c r="E62" s="2985"/>
      <c r="F62" s="2985"/>
      <c r="G62" s="2985"/>
      <c r="H62" s="2985"/>
      <c r="I62" s="2985"/>
      <c r="J62" s="2985"/>
      <c r="K62" s="2985"/>
      <c r="L62" s="2985"/>
      <c r="M62" s="2985"/>
      <c r="N62" s="2986"/>
      <c r="O62" s="3004" t="s">
        <v>139</v>
      </c>
      <c r="P62" s="3004"/>
      <c r="Q62" s="3005" t="s">
        <v>3761</v>
      </c>
      <c r="R62" s="3005"/>
      <c r="S62" s="3005"/>
      <c r="T62" s="3005"/>
      <c r="U62" s="3005"/>
      <c r="V62" s="3005"/>
      <c r="W62" s="3005"/>
      <c r="X62" s="3005"/>
      <c r="Y62" s="3005"/>
      <c r="Z62" s="3005"/>
      <c r="AA62" s="3005"/>
      <c r="AB62" s="3005"/>
      <c r="AC62" s="3005"/>
      <c r="AD62" s="3005"/>
      <c r="AE62" s="3005"/>
      <c r="AF62" s="3005"/>
      <c r="AG62" s="3005"/>
      <c r="AH62" s="3005"/>
      <c r="AI62" s="3005"/>
      <c r="AJ62" s="3005"/>
      <c r="AK62" s="3005"/>
      <c r="AL62" s="3005"/>
      <c r="AM62" s="3005"/>
      <c r="AN62" s="3005"/>
      <c r="AO62" s="2997"/>
      <c r="AP62" s="2998"/>
      <c r="AQ62" s="2998"/>
      <c r="AR62" s="2998"/>
      <c r="AS62" s="2998"/>
      <c r="AT62" s="2998"/>
      <c r="AU62" s="2998"/>
      <c r="AV62" s="2998"/>
      <c r="AW62" s="2998"/>
      <c r="AX62" s="2999"/>
      <c r="AY62" s="2958"/>
      <c r="AZ62" s="2958"/>
      <c r="BA62" s="2959"/>
      <c r="BB62" s="2962"/>
      <c r="BC62" s="2963"/>
      <c r="BD62" s="2926"/>
      <c r="BE62" s="2926"/>
      <c r="BF62" s="2962"/>
      <c r="BG62" s="2963"/>
      <c r="BH62" s="2926"/>
      <c r="BI62" s="2926"/>
      <c r="BJ62" s="2962"/>
      <c r="BK62" s="2963"/>
      <c r="BL62" s="2926"/>
      <c r="BM62" s="3006"/>
      <c r="CU62" s="847"/>
      <c r="CV62" s="847"/>
      <c r="CW62" s="843"/>
      <c r="CX62" s="843"/>
      <c r="CY62" s="843"/>
      <c r="CZ62" s="847"/>
      <c r="DA62" s="847"/>
      <c r="DB62" s="847"/>
      <c r="DC62" s="847"/>
      <c r="DD62" s="843"/>
      <c r="DE62" s="843"/>
      <c r="DF62" s="843"/>
      <c r="DG62" s="847"/>
      <c r="DH62" s="847"/>
      <c r="DI62" s="847"/>
      <c r="DJ62" s="847"/>
      <c r="DK62" s="843"/>
      <c r="DL62" s="842"/>
      <c r="DM62" s="842"/>
      <c r="DP62" s="848"/>
      <c r="DQ62" s="848"/>
      <c r="DR62" s="848"/>
    </row>
    <row r="63" spans="2:127" ht="7.5" customHeight="1">
      <c r="B63" s="2984"/>
      <c r="C63" s="2985"/>
      <c r="D63" s="2985"/>
      <c r="E63" s="2985"/>
      <c r="F63" s="2985"/>
      <c r="G63" s="2985"/>
      <c r="H63" s="2985"/>
      <c r="I63" s="2985"/>
      <c r="J63" s="2985"/>
      <c r="K63" s="2985"/>
      <c r="L63" s="2985"/>
      <c r="M63" s="2985"/>
      <c r="N63" s="2986"/>
      <c r="O63" s="3004"/>
      <c r="P63" s="3004"/>
      <c r="Q63" s="3005"/>
      <c r="R63" s="3005"/>
      <c r="S63" s="3005"/>
      <c r="T63" s="3005"/>
      <c r="U63" s="3005"/>
      <c r="V63" s="3005"/>
      <c r="W63" s="3005"/>
      <c r="X63" s="3005"/>
      <c r="Y63" s="3005"/>
      <c r="Z63" s="3005"/>
      <c r="AA63" s="3005"/>
      <c r="AB63" s="3005"/>
      <c r="AC63" s="3005"/>
      <c r="AD63" s="3005"/>
      <c r="AE63" s="3005"/>
      <c r="AF63" s="3005"/>
      <c r="AG63" s="3005"/>
      <c r="AH63" s="3005"/>
      <c r="AI63" s="3005"/>
      <c r="AJ63" s="3005"/>
      <c r="AK63" s="3005"/>
      <c r="AL63" s="3005"/>
      <c r="AM63" s="3005"/>
      <c r="AN63" s="3005"/>
      <c r="AO63" s="3000"/>
      <c r="AP63" s="3001"/>
      <c r="AQ63" s="3001"/>
      <c r="AR63" s="3001"/>
      <c r="AS63" s="3001"/>
      <c r="AT63" s="3001"/>
      <c r="AU63" s="3001"/>
      <c r="AV63" s="3001"/>
      <c r="AW63" s="3001"/>
      <c r="AX63" s="3002"/>
      <c r="AY63" s="849"/>
      <c r="AZ63" s="849"/>
      <c r="BA63" s="849"/>
      <c r="BB63" s="849"/>
      <c r="BC63" s="849"/>
      <c r="BD63" s="849"/>
      <c r="BE63" s="849"/>
      <c r="BF63" s="849"/>
      <c r="BG63" s="849"/>
      <c r="BH63" s="849"/>
      <c r="BI63" s="849"/>
      <c r="BJ63" s="849"/>
      <c r="BK63" s="849"/>
      <c r="BL63" s="849"/>
      <c r="BM63" s="850"/>
      <c r="CD63" s="796"/>
      <c r="CE63" s="796"/>
      <c r="CF63" s="796"/>
      <c r="CG63" s="796"/>
      <c r="CH63" s="796"/>
      <c r="CI63" s="796"/>
      <c r="CJ63" s="851"/>
    </row>
    <row r="64" spans="2:127" ht="7.5" customHeight="1">
      <c r="B64" s="2984"/>
      <c r="C64" s="2985"/>
      <c r="D64" s="2985"/>
      <c r="E64" s="2985"/>
      <c r="F64" s="2985"/>
      <c r="G64" s="2985"/>
      <c r="H64" s="2985"/>
      <c r="I64" s="2985"/>
      <c r="J64" s="2985"/>
      <c r="K64" s="2985"/>
      <c r="L64" s="2985"/>
      <c r="M64" s="2985"/>
      <c r="N64" s="2986"/>
      <c r="O64" s="852"/>
      <c r="P64" s="853"/>
      <c r="Q64" s="2965" t="s">
        <v>139</v>
      </c>
      <c r="R64" s="2965"/>
      <c r="S64" s="2967" t="s">
        <v>3762</v>
      </c>
      <c r="T64" s="2967"/>
      <c r="U64" s="2967"/>
      <c r="V64" s="2967"/>
      <c r="W64" s="2967"/>
      <c r="X64" s="2967"/>
      <c r="Y64" s="2967"/>
      <c r="Z64" s="2967"/>
      <c r="AA64" s="2967"/>
      <c r="AB64" s="2967"/>
      <c r="AC64" s="2967"/>
      <c r="AD64" s="2967"/>
      <c r="AE64" s="2967"/>
      <c r="AF64" s="2967"/>
      <c r="AG64" s="2967"/>
      <c r="AH64" s="2967"/>
      <c r="AI64" s="2967"/>
      <c r="AJ64" s="2967"/>
      <c r="AK64" s="2967"/>
      <c r="AL64" s="2967"/>
      <c r="AM64" s="2967"/>
      <c r="AN64" s="2967"/>
      <c r="AO64" s="2967"/>
      <c r="AP64" s="2967"/>
      <c r="AQ64" s="2967"/>
      <c r="AR64" s="2967"/>
      <c r="AS64" s="2967"/>
      <c r="AT64" s="2967"/>
      <c r="AU64" s="2967"/>
      <c r="AV64" s="2967"/>
      <c r="AW64" s="2967"/>
      <c r="AX64" s="2967"/>
      <c r="AY64" s="2967"/>
      <c r="AZ64" s="2967"/>
      <c r="BA64" s="2967"/>
      <c r="BB64" s="2967"/>
      <c r="BC64" s="2967"/>
      <c r="BD64" s="2967"/>
      <c r="BE64" s="2967"/>
      <c r="BF64" s="2967"/>
      <c r="BG64" s="2967"/>
      <c r="BH64" s="2967"/>
      <c r="BI64" s="2967"/>
      <c r="BJ64" s="2967"/>
      <c r="BK64" s="2967"/>
      <c r="BL64" s="2967"/>
      <c r="BM64" s="2968"/>
      <c r="BN64" s="854"/>
      <c r="BO64" s="854"/>
      <c r="CF64" s="796"/>
      <c r="CG64" s="796"/>
      <c r="CH64" s="796"/>
      <c r="CI64" s="796"/>
      <c r="CJ64" s="796"/>
    </row>
    <row r="65" spans="2:88" ht="7.5" customHeight="1">
      <c r="B65" s="2984"/>
      <c r="C65" s="2985"/>
      <c r="D65" s="2985"/>
      <c r="E65" s="2985"/>
      <c r="F65" s="2985"/>
      <c r="G65" s="2985"/>
      <c r="H65" s="2985"/>
      <c r="I65" s="2985"/>
      <c r="J65" s="2985"/>
      <c r="K65" s="2985"/>
      <c r="L65" s="2985"/>
      <c r="M65" s="2985"/>
      <c r="N65" s="2986"/>
      <c r="O65" s="855"/>
      <c r="P65" s="853"/>
      <c r="Q65" s="2965"/>
      <c r="R65" s="2965"/>
      <c r="S65" s="2967"/>
      <c r="T65" s="2967"/>
      <c r="U65" s="2967"/>
      <c r="V65" s="2967"/>
      <c r="W65" s="2967"/>
      <c r="X65" s="2967"/>
      <c r="Y65" s="2967"/>
      <c r="Z65" s="2967"/>
      <c r="AA65" s="2967"/>
      <c r="AB65" s="2967"/>
      <c r="AC65" s="2967"/>
      <c r="AD65" s="2967"/>
      <c r="AE65" s="2967"/>
      <c r="AF65" s="2967"/>
      <c r="AG65" s="2967"/>
      <c r="AH65" s="2967"/>
      <c r="AI65" s="2967"/>
      <c r="AJ65" s="2967"/>
      <c r="AK65" s="2967"/>
      <c r="AL65" s="2967"/>
      <c r="AM65" s="2967"/>
      <c r="AN65" s="2967"/>
      <c r="AO65" s="2967"/>
      <c r="AP65" s="2967"/>
      <c r="AQ65" s="2967"/>
      <c r="AR65" s="2967"/>
      <c r="AS65" s="2967"/>
      <c r="AT65" s="2967"/>
      <c r="AU65" s="2967"/>
      <c r="AV65" s="2967"/>
      <c r="AW65" s="2967"/>
      <c r="AX65" s="2967"/>
      <c r="AY65" s="2967"/>
      <c r="AZ65" s="2967"/>
      <c r="BA65" s="2967"/>
      <c r="BB65" s="2967"/>
      <c r="BC65" s="2967"/>
      <c r="BD65" s="2967"/>
      <c r="BE65" s="2967"/>
      <c r="BF65" s="2967"/>
      <c r="BG65" s="2967"/>
      <c r="BH65" s="2967"/>
      <c r="BI65" s="2967"/>
      <c r="BJ65" s="2967"/>
      <c r="BK65" s="2967"/>
      <c r="BL65" s="2967"/>
      <c r="BM65" s="2968"/>
      <c r="BN65" s="854"/>
      <c r="BO65" s="854"/>
      <c r="BV65" s="856"/>
      <c r="BW65" s="856"/>
      <c r="BX65" s="856"/>
      <c r="BY65" s="856"/>
      <c r="BZ65" s="856"/>
      <c r="CA65" s="856"/>
      <c r="CB65" s="856"/>
      <c r="CC65" s="856"/>
      <c r="CD65" s="856"/>
      <c r="CE65" s="856"/>
      <c r="CF65" s="856"/>
      <c r="CG65" s="856"/>
      <c r="CH65" s="856"/>
      <c r="CI65" s="856"/>
      <c r="CJ65" s="856"/>
    </row>
    <row r="66" spans="2:88" ht="7.5" customHeight="1">
      <c r="B66" s="2984"/>
      <c r="C66" s="2985"/>
      <c r="D66" s="2985"/>
      <c r="E66" s="2985"/>
      <c r="F66" s="2985"/>
      <c r="G66" s="2985"/>
      <c r="H66" s="2985"/>
      <c r="I66" s="2985"/>
      <c r="J66" s="2985"/>
      <c r="K66" s="2985"/>
      <c r="L66" s="2985"/>
      <c r="M66" s="2985"/>
      <c r="N66" s="2986"/>
      <c r="O66" s="855"/>
      <c r="P66" s="853"/>
      <c r="Q66" s="2965" t="s">
        <v>139</v>
      </c>
      <c r="R66" s="2965"/>
      <c r="S66" s="2967" t="s">
        <v>3763</v>
      </c>
      <c r="T66" s="2967"/>
      <c r="U66" s="2967"/>
      <c r="V66" s="2967"/>
      <c r="W66" s="2967"/>
      <c r="X66" s="2967"/>
      <c r="Y66" s="2967"/>
      <c r="Z66" s="2967"/>
      <c r="AA66" s="2967"/>
      <c r="AB66" s="2967"/>
      <c r="AC66" s="2967"/>
      <c r="AD66" s="2967"/>
      <c r="AE66" s="2967"/>
      <c r="AF66" s="2967"/>
      <c r="AG66" s="2967"/>
      <c r="AH66" s="2967"/>
      <c r="AI66" s="2967"/>
      <c r="AJ66" s="2967"/>
      <c r="AK66" s="2967"/>
      <c r="AL66" s="2967"/>
      <c r="AM66" s="2967"/>
      <c r="AN66" s="2967"/>
      <c r="AO66" s="2967"/>
      <c r="AP66" s="2967"/>
      <c r="AQ66" s="2967"/>
      <c r="AR66" s="2967"/>
      <c r="AS66" s="2967"/>
      <c r="AT66" s="2967"/>
      <c r="AU66" s="2967"/>
      <c r="AV66" s="2967"/>
      <c r="AW66" s="2967"/>
      <c r="AX66" s="2967"/>
      <c r="AY66" s="2967"/>
      <c r="AZ66" s="2967"/>
      <c r="BA66" s="2967"/>
      <c r="BB66" s="2967"/>
      <c r="BC66" s="2967"/>
      <c r="BD66" s="2967"/>
      <c r="BE66" s="2967"/>
      <c r="BF66" s="2967"/>
      <c r="BG66" s="2967"/>
      <c r="BH66" s="2967"/>
      <c r="BI66" s="2967"/>
      <c r="BJ66" s="2967"/>
      <c r="BK66" s="2967"/>
      <c r="BL66" s="2967"/>
      <c r="BM66" s="2968"/>
      <c r="BN66" s="854"/>
      <c r="BO66" s="854"/>
      <c r="BV66" s="856"/>
      <c r="BW66" s="856"/>
      <c r="BX66" s="856"/>
      <c r="BY66" s="856"/>
      <c r="BZ66" s="856"/>
      <c r="CA66" s="856"/>
      <c r="CB66" s="856"/>
      <c r="CC66" s="856"/>
      <c r="CD66" s="856"/>
      <c r="CE66" s="856"/>
      <c r="CF66" s="856"/>
      <c r="CG66" s="856"/>
      <c r="CH66" s="856"/>
      <c r="CI66" s="856"/>
      <c r="CJ66" s="856"/>
    </row>
    <row r="67" spans="2:88" ht="7.5" customHeight="1">
      <c r="B67" s="2987"/>
      <c r="C67" s="2988"/>
      <c r="D67" s="2988"/>
      <c r="E67" s="2988"/>
      <c r="F67" s="2988"/>
      <c r="G67" s="2988"/>
      <c r="H67" s="2988"/>
      <c r="I67" s="2988"/>
      <c r="J67" s="2988"/>
      <c r="K67" s="2988"/>
      <c r="L67" s="2988"/>
      <c r="M67" s="2988"/>
      <c r="N67" s="2989"/>
      <c r="O67" s="857"/>
      <c r="P67" s="858"/>
      <c r="Q67" s="2966"/>
      <c r="R67" s="2966"/>
      <c r="S67" s="2969"/>
      <c r="T67" s="2969"/>
      <c r="U67" s="2969"/>
      <c r="V67" s="2969"/>
      <c r="W67" s="2969"/>
      <c r="X67" s="2969"/>
      <c r="Y67" s="2969"/>
      <c r="Z67" s="2969"/>
      <c r="AA67" s="2969"/>
      <c r="AB67" s="2969"/>
      <c r="AC67" s="2969"/>
      <c r="AD67" s="2969"/>
      <c r="AE67" s="2969"/>
      <c r="AF67" s="2969"/>
      <c r="AG67" s="2969"/>
      <c r="AH67" s="2969"/>
      <c r="AI67" s="2969"/>
      <c r="AJ67" s="2969"/>
      <c r="AK67" s="2969"/>
      <c r="AL67" s="2969"/>
      <c r="AM67" s="2969"/>
      <c r="AN67" s="2969"/>
      <c r="AO67" s="2969"/>
      <c r="AP67" s="2969"/>
      <c r="AQ67" s="2969"/>
      <c r="AR67" s="2969"/>
      <c r="AS67" s="2969"/>
      <c r="AT67" s="2969"/>
      <c r="AU67" s="2969"/>
      <c r="AV67" s="2969"/>
      <c r="AW67" s="2969"/>
      <c r="AX67" s="2969"/>
      <c r="AY67" s="2969"/>
      <c r="AZ67" s="2969"/>
      <c r="BA67" s="2969"/>
      <c r="BB67" s="2969"/>
      <c r="BC67" s="2969"/>
      <c r="BD67" s="2969"/>
      <c r="BE67" s="2969"/>
      <c r="BF67" s="2969"/>
      <c r="BG67" s="2969"/>
      <c r="BH67" s="2969"/>
      <c r="BI67" s="2969"/>
      <c r="BJ67" s="2969"/>
      <c r="BK67" s="2969"/>
      <c r="BL67" s="2969"/>
      <c r="BM67" s="2970"/>
      <c r="BN67" s="854"/>
      <c r="BO67" s="854"/>
      <c r="CF67" s="796"/>
      <c r="CG67" s="796"/>
      <c r="CH67" s="796"/>
      <c r="CI67" s="796"/>
      <c r="CJ67" s="796"/>
    </row>
    <row r="68" spans="2:88" ht="7.5" customHeight="1">
      <c r="B68" s="3007" t="s">
        <v>3764</v>
      </c>
      <c r="C68" s="3008"/>
      <c r="D68" s="3008"/>
      <c r="E68" s="3008"/>
      <c r="F68" s="3008"/>
      <c r="G68" s="3008"/>
      <c r="H68" s="3008"/>
      <c r="I68" s="3008"/>
      <c r="J68" s="3008"/>
      <c r="K68" s="3008"/>
      <c r="L68" s="3008"/>
      <c r="M68" s="3008"/>
      <c r="N68" s="3009"/>
      <c r="O68" s="859"/>
      <c r="P68" s="2964" t="s">
        <v>2566</v>
      </c>
      <c r="Q68" s="2964"/>
      <c r="R68" s="2964"/>
      <c r="S68" s="859"/>
      <c r="T68" s="859"/>
      <c r="U68" s="859"/>
      <c r="V68" s="859"/>
      <c r="W68" s="859"/>
      <c r="X68" s="859"/>
      <c r="Y68" s="859"/>
      <c r="Z68" s="859"/>
      <c r="AA68" s="859"/>
      <c r="AB68" s="859"/>
      <c r="AC68" s="859"/>
      <c r="AD68" s="860"/>
      <c r="AE68" s="860"/>
      <c r="AF68" s="860"/>
      <c r="AG68" s="860"/>
      <c r="AH68" s="861"/>
      <c r="AI68" s="861"/>
      <c r="AJ68" s="3013" t="s">
        <v>3765</v>
      </c>
      <c r="AK68" s="3014"/>
      <c r="AL68" s="3014"/>
      <c r="AM68" s="3014"/>
      <c r="AN68" s="3014"/>
      <c r="AO68" s="3014"/>
      <c r="AP68" s="3014"/>
      <c r="AQ68" s="3014"/>
      <c r="AR68" s="3015"/>
      <c r="AS68" s="3016"/>
      <c r="AT68" s="862"/>
      <c r="AU68" s="2964" t="s">
        <v>2566</v>
      </c>
      <c r="AV68" s="2964"/>
      <c r="AW68" s="2964"/>
      <c r="AX68" s="859"/>
      <c r="AY68" s="859"/>
      <c r="AZ68" s="859"/>
      <c r="BA68" s="859"/>
      <c r="BB68" s="859"/>
      <c r="BC68" s="859"/>
      <c r="BD68" s="859"/>
      <c r="BE68" s="859"/>
      <c r="BF68" s="859"/>
      <c r="BG68" s="860"/>
      <c r="BH68" s="860"/>
      <c r="BI68" s="860"/>
      <c r="BJ68" s="860"/>
      <c r="BK68" s="859"/>
      <c r="BL68" s="859"/>
      <c r="BM68" s="863"/>
    </row>
    <row r="69" spans="2:88" ht="7.5" customHeight="1">
      <c r="B69" s="2971"/>
      <c r="C69" s="2972"/>
      <c r="D69" s="2972"/>
      <c r="E69" s="2972"/>
      <c r="F69" s="2972"/>
      <c r="G69" s="2972"/>
      <c r="H69" s="2972"/>
      <c r="I69" s="2972"/>
      <c r="J69" s="2972"/>
      <c r="K69" s="2972"/>
      <c r="L69" s="2972"/>
      <c r="M69" s="2972"/>
      <c r="N69" s="2973"/>
      <c r="O69" s="864"/>
      <c r="P69" s="2958" t="s">
        <v>140</v>
      </c>
      <c r="Q69" s="2958"/>
      <c r="R69" s="2959"/>
      <c r="S69" s="2960"/>
      <c r="T69" s="2961"/>
      <c r="U69" s="2926" t="s">
        <v>477</v>
      </c>
      <c r="V69" s="2926"/>
      <c r="W69" s="2960"/>
      <c r="X69" s="2961"/>
      <c r="Y69" s="2926" t="s">
        <v>5</v>
      </c>
      <c r="Z69" s="2926"/>
      <c r="AA69" s="2960"/>
      <c r="AB69" s="2961"/>
      <c r="AC69" s="2926" t="s">
        <v>478</v>
      </c>
      <c r="AD69" s="2926"/>
      <c r="AE69" s="812"/>
      <c r="AF69" s="812"/>
      <c r="AG69" s="812"/>
      <c r="AH69" s="865"/>
      <c r="AI69" s="865"/>
      <c r="AJ69" s="3017"/>
      <c r="AK69" s="3018"/>
      <c r="AL69" s="3018"/>
      <c r="AM69" s="3018"/>
      <c r="AN69" s="3018"/>
      <c r="AO69" s="3018"/>
      <c r="AP69" s="3018"/>
      <c r="AQ69" s="3018"/>
      <c r="AR69" s="3019"/>
      <c r="AS69" s="3020"/>
      <c r="AT69" s="864"/>
      <c r="AU69" s="2958" t="s">
        <v>140</v>
      </c>
      <c r="AV69" s="2958"/>
      <c r="AW69" s="2959"/>
      <c r="AX69" s="2960"/>
      <c r="AY69" s="2961"/>
      <c r="AZ69" s="2926" t="s">
        <v>477</v>
      </c>
      <c r="BA69" s="2926"/>
      <c r="BB69" s="2960"/>
      <c r="BC69" s="2961"/>
      <c r="BD69" s="2926" t="s">
        <v>5</v>
      </c>
      <c r="BE69" s="2926"/>
      <c r="BF69" s="2960"/>
      <c r="BG69" s="2961"/>
      <c r="BH69" s="2926" t="s">
        <v>478</v>
      </c>
      <c r="BI69" s="2926"/>
      <c r="BJ69" s="855"/>
      <c r="BK69" s="855"/>
      <c r="BL69" s="805"/>
      <c r="BM69" s="866"/>
    </row>
    <row r="70" spans="2:88" ht="10.5" customHeight="1">
      <c r="B70" s="2971"/>
      <c r="C70" s="2972"/>
      <c r="D70" s="2972"/>
      <c r="E70" s="2972"/>
      <c r="F70" s="2972"/>
      <c r="G70" s="2972"/>
      <c r="H70" s="2972"/>
      <c r="I70" s="2972"/>
      <c r="J70" s="2972"/>
      <c r="K70" s="2972"/>
      <c r="L70" s="2972"/>
      <c r="M70" s="2972"/>
      <c r="N70" s="2973"/>
      <c r="O70" s="864"/>
      <c r="P70" s="2958"/>
      <c r="Q70" s="2958"/>
      <c r="R70" s="2959"/>
      <c r="S70" s="2962"/>
      <c r="T70" s="2963"/>
      <c r="U70" s="2926"/>
      <c r="V70" s="2926"/>
      <c r="W70" s="2962"/>
      <c r="X70" s="2963"/>
      <c r="Y70" s="2926"/>
      <c r="Z70" s="2926"/>
      <c r="AA70" s="2962"/>
      <c r="AB70" s="2963"/>
      <c r="AC70" s="2926"/>
      <c r="AD70" s="2926"/>
      <c r="AE70" s="812"/>
      <c r="AF70" s="812"/>
      <c r="AG70" s="812"/>
      <c r="AH70" s="865"/>
      <c r="AI70" s="865"/>
      <c r="AJ70" s="3017"/>
      <c r="AK70" s="3018"/>
      <c r="AL70" s="3018"/>
      <c r="AM70" s="3018"/>
      <c r="AN70" s="3018"/>
      <c r="AO70" s="3018"/>
      <c r="AP70" s="3018"/>
      <c r="AQ70" s="3018"/>
      <c r="AR70" s="3019"/>
      <c r="AS70" s="3020"/>
      <c r="AT70" s="864"/>
      <c r="AU70" s="2958"/>
      <c r="AV70" s="2958"/>
      <c r="AW70" s="2959"/>
      <c r="AX70" s="2962"/>
      <c r="AY70" s="2963"/>
      <c r="AZ70" s="2926"/>
      <c r="BA70" s="2926"/>
      <c r="BB70" s="2962"/>
      <c r="BC70" s="2963"/>
      <c r="BD70" s="2926"/>
      <c r="BE70" s="2926"/>
      <c r="BF70" s="2962"/>
      <c r="BG70" s="2963"/>
      <c r="BH70" s="2926"/>
      <c r="BI70" s="2926"/>
      <c r="BJ70" s="855"/>
      <c r="BK70" s="855"/>
      <c r="BL70" s="805"/>
      <c r="BM70" s="866"/>
    </row>
    <row r="71" spans="2:88" ht="4.5" customHeight="1">
      <c r="B71" s="3010"/>
      <c r="C71" s="3011"/>
      <c r="D71" s="3011"/>
      <c r="E71" s="3011"/>
      <c r="F71" s="3011"/>
      <c r="G71" s="3011"/>
      <c r="H71" s="3011"/>
      <c r="I71" s="3011"/>
      <c r="J71" s="3011"/>
      <c r="K71" s="3011"/>
      <c r="L71" s="3011"/>
      <c r="M71" s="3011"/>
      <c r="N71" s="3012"/>
      <c r="O71" s="867"/>
      <c r="P71" s="867"/>
      <c r="Q71" s="867"/>
      <c r="R71" s="867"/>
      <c r="S71" s="867"/>
      <c r="T71" s="867"/>
      <c r="U71" s="867"/>
      <c r="V71" s="867"/>
      <c r="W71" s="867"/>
      <c r="X71" s="867"/>
      <c r="Y71" s="867"/>
      <c r="Z71" s="867"/>
      <c r="AA71" s="867"/>
      <c r="AB71" s="867"/>
      <c r="AC71" s="867"/>
      <c r="AD71" s="868"/>
      <c r="AE71" s="868"/>
      <c r="AF71" s="868"/>
      <c r="AG71" s="868"/>
      <c r="AH71" s="867"/>
      <c r="AI71" s="867"/>
      <c r="AJ71" s="3021"/>
      <c r="AK71" s="3022"/>
      <c r="AL71" s="3022"/>
      <c r="AM71" s="3022"/>
      <c r="AN71" s="3022"/>
      <c r="AO71" s="3022"/>
      <c r="AP71" s="3022"/>
      <c r="AQ71" s="3022"/>
      <c r="AR71" s="3023"/>
      <c r="AS71" s="3024"/>
      <c r="AT71" s="869"/>
      <c r="AU71" s="869"/>
      <c r="AV71" s="867"/>
      <c r="AW71" s="867"/>
      <c r="AX71" s="867"/>
      <c r="AY71" s="867"/>
      <c r="AZ71" s="867"/>
      <c r="BA71" s="867"/>
      <c r="BB71" s="867"/>
      <c r="BC71" s="867"/>
      <c r="BD71" s="867"/>
      <c r="BE71" s="867"/>
      <c r="BF71" s="867"/>
      <c r="BG71" s="868"/>
      <c r="BH71" s="868"/>
      <c r="BI71" s="868"/>
      <c r="BJ71" s="868"/>
      <c r="BK71" s="867"/>
      <c r="BL71" s="867"/>
      <c r="BM71" s="870"/>
    </row>
    <row r="72" spans="2:88" ht="8.25" customHeight="1">
      <c r="B72" s="2971" t="s">
        <v>2567</v>
      </c>
      <c r="C72" s="2972"/>
      <c r="D72" s="2972"/>
      <c r="E72" s="2972"/>
      <c r="F72" s="2972"/>
      <c r="G72" s="2972"/>
      <c r="H72" s="2972"/>
      <c r="I72" s="2972"/>
      <c r="J72" s="2972"/>
      <c r="K72" s="2972"/>
      <c r="L72" s="2972"/>
      <c r="M72" s="2972"/>
      <c r="N72" s="2973"/>
      <c r="O72" s="2977"/>
      <c r="P72" s="2977"/>
      <c r="Q72" s="2977"/>
      <c r="R72" s="2977"/>
      <c r="S72" s="2977"/>
      <c r="T72" s="2977"/>
      <c r="U72" s="2977"/>
      <c r="V72" s="2977"/>
      <c r="W72" s="2977"/>
      <c r="X72" s="2977"/>
      <c r="Y72" s="2977"/>
      <c r="Z72" s="2977"/>
      <c r="AA72" s="2977"/>
      <c r="AB72" s="2977"/>
      <c r="AC72" s="2977"/>
      <c r="AD72" s="2977"/>
      <c r="AE72" s="2977"/>
      <c r="AF72" s="2977"/>
      <c r="AG72" s="2977"/>
      <c r="AH72" s="2977"/>
      <c r="AI72" s="2977"/>
      <c r="AJ72" s="2977"/>
      <c r="AK72" s="2977"/>
      <c r="AL72" s="2977"/>
      <c r="AM72" s="2977"/>
      <c r="AN72" s="2977"/>
      <c r="AO72" s="2977"/>
      <c r="AP72" s="2977"/>
      <c r="AQ72" s="2977"/>
      <c r="AR72" s="2977"/>
      <c r="AS72" s="2977"/>
      <c r="AT72" s="2977"/>
      <c r="AU72" s="2977"/>
      <c r="AV72" s="2977"/>
      <c r="AW72" s="2977"/>
      <c r="AX72" s="2977"/>
      <c r="AY72" s="2977"/>
      <c r="AZ72" s="2977"/>
      <c r="BA72" s="2977"/>
      <c r="BB72" s="2977"/>
      <c r="BC72" s="2977"/>
      <c r="BD72" s="2977"/>
      <c r="BE72" s="2977"/>
      <c r="BF72" s="2977"/>
      <c r="BG72" s="2977"/>
      <c r="BH72" s="2977"/>
      <c r="BI72" s="2977"/>
      <c r="BJ72" s="2977"/>
      <c r="BK72" s="2977"/>
      <c r="BL72" s="2977"/>
      <c r="BM72" s="2978"/>
    </row>
    <row r="73" spans="2:88" ht="8.25" customHeight="1">
      <c r="B73" s="2971"/>
      <c r="C73" s="2972"/>
      <c r="D73" s="2972"/>
      <c r="E73" s="2972"/>
      <c r="F73" s="2972"/>
      <c r="G73" s="2972"/>
      <c r="H73" s="2972"/>
      <c r="I73" s="2972"/>
      <c r="J73" s="2972"/>
      <c r="K73" s="2972"/>
      <c r="L73" s="2972"/>
      <c r="M73" s="2972"/>
      <c r="N73" s="2973"/>
      <c r="O73" s="2977"/>
      <c r="P73" s="2977"/>
      <c r="Q73" s="2977"/>
      <c r="R73" s="2977"/>
      <c r="S73" s="2977"/>
      <c r="T73" s="2977"/>
      <c r="U73" s="2977"/>
      <c r="V73" s="2977"/>
      <c r="W73" s="2977"/>
      <c r="X73" s="2977"/>
      <c r="Y73" s="2977"/>
      <c r="Z73" s="2977"/>
      <c r="AA73" s="2977"/>
      <c r="AB73" s="2977"/>
      <c r="AC73" s="2977"/>
      <c r="AD73" s="2977"/>
      <c r="AE73" s="2977"/>
      <c r="AF73" s="2977"/>
      <c r="AG73" s="2977"/>
      <c r="AH73" s="2977"/>
      <c r="AI73" s="2977"/>
      <c r="AJ73" s="2977"/>
      <c r="AK73" s="2977"/>
      <c r="AL73" s="2977"/>
      <c r="AM73" s="2977"/>
      <c r="AN73" s="2977"/>
      <c r="AO73" s="2977"/>
      <c r="AP73" s="2977"/>
      <c r="AQ73" s="2977"/>
      <c r="AR73" s="2977"/>
      <c r="AS73" s="2977"/>
      <c r="AT73" s="2977"/>
      <c r="AU73" s="2977"/>
      <c r="AV73" s="2977"/>
      <c r="AW73" s="2977"/>
      <c r="AX73" s="2977"/>
      <c r="AY73" s="2977"/>
      <c r="AZ73" s="2977"/>
      <c r="BA73" s="2977"/>
      <c r="BB73" s="2977"/>
      <c r="BC73" s="2977"/>
      <c r="BD73" s="2977"/>
      <c r="BE73" s="2977"/>
      <c r="BF73" s="2977"/>
      <c r="BG73" s="2977"/>
      <c r="BH73" s="2977"/>
      <c r="BI73" s="2977"/>
      <c r="BJ73" s="2977"/>
      <c r="BK73" s="2977"/>
      <c r="BL73" s="2977"/>
      <c r="BM73" s="2978"/>
    </row>
    <row r="74" spans="2:88" ht="8.25" customHeight="1">
      <c r="B74" s="2971"/>
      <c r="C74" s="2972"/>
      <c r="D74" s="2972"/>
      <c r="E74" s="2972"/>
      <c r="F74" s="2972"/>
      <c r="G74" s="2972"/>
      <c r="H74" s="2972"/>
      <c r="I74" s="2972"/>
      <c r="J74" s="2972"/>
      <c r="K74" s="2972"/>
      <c r="L74" s="2972"/>
      <c r="M74" s="2972"/>
      <c r="N74" s="2973"/>
      <c r="O74" s="2977"/>
      <c r="P74" s="2977"/>
      <c r="Q74" s="2977"/>
      <c r="R74" s="2977"/>
      <c r="S74" s="2977"/>
      <c r="T74" s="2977"/>
      <c r="U74" s="2977"/>
      <c r="V74" s="2977"/>
      <c r="W74" s="2977"/>
      <c r="X74" s="2977"/>
      <c r="Y74" s="2977"/>
      <c r="Z74" s="2977"/>
      <c r="AA74" s="2977"/>
      <c r="AB74" s="2977"/>
      <c r="AC74" s="2977"/>
      <c r="AD74" s="2977"/>
      <c r="AE74" s="2977"/>
      <c r="AF74" s="2977"/>
      <c r="AG74" s="2977"/>
      <c r="AH74" s="2977"/>
      <c r="AI74" s="2977"/>
      <c r="AJ74" s="2977"/>
      <c r="AK74" s="2977"/>
      <c r="AL74" s="2977"/>
      <c r="AM74" s="2977"/>
      <c r="AN74" s="2977"/>
      <c r="AO74" s="2977"/>
      <c r="AP74" s="2977"/>
      <c r="AQ74" s="2977"/>
      <c r="AR74" s="2977"/>
      <c r="AS74" s="2977"/>
      <c r="AT74" s="2977"/>
      <c r="AU74" s="2977"/>
      <c r="AV74" s="2977"/>
      <c r="AW74" s="2977"/>
      <c r="AX74" s="2977"/>
      <c r="AY74" s="2977"/>
      <c r="AZ74" s="2977"/>
      <c r="BA74" s="2977"/>
      <c r="BB74" s="2977"/>
      <c r="BC74" s="2977"/>
      <c r="BD74" s="2977"/>
      <c r="BE74" s="2977"/>
      <c r="BF74" s="2977"/>
      <c r="BG74" s="2977"/>
      <c r="BH74" s="2977"/>
      <c r="BI74" s="2977"/>
      <c r="BJ74" s="2977"/>
      <c r="BK74" s="2977"/>
      <c r="BL74" s="2977"/>
      <c r="BM74" s="2978"/>
    </row>
    <row r="75" spans="2:88" ht="8.25" customHeight="1">
      <c r="B75" s="2971"/>
      <c r="C75" s="2972"/>
      <c r="D75" s="2972"/>
      <c r="E75" s="2972"/>
      <c r="F75" s="2972"/>
      <c r="G75" s="2972"/>
      <c r="H75" s="2972"/>
      <c r="I75" s="2972"/>
      <c r="J75" s="2972"/>
      <c r="K75" s="2972"/>
      <c r="L75" s="2972"/>
      <c r="M75" s="2972"/>
      <c r="N75" s="2973"/>
      <c r="O75" s="2977"/>
      <c r="P75" s="2977"/>
      <c r="Q75" s="2977"/>
      <c r="R75" s="2977"/>
      <c r="S75" s="2977"/>
      <c r="T75" s="2977"/>
      <c r="U75" s="2977"/>
      <c r="V75" s="2977"/>
      <c r="W75" s="2977"/>
      <c r="X75" s="2977"/>
      <c r="Y75" s="2977"/>
      <c r="Z75" s="2977"/>
      <c r="AA75" s="2977"/>
      <c r="AB75" s="2977"/>
      <c r="AC75" s="2977"/>
      <c r="AD75" s="2977"/>
      <c r="AE75" s="2977"/>
      <c r="AF75" s="2977"/>
      <c r="AG75" s="2977"/>
      <c r="AH75" s="2977"/>
      <c r="AI75" s="2977"/>
      <c r="AJ75" s="2977"/>
      <c r="AK75" s="2977"/>
      <c r="AL75" s="2977"/>
      <c r="AM75" s="2977"/>
      <c r="AN75" s="2977"/>
      <c r="AO75" s="2977"/>
      <c r="AP75" s="2977"/>
      <c r="AQ75" s="2977"/>
      <c r="AR75" s="2977"/>
      <c r="AS75" s="2977"/>
      <c r="AT75" s="2977"/>
      <c r="AU75" s="2977"/>
      <c r="AV75" s="2977"/>
      <c r="AW75" s="2977"/>
      <c r="AX75" s="2977"/>
      <c r="AY75" s="2977"/>
      <c r="AZ75" s="2977"/>
      <c r="BA75" s="2977"/>
      <c r="BB75" s="2977"/>
      <c r="BC75" s="2977"/>
      <c r="BD75" s="2977"/>
      <c r="BE75" s="2977"/>
      <c r="BF75" s="2977"/>
      <c r="BG75" s="2977"/>
      <c r="BH75" s="2977"/>
      <c r="BI75" s="2977"/>
      <c r="BJ75" s="2977"/>
      <c r="BK75" s="2977"/>
      <c r="BL75" s="2977"/>
      <c r="BM75" s="2978"/>
    </row>
    <row r="76" spans="2:88" ht="8.25" customHeight="1">
      <c r="B76" s="2971"/>
      <c r="C76" s="2972"/>
      <c r="D76" s="2972"/>
      <c r="E76" s="2972"/>
      <c r="F76" s="2972"/>
      <c r="G76" s="2972"/>
      <c r="H76" s="2972"/>
      <c r="I76" s="2972"/>
      <c r="J76" s="2972"/>
      <c r="K76" s="2972"/>
      <c r="L76" s="2972"/>
      <c r="M76" s="2972"/>
      <c r="N76" s="2973"/>
      <c r="O76" s="2977"/>
      <c r="P76" s="2977"/>
      <c r="Q76" s="2977"/>
      <c r="R76" s="2977"/>
      <c r="S76" s="2977"/>
      <c r="T76" s="2977"/>
      <c r="U76" s="2977"/>
      <c r="V76" s="2977"/>
      <c r="W76" s="2977"/>
      <c r="X76" s="2977"/>
      <c r="Y76" s="2977"/>
      <c r="Z76" s="2977"/>
      <c r="AA76" s="2977"/>
      <c r="AB76" s="2977"/>
      <c r="AC76" s="2977"/>
      <c r="AD76" s="2977"/>
      <c r="AE76" s="2977"/>
      <c r="AF76" s="2977"/>
      <c r="AG76" s="2977"/>
      <c r="AH76" s="2977"/>
      <c r="AI76" s="2977"/>
      <c r="AJ76" s="2977"/>
      <c r="AK76" s="2977"/>
      <c r="AL76" s="2977"/>
      <c r="AM76" s="2977"/>
      <c r="AN76" s="2977"/>
      <c r="AO76" s="2977"/>
      <c r="AP76" s="2977"/>
      <c r="AQ76" s="2977"/>
      <c r="AR76" s="2977"/>
      <c r="AS76" s="2977"/>
      <c r="AT76" s="2977"/>
      <c r="AU76" s="2977"/>
      <c r="AV76" s="2977"/>
      <c r="AW76" s="2977"/>
      <c r="AX76" s="2977"/>
      <c r="AY76" s="2977"/>
      <c r="AZ76" s="2977"/>
      <c r="BA76" s="2977"/>
      <c r="BB76" s="2977"/>
      <c r="BC76" s="2977"/>
      <c r="BD76" s="2977"/>
      <c r="BE76" s="2977"/>
      <c r="BF76" s="2977"/>
      <c r="BG76" s="2977"/>
      <c r="BH76" s="2977"/>
      <c r="BI76" s="2977"/>
      <c r="BJ76" s="2977"/>
      <c r="BK76" s="2977"/>
      <c r="BL76" s="2977"/>
      <c r="BM76" s="2978"/>
    </row>
    <row r="77" spans="2:88" ht="8.25" customHeight="1">
      <c r="B77" s="2971"/>
      <c r="C77" s="2972"/>
      <c r="D77" s="2972"/>
      <c r="E77" s="2972"/>
      <c r="F77" s="2972"/>
      <c r="G77" s="2972"/>
      <c r="H77" s="2972"/>
      <c r="I77" s="2972"/>
      <c r="J77" s="2972"/>
      <c r="K77" s="2972"/>
      <c r="L77" s="2972"/>
      <c r="M77" s="2972"/>
      <c r="N77" s="2973"/>
      <c r="O77" s="2977"/>
      <c r="P77" s="2977"/>
      <c r="Q77" s="2977"/>
      <c r="R77" s="2977"/>
      <c r="S77" s="2977"/>
      <c r="T77" s="2977"/>
      <c r="U77" s="2977"/>
      <c r="V77" s="2977"/>
      <c r="W77" s="2977"/>
      <c r="X77" s="2977"/>
      <c r="Y77" s="2977"/>
      <c r="Z77" s="2977"/>
      <c r="AA77" s="2977"/>
      <c r="AB77" s="2977"/>
      <c r="AC77" s="2977"/>
      <c r="AD77" s="2977"/>
      <c r="AE77" s="2977"/>
      <c r="AF77" s="2977"/>
      <c r="AG77" s="2977"/>
      <c r="AH77" s="2977"/>
      <c r="AI77" s="2977"/>
      <c r="AJ77" s="2977"/>
      <c r="AK77" s="2977"/>
      <c r="AL77" s="2977"/>
      <c r="AM77" s="2977"/>
      <c r="AN77" s="2977"/>
      <c r="AO77" s="2977"/>
      <c r="AP77" s="2977"/>
      <c r="AQ77" s="2977"/>
      <c r="AR77" s="2977"/>
      <c r="AS77" s="2977"/>
      <c r="AT77" s="2977"/>
      <c r="AU77" s="2977"/>
      <c r="AV77" s="2977"/>
      <c r="AW77" s="2977"/>
      <c r="AX77" s="2977"/>
      <c r="AY77" s="2977"/>
      <c r="AZ77" s="2977"/>
      <c r="BA77" s="2977"/>
      <c r="BB77" s="2977"/>
      <c r="BC77" s="2977"/>
      <c r="BD77" s="2977"/>
      <c r="BE77" s="2977"/>
      <c r="BF77" s="2977"/>
      <c r="BG77" s="2977"/>
      <c r="BH77" s="2977"/>
      <c r="BI77" s="2977"/>
      <c r="BJ77" s="2977"/>
      <c r="BK77" s="2977"/>
      <c r="BL77" s="2977"/>
      <c r="BM77" s="2978"/>
    </row>
    <row r="78" spans="2:88" ht="8.25" customHeight="1" thickBot="1">
      <c r="B78" s="2974"/>
      <c r="C78" s="2975"/>
      <c r="D78" s="2975"/>
      <c r="E78" s="2975"/>
      <c r="F78" s="2975"/>
      <c r="G78" s="2975"/>
      <c r="H78" s="2975"/>
      <c r="I78" s="2975"/>
      <c r="J78" s="2975"/>
      <c r="K78" s="2975"/>
      <c r="L78" s="2975"/>
      <c r="M78" s="2975"/>
      <c r="N78" s="2976"/>
      <c r="O78" s="2979"/>
      <c r="P78" s="2979"/>
      <c r="Q78" s="2979"/>
      <c r="R78" s="2979"/>
      <c r="S78" s="2979"/>
      <c r="T78" s="2979"/>
      <c r="U78" s="2979"/>
      <c r="V78" s="2979"/>
      <c r="W78" s="2979"/>
      <c r="X78" s="2979"/>
      <c r="Y78" s="2979"/>
      <c r="Z78" s="2979"/>
      <c r="AA78" s="2979"/>
      <c r="AB78" s="2979"/>
      <c r="AC78" s="2979"/>
      <c r="AD78" s="2979"/>
      <c r="AE78" s="2979"/>
      <c r="AF78" s="2979"/>
      <c r="AG78" s="2979"/>
      <c r="AH78" s="2979"/>
      <c r="AI78" s="2979"/>
      <c r="AJ78" s="2979"/>
      <c r="AK78" s="2979"/>
      <c r="AL78" s="2979"/>
      <c r="AM78" s="2979"/>
      <c r="AN78" s="2979"/>
      <c r="AO78" s="2979"/>
      <c r="AP78" s="2979"/>
      <c r="AQ78" s="2979"/>
      <c r="AR78" s="2979"/>
      <c r="AS78" s="2979"/>
      <c r="AT78" s="2979"/>
      <c r="AU78" s="2979"/>
      <c r="AV78" s="2979"/>
      <c r="AW78" s="2979"/>
      <c r="AX78" s="2979"/>
      <c r="AY78" s="2979"/>
      <c r="AZ78" s="2979"/>
      <c r="BA78" s="2979"/>
      <c r="BB78" s="2979"/>
      <c r="BC78" s="2979"/>
      <c r="BD78" s="2979"/>
      <c r="BE78" s="2979"/>
      <c r="BF78" s="2979"/>
      <c r="BG78" s="2979"/>
      <c r="BH78" s="2979"/>
      <c r="BI78" s="2979"/>
      <c r="BJ78" s="2979"/>
      <c r="BK78" s="2979"/>
      <c r="BL78" s="2979"/>
      <c r="BM78" s="2980"/>
    </row>
    <row r="79" spans="2:88" ht="7.5" customHeight="1">
      <c r="B79" s="871"/>
      <c r="C79" s="871"/>
      <c r="D79" s="871"/>
      <c r="E79" s="871"/>
      <c r="F79" s="871"/>
      <c r="G79" s="871"/>
      <c r="H79" s="871"/>
      <c r="I79" s="871"/>
      <c r="J79" s="871"/>
      <c r="K79" s="871"/>
      <c r="L79" s="871"/>
      <c r="M79" s="871"/>
      <c r="N79" s="871"/>
      <c r="O79" s="872"/>
      <c r="P79" s="872"/>
      <c r="Q79" s="872"/>
      <c r="R79" s="872"/>
      <c r="S79" s="872"/>
      <c r="T79" s="872"/>
      <c r="U79" s="872"/>
      <c r="V79" s="872"/>
      <c r="W79" s="872"/>
      <c r="X79" s="872"/>
      <c r="Y79" s="872"/>
      <c r="Z79" s="872"/>
      <c r="AA79" s="872"/>
      <c r="AB79" s="872"/>
      <c r="AC79" s="872"/>
      <c r="AD79" s="872"/>
      <c r="AE79" s="872"/>
      <c r="AF79" s="872"/>
      <c r="AG79" s="872"/>
      <c r="AH79" s="872"/>
      <c r="AI79" s="872"/>
      <c r="AJ79" s="872"/>
      <c r="AK79" s="872"/>
      <c r="AL79" s="872"/>
      <c r="AM79" s="872"/>
      <c r="AN79" s="872"/>
      <c r="AO79" s="872"/>
      <c r="AP79" s="872"/>
      <c r="AQ79" s="872"/>
      <c r="AR79" s="872"/>
      <c r="AS79" s="872"/>
      <c r="AT79" s="872"/>
      <c r="AU79" s="872"/>
      <c r="AV79" s="872"/>
      <c r="AW79" s="872"/>
      <c r="AX79" s="872"/>
      <c r="AY79" s="872"/>
      <c r="AZ79" s="872"/>
      <c r="BA79" s="872"/>
      <c r="BB79" s="872"/>
      <c r="BC79" s="872"/>
      <c r="BD79" s="872"/>
      <c r="BE79" s="872"/>
      <c r="BF79" s="872"/>
      <c r="BG79" s="872"/>
      <c r="BH79" s="872"/>
      <c r="BI79" s="872"/>
      <c r="BJ79" s="872"/>
      <c r="BK79" s="872"/>
      <c r="BL79" s="872"/>
      <c r="BM79" s="872"/>
    </row>
    <row r="80" spans="2:88" ht="7.5" customHeight="1">
      <c r="B80" s="2928" t="s">
        <v>2568</v>
      </c>
      <c r="C80" s="2929"/>
      <c r="D80" s="2929"/>
      <c r="E80" s="2929"/>
      <c r="F80" s="2929"/>
      <c r="G80" s="2929"/>
      <c r="H80" s="2929"/>
      <c r="I80" s="2929"/>
      <c r="J80" s="2929"/>
      <c r="K80" s="2929"/>
      <c r="L80" s="2929"/>
      <c r="M80" s="2929"/>
      <c r="N80" s="2929"/>
      <c r="O80" s="2932" t="s">
        <v>2569</v>
      </c>
      <c r="P80" s="2932"/>
      <c r="Q80" s="2932"/>
      <c r="R80" s="2932"/>
      <c r="S80" s="2932"/>
      <c r="T80" s="2932"/>
      <c r="U80" s="2932"/>
      <c r="V80" s="2932"/>
      <c r="W80" s="2932"/>
      <c r="X80" s="2932"/>
      <c r="Y80" s="2932"/>
      <c r="Z80" s="2932" t="s">
        <v>2570</v>
      </c>
      <c r="AA80" s="2932"/>
      <c r="AB80" s="2932"/>
      <c r="AC80" s="2932"/>
      <c r="AD80" s="2932"/>
      <c r="AE80" s="2932"/>
      <c r="AF80" s="2932"/>
      <c r="AG80" s="2932"/>
      <c r="AH80" s="2932"/>
      <c r="AI80" s="2932"/>
      <c r="AJ80" s="2932"/>
      <c r="AK80" s="2932" t="s">
        <v>2571</v>
      </c>
      <c r="AL80" s="2932"/>
      <c r="AM80" s="2932"/>
      <c r="AN80" s="2932"/>
      <c r="AO80" s="2932"/>
      <c r="AP80" s="2932"/>
      <c r="AQ80" s="2932"/>
      <c r="AR80" s="2932"/>
      <c r="AS80" s="2932"/>
      <c r="AT80" s="2932"/>
      <c r="AU80" s="2932"/>
      <c r="AV80" s="2929" t="s">
        <v>2572</v>
      </c>
      <c r="AW80" s="2929"/>
      <c r="AX80" s="2929"/>
      <c r="AY80" s="2929"/>
      <c r="AZ80" s="2929"/>
      <c r="BA80" s="2929"/>
      <c r="BB80" s="2929"/>
      <c r="BC80" s="2929"/>
      <c r="BD80" s="2929"/>
      <c r="BE80" s="2929"/>
      <c r="BF80" s="2929"/>
      <c r="BG80" s="2929"/>
      <c r="BH80" s="2929"/>
      <c r="BI80" s="2929"/>
      <c r="BJ80" s="2929"/>
      <c r="BK80" s="2929"/>
      <c r="BL80" s="2929"/>
      <c r="BM80" s="2933"/>
    </row>
    <row r="81" spans="2:65" ht="7.5" customHeight="1">
      <c r="B81" s="2930"/>
      <c r="C81" s="2931"/>
      <c r="D81" s="2931"/>
      <c r="E81" s="2931"/>
      <c r="F81" s="2931"/>
      <c r="G81" s="2931"/>
      <c r="H81" s="2931"/>
      <c r="I81" s="2931"/>
      <c r="J81" s="2931"/>
      <c r="K81" s="2931"/>
      <c r="L81" s="2931"/>
      <c r="M81" s="2931"/>
      <c r="N81" s="2931"/>
      <c r="O81" s="2932"/>
      <c r="P81" s="2932"/>
      <c r="Q81" s="2932"/>
      <c r="R81" s="2932"/>
      <c r="S81" s="2932"/>
      <c r="T81" s="2932"/>
      <c r="U81" s="2932"/>
      <c r="V81" s="2932"/>
      <c r="W81" s="2932"/>
      <c r="X81" s="2932"/>
      <c r="Y81" s="2932"/>
      <c r="Z81" s="2932"/>
      <c r="AA81" s="2932"/>
      <c r="AB81" s="2932"/>
      <c r="AC81" s="2932"/>
      <c r="AD81" s="2932"/>
      <c r="AE81" s="2932"/>
      <c r="AF81" s="2932"/>
      <c r="AG81" s="2932"/>
      <c r="AH81" s="2932"/>
      <c r="AI81" s="2932"/>
      <c r="AJ81" s="2932"/>
      <c r="AK81" s="2932"/>
      <c r="AL81" s="2932"/>
      <c r="AM81" s="2932"/>
      <c r="AN81" s="2932"/>
      <c r="AO81" s="2932"/>
      <c r="AP81" s="2932"/>
      <c r="AQ81" s="2932"/>
      <c r="AR81" s="2932"/>
      <c r="AS81" s="2932"/>
      <c r="AT81" s="2932"/>
      <c r="AU81" s="2932"/>
      <c r="AV81" s="2931"/>
      <c r="AW81" s="2931"/>
      <c r="AX81" s="2931"/>
      <c r="AY81" s="2931"/>
      <c r="AZ81" s="2931"/>
      <c r="BA81" s="2931"/>
      <c r="BB81" s="2931"/>
      <c r="BC81" s="2931"/>
      <c r="BD81" s="2931"/>
      <c r="BE81" s="2931"/>
      <c r="BF81" s="2931"/>
      <c r="BG81" s="2931"/>
      <c r="BH81" s="2931"/>
      <c r="BI81" s="2931"/>
      <c r="BJ81" s="2931"/>
      <c r="BK81" s="2931"/>
      <c r="BL81" s="2931"/>
      <c r="BM81" s="2934"/>
    </row>
    <row r="82" spans="2:65" ht="7.5" customHeight="1">
      <c r="B82" s="2935"/>
      <c r="C82" s="2936"/>
      <c r="D82" s="2936"/>
      <c r="E82" s="2936"/>
      <c r="F82" s="2936"/>
      <c r="G82" s="2936"/>
      <c r="H82" s="2936"/>
      <c r="I82" s="2936"/>
      <c r="J82" s="2936"/>
      <c r="K82" s="2936"/>
      <c r="L82" s="2936"/>
      <c r="M82" s="2936"/>
      <c r="N82" s="2937"/>
      <c r="O82" s="2941"/>
      <c r="P82" s="2941"/>
      <c r="Q82" s="2941"/>
      <c r="R82" s="2941"/>
      <c r="S82" s="2941"/>
      <c r="T82" s="2941"/>
      <c r="U82" s="2941"/>
      <c r="V82" s="2941"/>
      <c r="W82" s="2941"/>
      <c r="X82" s="2941"/>
      <c r="Y82" s="2941"/>
      <c r="Z82" s="2941"/>
      <c r="AA82" s="2941"/>
      <c r="AB82" s="2941"/>
      <c r="AC82" s="2941"/>
      <c r="AD82" s="2941"/>
      <c r="AE82" s="2941"/>
      <c r="AF82" s="2941"/>
      <c r="AG82" s="2941"/>
      <c r="AH82" s="2941"/>
      <c r="AI82" s="2941"/>
      <c r="AJ82" s="2941"/>
      <c r="AK82" s="2941"/>
      <c r="AL82" s="2941"/>
      <c r="AM82" s="2941"/>
      <c r="AN82" s="2941"/>
      <c r="AO82" s="2941"/>
      <c r="AP82" s="2941"/>
      <c r="AQ82" s="2941"/>
      <c r="AR82" s="2941"/>
      <c r="AS82" s="2941"/>
      <c r="AT82" s="2941"/>
      <c r="AU82" s="2941"/>
      <c r="AV82" s="2924" t="s">
        <v>2542</v>
      </c>
      <c r="AW82" s="2924"/>
      <c r="AX82" s="2924"/>
      <c r="AY82" s="2924"/>
      <c r="AZ82" s="2924"/>
      <c r="BA82" s="2924"/>
      <c r="BB82" s="2924" t="s">
        <v>477</v>
      </c>
      <c r="BC82" s="2924"/>
      <c r="BD82" s="2924"/>
      <c r="BE82" s="2924"/>
      <c r="BF82" s="2924"/>
      <c r="BG82" s="2924" t="s">
        <v>5</v>
      </c>
      <c r="BH82" s="2924"/>
      <c r="BI82" s="2924"/>
      <c r="BJ82" s="2924"/>
      <c r="BK82" s="2924"/>
      <c r="BL82" s="2924" t="s">
        <v>478</v>
      </c>
      <c r="BM82" s="2925"/>
    </row>
    <row r="83" spans="2:65" ht="7.5" customHeight="1">
      <c r="B83" s="2938"/>
      <c r="C83" s="2939"/>
      <c r="D83" s="2939"/>
      <c r="E83" s="2939"/>
      <c r="F83" s="2939"/>
      <c r="G83" s="2939"/>
      <c r="H83" s="2939"/>
      <c r="I83" s="2939"/>
      <c r="J83" s="2939"/>
      <c r="K83" s="2939"/>
      <c r="L83" s="2939"/>
      <c r="M83" s="2939"/>
      <c r="N83" s="2940"/>
      <c r="O83" s="2941"/>
      <c r="P83" s="2941"/>
      <c r="Q83" s="2941"/>
      <c r="R83" s="2941"/>
      <c r="S83" s="2941"/>
      <c r="T83" s="2941"/>
      <c r="U83" s="2941"/>
      <c r="V83" s="2941"/>
      <c r="W83" s="2941"/>
      <c r="X83" s="2941"/>
      <c r="Y83" s="2941"/>
      <c r="Z83" s="2941"/>
      <c r="AA83" s="2941"/>
      <c r="AB83" s="2941"/>
      <c r="AC83" s="2941"/>
      <c r="AD83" s="2941"/>
      <c r="AE83" s="2941"/>
      <c r="AF83" s="2941"/>
      <c r="AG83" s="2941"/>
      <c r="AH83" s="2941"/>
      <c r="AI83" s="2941"/>
      <c r="AJ83" s="2941"/>
      <c r="AK83" s="2941"/>
      <c r="AL83" s="2941"/>
      <c r="AM83" s="2941"/>
      <c r="AN83" s="2941"/>
      <c r="AO83" s="2941"/>
      <c r="AP83" s="2941"/>
      <c r="AQ83" s="2941"/>
      <c r="AR83" s="2941"/>
      <c r="AS83" s="2941"/>
      <c r="AT83" s="2941"/>
      <c r="AU83" s="2941"/>
      <c r="AV83" s="2926"/>
      <c r="AW83" s="2926"/>
      <c r="AX83" s="2926"/>
      <c r="AY83" s="2926"/>
      <c r="AZ83" s="2926"/>
      <c r="BA83" s="2926"/>
      <c r="BB83" s="2926"/>
      <c r="BC83" s="2926"/>
      <c r="BD83" s="2926"/>
      <c r="BE83" s="2926"/>
      <c r="BF83" s="2926"/>
      <c r="BG83" s="2926"/>
      <c r="BH83" s="2926"/>
      <c r="BI83" s="2926"/>
      <c r="BJ83" s="2926"/>
      <c r="BK83" s="2926"/>
      <c r="BL83" s="2926"/>
      <c r="BM83" s="2927"/>
    </row>
    <row r="84" spans="2:65" ht="7.5" customHeight="1">
      <c r="B84" s="2938"/>
      <c r="C84" s="2939"/>
      <c r="D84" s="2939"/>
      <c r="E84" s="2939"/>
      <c r="F84" s="2939"/>
      <c r="G84" s="2939"/>
      <c r="H84" s="2939"/>
      <c r="I84" s="2939"/>
      <c r="J84" s="2939"/>
      <c r="K84" s="2939"/>
      <c r="L84" s="2939"/>
      <c r="M84" s="2939"/>
      <c r="N84" s="2940"/>
      <c r="O84" s="2941"/>
      <c r="P84" s="2941"/>
      <c r="Q84" s="2941"/>
      <c r="R84" s="2941"/>
      <c r="S84" s="2941"/>
      <c r="T84" s="2941"/>
      <c r="U84" s="2941"/>
      <c r="V84" s="2941"/>
      <c r="W84" s="2941"/>
      <c r="X84" s="2941"/>
      <c r="Y84" s="2941"/>
      <c r="Z84" s="2941"/>
      <c r="AA84" s="2941"/>
      <c r="AB84" s="2941"/>
      <c r="AC84" s="2941"/>
      <c r="AD84" s="2941"/>
      <c r="AE84" s="2941"/>
      <c r="AF84" s="2941"/>
      <c r="AG84" s="2941"/>
      <c r="AH84" s="2941"/>
      <c r="AI84" s="2941"/>
      <c r="AJ84" s="2941"/>
      <c r="AK84" s="2941"/>
      <c r="AL84" s="2941"/>
      <c r="AM84" s="2941"/>
      <c r="AN84" s="2941"/>
      <c r="AO84" s="2941"/>
      <c r="AP84" s="2941"/>
      <c r="AQ84" s="2941"/>
      <c r="AR84" s="2941"/>
      <c r="AS84" s="2941"/>
      <c r="AT84" s="2941"/>
      <c r="AU84" s="2941"/>
      <c r="AV84" s="2926"/>
      <c r="AW84" s="2926"/>
      <c r="AX84" s="2926"/>
      <c r="AY84" s="2926"/>
      <c r="AZ84" s="2926"/>
      <c r="BA84" s="2926"/>
      <c r="BB84" s="2926"/>
      <c r="BC84" s="2926"/>
      <c r="BD84" s="2926"/>
      <c r="BE84" s="2926"/>
      <c r="BF84" s="2926"/>
      <c r="BG84" s="2926"/>
      <c r="BH84" s="2926"/>
      <c r="BI84" s="2926"/>
      <c r="BJ84" s="2926"/>
      <c r="BK84" s="2926"/>
      <c r="BL84" s="2926"/>
      <c r="BM84" s="2927"/>
    </row>
    <row r="85" spans="2:65" ht="7.5" customHeight="1">
      <c r="B85" s="2938"/>
      <c r="C85" s="2939"/>
      <c r="D85" s="2939"/>
      <c r="E85" s="2939"/>
      <c r="F85" s="2939"/>
      <c r="G85" s="2939"/>
      <c r="H85" s="2939"/>
      <c r="I85" s="2939"/>
      <c r="J85" s="2939"/>
      <c r="K85" s="2939"/>
      <c r="L85" s="2939"/>
      <c r="M85" s="2939"/>
      <c r="N85" s="2940"/>
      <c r="O85" s="2941"/>
      <c r="P85" s="2941"/>
      <c r="Q85" s="2941"/>
      <c r="R85" s="2941"/>
      <c r="S85" s="2941"/>
      <c r="T85" s="2941"/>
      <c r="U85" s="2941"/>
      <c r="V85" s="2941"/>
      <c r="W85" s="2941"/>
      <c r="X85" s="2941"/>
      <c r="Y85" s="2941"/>
      <c r="Z85" s="2941"/>
      <c r="AA85" s="2941"/>
      <c r="AB85" s="2941"/>
      <c r="AC85" s="2941"/>
      <c r="AD85" s="2941"/>
      <c r="AE85" s="2941"/>
      <c r="AF85" s="2941"/>
      <c r="AG85" s="2941"/>
      <c r="AH85" s="2941"/>
      <c r="AI85" s="2941"/>
      <c r="AJ85" s="2941"/>
      <c r="AK85" s="2941"/>
      <c r="AL85" s="2941"/>
      <c r="AM85" s="2941"/>
      <c r="AN85" s="2941"/>
      <c r="AO85" s="2941"/>
      <c r="AP85" s="2941"/>
      <c r="AQ85" s="2941"/>
      <c r="AR85" s="2941"/>
      <c r="AS85" s="2941"/>
      <c r="AT85" s="2941"/>
      <c r="AU85" s="2941"/>
      <c r="AV85" s="2926" t="s">
        <v>6</v>
      </c>
      <c r="AW85" s="2926"/>
      <c r="AX85" s="2926"/>
      <c r="AY85" s="2956"/>
      <c r="AZ85" s="2956"/>
      <c r="BA85" s="2956"/>
      <c r="BB85" s="2956"/>
      <c r="BC85" s="2956"/>
      <c r="BD85" s="2956"/>
      <c r="BE85" s="2956"/>
      <c r="BF85" s="2956"/>
      <c r="BG85" s="2956"/>
      <c r="BH85" s="2956"/>
      <c r="BI85" s="2956"/>
      <c r="BJ85" s="2956"/>
      <c r="BK85" s="2956"/>
      <c r="BL85" s="2926" t="s">
        <v>7</v>
      </c>
      <c r="BM85" s="2927"/>
    </row>
    <row r="86" spans="2:65" ht="7.5" customHeight="1">
      <c r="B86" s="2938"/>
      <c r="C86" s="2939"/>
      <c r="D86" s="2939"/>
      <c r="E86" s="2939"/>
      <c r="F86" s="2939"/>
      <c r="G86" s="2939"/>
      <c r="H86" s="2939"/>
      <c r="I86" s="2939"/>
      <c r="J86" s="2939"/>
      <c r="K86" s="2939"/>
      <c r="L86" s="2939"/>
      <c r="M86" s="2939"/>
      <c r="N86" s="2940"/>
      <c r="O86" s="2941"/>
      <c r="P86" s="2941"/>
      <c r="Q86" s="2941"/>
      <c r="R86" s="2941"/>
      <c r="S86" s="2941"/>
      <c r="T86" s="2941"/>
      <c r="U86" s="2941"/>
      <c r="V86" s="2941"/>
      <c r="W86" s="2941"/>
      <c r="X86" s="2941"/>
      <c r="Y86" s="2941"/>
      <c r="Z86" s="2941"/>
      <c r="AA86" s="2941"/>
      <c r="AB86" s="2941"/>
      <c r="AC86" s="2941"/>
      <c r="AD86" s="2941"/>
      <c r="AE86" s="2941"/>
      <c r="AF86" s="2941"/>
      <c r="AG86" s="2941"/>
      <c r="AH86" s="2941"/>
      <c r="AI86" s="2941"/>
      <c r="AJ86" s="2941"/>
      <c r="AK86" s="2941"/>
      <c r="AL86" s="2941"/>
      <c r="AM86" s="2941"/>
      <c r="AN86" s="2941"/>
      <c r="AO86" s="2941"/>
      <c r="AP86" s="2941"/>
      <c r="AQ86" s="2941"/>
      <c r="AR86" s="2941"/>
      <c r="AS86" s="2941"/>
      <c r="AT86" s="2941"/>
      <c r="AU86" s="2941"/>
      <c r="AV86" s="2926"/>
      <c r="AW86" s="2926"/>
      <c r="AX86" s="2926"/>
      <c r="AY86" s="2956"/>
      <c r="AZ86" s="2956"/>
      <c r="BA86" s="2956"/>
      <c r="BB86" s="2956"/>
      <c r="BC86" s="2956"/>
      <c r="BD86" s="2956"/>
      <c r="BE86" s="2956"/>
      <c r="BF86" s="2956"/>
      <c r="BG86" s="2956"/>
      <c r="BH86" s="2956"/>
      <c r="BI86" s="2956"/>
      <c r="BJ86" s="2956"/>
      <c r="BK86" s="2956"/>
      <c r="BL86" s="2926"/>
      <c r="BM86" s="2927"/>
    </row>
    <row r="87" spans="2:65" ht="7.5" customHeight="1">
      <c r="B87" s="2938"/>
      <c r="C87" s="2939"/>
      <c r="D87" s="2939"/>
      <c r="E87" s="2939"/>
      <c r="F87" s="2939"/>
      <c r="G87" s="2939"/>
      <c r="H87" s="2939"/>
      <c r="I87" s="2939"/>
      <c r="J87" s="2939"/>
      <c r="K87" s="2939"/>
      <c r="L87" s="2939"/>
      <c r="M87" s="2939"/>
      <c r="N87" s="2940"/>
      <c r="O87" s="2941"/>
      <c r="P87" s="2941"/>
      <c r="Q87" s="2941"/>
      <c r="R87" s="2941"/>
      <c r="S87" s="2941"/>
      <c r="T87" s="2941"/>
      <c r="U87" s="2941"/>
      <c r="V87" s="2941"/>
      <c r="W87" s="2941"/>
      <c r="X87" s="2941"/>
      <c r="Y87" s="2941"/>
      <c r="Z87" s="2941"/>
      <c r="AA87" s="2941"/>
      <c r="AB87" s="2941"/>
      <c r="AC87" s="2941"/>
      <c r="AD87" s="2941"/>
      <c r="AE87" s="2941"/>
      <c r="AF87" s="2941"/>
      <c r="AG87" s="2941"/>
      <c r="AH87" s="2941"/>
      <c r="AI87" s="2941"/>
      <c r="AJ87" s="2941"/>
      <c r="AK87" s="2941"/>
      <c r="AL87" s="2941"/>
      <c r="AM87" s="2941"/>
      <c r="AN87" s="2941"/>
      <c r="AO87" s="2941"/>
      <c r="AP87" s="2941"/>
      <c r="AQ87" s="2941"/>
      <c r="AR87" s="2941"/>
      <c r="AS87" s="2941"/>
      <c r="AT87" s="2941"/>
      <c r="AU87" s="2941"/>
      <c r="AV87" s="2942"/>
      <c r="AW87" s="2942"/>
      <c r="AX87" s="2942"/>
      <c r="AY87" s="2957"/>
      <c r="AZ87" s="2957"/>
      <c r="BA87" s="2957"/>
      <c r="BB87" s="2957"/>
      <c r="BC87" s="2957"/>
      <c r="BD87" s="2957"/>
      <c r="BE87" s="2957"/>
      <c r="BF87" s="2957"/>
      <c r="BG87" s="2957"/>
      <c r="BH87" s="2957"/>
      <c r="BI87" s="2957"/>
      <c r="BJ87" s="2957"/>
      <c r="BK87" s="2957"/>
      <c r="BL87" s="2942"/>
      <c r="BM87" s="2943"/>
    </row>
    <row r="88" spans="2:65" s="193" customFormat="1" ht="7.5" customHeight="1">
      <c r="B88" s="2938"/>
      <c r="C88" s="2939"/>
      <c r="D88" s="2939"/>
      <c r="E88" s="2939"/>
      <c r="F88" s="2939"/>
      <c r="G88" s="2939"/>
      <c r="H88" s="2939"/>
      <c r="I88" s="2939"/>
      <c r="J88" s="2939"/>
      <c r="K88" s="2939"/>
      <c r="L88" s="2939"/>
      <c r="M88" s="2939"/>
      <c r="N88" s="2940"/>
      <c r="O88" s="2944" t="s">
        <v>2573</v>
      </c>
      <c r="P88" s="2945"/>
      <c r="Q88" s="2945"/>
      <c r="R88" s="2945"/>
      <c r="S88" s="2945"/>
      <c r="T88" s="2945"/>
      <c r="U88" s="2945"/>
      <c r="V88" s="2945"/>
      <c r="W88" s="2945"/>
      <c r="X88" s="2945"/>
      <c r="Y88" s="2945"/>
      <c r="Z88" s="2945"/>
      <c r="AA88" s="2945"/>
      <c r="AB88" s="2945"/>
      <c r="AC88" s="2945"/>
      <c r="AD88" s="2945"/>
      <c r="AE88" s="2945"/>
      <c r="AF88" s="2945"/>
      <c r="AG88" s="2945"/>
      <c r="AH88" s="2945"/>
      <c r="AI88" s="2945"/>
      <c r="AJ88" s="2945"/>
      <c r="AK88" s="2945"/>
      <c r="AL88" s="2945"/>
      <c r="AM88" s="2945"/>
      <c r="AN88" s="2945"/>
      <c r="AO88" s="2945"/>
      <c r="AP88" s="2945"/>
      <c r="AQ88" s="2945"/>
      <c r="AR88" s="2945"/>
      <c r="AS88" s="2945"/>
      <c r="AT88" s="2945"/>
      <c r="AU88" s="2945"/>
      <c r="AV88" s="2945"/>
      <c r="AW88" s="2945"/>
      <c r="AX88" s="2945"/>
      <c r="AY88" s="2945"/>
      <c r="AZ88" s="2945"/>
      <c r="BA88" s="2945"/>
      <c r="BB88" s="2945"/>
      <c r="BC88" s="2945"/>
      <c r="BD88" s="2945"/>
      <c r="BE88" s="2945"/>
      <c r="BF88" s="2945"/>
      <c r="BG88" s="2945"/>
      <c r="BH88" s="2945"/>
      <c r="BI88" s="2945"/>
      <c r="BJ88" s="2945"/>
      <c r="BK88" s="2945"/>
      <c r="BL88" s="2945"/>
      <c r="BM88" s="2946"/>
    </row>
    <row r="89" spans="2:65" s="193" customFormat="1" ht="7.5" customHeight="1">
      <c r="B89" s="2938"/>
      <c r="C89" s="2939"/>
      <c r="D89" s="2939"/>
      <c r="E89" s="2939"/>
      <c r="F89" s="2939"/>
      <c r="G89" s="2939"/>
      <c r="H89" s="2939"/>
      <c r="I89" s="2939"/>
      <c r="J89" s="2939"/>
      <c r="K89" s="2939"/>
      <c r="L89" s="2939"/>
      <c r="M89" s="2939"/>
      <c r="N89" s="2940"/>
      <c r="O89" s="2947"/>
      <c r="P89" s="2948"/>
      <c r="Q89" s="2948"/>
      <c r="R89" s="2948"/>
      <c r="S89" s="2948"/>
      <c r="T89" s="2948"/>
      <c r="U89" s="2948"/>
      <c r="V89" s="2948"/>
      <c r="W89" s="2948"/>
      <c r="X89" s="2948"/>
      <c r="Y89" s="2948"/>
      <c r="Z89" s="2948"/>
      <c r="AA89" s="2948"/>
      <c r="AB89" s="2948"/>
      <c r="AC89" s="2948"/>
      <c r="AD89" s="2948"/>
      <c r="AE89" s="2948"/>
      <c r="AF89" s="2948"/>
      <c r="AG89" s="2948"/>
      <c r="AH89" s="2948"/>
      <c r="AI89" s="2948"/>
      <c r="AJ89" s="2948"/>
      <c r="AK89" s="2948"/>
      <c r="AL89" s="2948"/>
      <c r="AM89" s="2948"/>
      <c r="AN89" s="2948"/>
      <c r="AO89" s="2948"/>
      <c r="AP89" s="2948"/>
      <c r="AQ89" s="2948"/>
      <c r="AR89" s="2948"/>
      <c r="AS89" s="2948"/>
      <c r="AT89" s="2948"/>
      <c r="AU89" s="2948"/>
      <c r="AV89" s="2948"/>
      <c r="AW89" s="2948"/>
      <c r="AX89" s="2948"/>
      <c r="AY89" s="2948"/>
      <c r="AZ89" s="2948"/>
      <c r="BA89" s="2948"/>
      <c r="BB89" s="2948"/>
      <c r="BC89" s="2948"/>
      <c r="BD89" s="2948"/>
      <c r="BE89" s="2948"/>
      <c r="BF89" s="2948"/>
      <c r="BG89" s="2948"/>
      <c r="BH89" s="2948"/>
      <c r="BI89" s="2948"/>
      <c r="BJ89" s="2948"/>
      <c r="BK89" s="2948"/>
      <c r="BL89" s="2948"/>
      <c r="BM89" s="2949"/>
    </row>
    <row r="90" spans="2:65" s="193" customFormat="1" ht="7.5" customHeight="1">
      <c r="B90" s="2938"/>
      <c r="C90" s="2939"/>
      <c r="D90" s="2939"/>
      <c r="E90" s="2939"/>
      <c r="F90" s="2939"/>
      <c r="G90" s="2939"/>
      <c r="H90" s="2939"/>
      <c r="I90" s="2939"/>
      <c r="J90" s="2939"/>
      <c r="K90" s="2939"/>
      <c r="L90" s="2939"/>
      <c r="M90" s="2939"/>
      <c r="N90" s="2940"/>
      <c r="O90" s="2950"/>
      <c r="P90" s="2951"/>
      <c r="Q90" s="2951"/>
      <c r="R90" s="2951"/>
      <c r="S90" s="2951"/>
      <c r="T90" s="2951"/>
      <c r="U90" s="2951"/>
      <c r="V90" s="2951"/>
      <c r="W90" s="2951"/>
      <c r="X90" s="2951"/>
      <c r="Y90" s="2951"/>
      <c r="Z90" s="2951"/>
      <c r="AA90" s="2951"/>
      <c r="AB90" s="2951"/>
      <c r="AC90" s="2951"/>
      <c r="AD90" s="2951"/>
      <c r="AE90" s="2951"/>
      <c r="AF90" s="2951"/>
      <c r="AG90" s="2951"/>
      <c r="AH90" s="2951"/>
      <c r="AI90" s="2951"/>
      <c r="AJ90" s="2951"/>
      <c r="AK90" s="2951"/>
      <c r="AL90" s="2951"/>
      <c r="AM90" s="2951"/>
      <c r="AN90" s="2951"/>
      <c r="AO90" s="2951"/>
      <c r="AP90" s="2951"/>
      <c r="AQ90" s="2951"/>
      <c r="AR90" s="2951"/>
      <c r="AS90" s="2951"/>
      <c r="AT90" s="2951"/>
      <c r="AU90" s="2951"/>
      <c r="AV90" s="2951"/>
      <c r="AW90" s="2951"/>
      <c r="AX90" s="2951"/>
      <c r="AY90" s="2951"/>
      <c r="AZ90" s="2951"/>
      <c r="BA90" s="2951"/>
      <c r="BB90" s="2951"/>
      <c r="BC90" s="2951"/>
      <c r="BD90" s="2951"/>
      <c r="BE90" s="2951"/>
      <c r="BF90" s="2951"/>
      <c r="BG90" s="2951"/>
      <c r="BH90" s="2951"/>
      <c r="BI90" s="2951"/>
      <c r="BJ90" s="2951"/>
      <c r="BK90" s="2951"/>
      <c r="BL90" s="2951"/>
      <c r="BM90" s="2952"/>
    </row>
    <row r="91" spans="2:65" s="193" customFormat="1" ht="30" customHeight="1">
      <c r="B91" s="2938"/>
      <c r="C91" s="2939"/>
      <c r="D91" s="2939"/>
      <c r="E91" s="2939"/>
      <c r="F91" s="2939"/>
      <c r="G91" s="2939"/>
      <c r="H91" s="2939"/>
      <c r="I91" s="2939"/>
      <c r="J91" s="2939"/>
      <c r="K91" s="2939"/>
      <c r="L91" s="2939"/>
      <c r="M91" s="2939"/>
      <c r="N91" s="2940"/>
      <c r="O91" s="2953"/>
      <c r="P91" s="2954"/>
      <c r="Q91" s="2954"/>
      <c r="R91" s="2954"/>
      <c r="S91" s="2954"/>
      <c r="T91" s="2954"/>
      <c r="U91" s="2954"/>
      <c r="V91" s="2954"/>
      <c r="W91" s="2954"/>
      <c r="X91" s="2954"/>
      <c r="Y91" s="2954"/>
      <c r="Z91" s="2954"/>
      <c r="AA91" s="2954"/>
      <c r="AB91" s="2954"/>
      <c r="AC91" s="2954"/>
      <c r="AD91" s="2954"/>
      <c r="AE91" s="2954"/>
      <c r="AF91" s="2954"/>
      <c r="AG91" s="2954"/>
      <c r="AH91" s="2954"/>
      <c r="AI91" s="2954"/>
      <c r="AJ91" s="2954"/>
      <c r="AK91" s="2954"/>
      <c r="AL91" s="2954"/>
      <c r="AM91" s="2954"/>
      <c r="AN91" s="2954"/>
      <c r="AO91" s="2954"/>
      <c r="AP91" s="2954"/>
      <c r="AQ91" s="2954"/>
      <c r="AR91" s="2954"/>
      <c r="AS91" s="2954"/>
      <c r="AT91" s="2954"/>
      <c r="AU91" s="2954"/>
      <c r="AV91" s="2954"/>
      <c r="AW91" s="2954"/>
      <c r="AX91" s="2954"/>
      <c r="AY91" s="2954"/>
      <c r="AZ91" s="2954"/>
      <c r="BA91" s="2954"/>
      <c r="BB91" s="2954"/>
      <c r="BC91" s="2954"/>
      <c r="BD91" s="2954"/>
      <c r="BE91" s="2954"/>
      <c r="BF91" s="2954"/>
      <c r="BG91" s="2954"/>
      <c r="BH91" s="2954"/>
      <c r="BI91" s="2954"/>
      <c r="BJ91" s="2954"/>
      <c r="BK91" s="2954"/>
      <c r="BL91" s="2954"/>
      <c r="BM91" s="2955"/>
    </row>
    <row r="92" spans="2:65" s="193" customFormat="1" ht="10.5" customHeight="1">
      <c r="B92" s="2938"/>
      <c r="C92" s="2939"/>
      <c r="D92" s="2939"/>
      <c r="E92" s="2939"/>
      <c r="F92" s="2939"/>
      <c r="G92" s="2939"/>
      <c r="H92" s="2939"/>
      <c r="I92" s="2939"/>
      <c r="J92" s="2939"/>
      <c r="K92" s="2939"/>
      <c r="L92" s="2939"/>
      <c r="M92" s="2939"/>
      <c r="N92" s="2940"/>
      <c r="O92" s="2915" t="s">
        <v>2574</v>
      </c>
      <c r="P92" s="2916"/>
      <c r="Q92" s="2916"/>
      <c r="R92" s="2916"/>
      <c r="S92" s="2916"/>
      <c r="T92" s="2916"/>
      <c r="U92" s="2916"/>
      <c r="V92" s="2916"/>
      <c r="W92" s="2916"/>
      <c r="X92" s="2916"/>
      <c r="Y92" s="2916"/>
      <c r="Z92" s="2916"/>
      <c r="AA92" s="2916"/>
      <c r="AB92" s="2916"/>
      <c r="AC92" s="2916"/>
      <c r="AD92" s="2916"/>
      <c r="AE92" s="2916"/>
      <c r="AF92" s="2916"/>
      <c r="AG92" s="2916"/>
      <c r="AH92" s="2916"/>
      <c r="AI92" s="2916"/>
      <c r="AJ92" s="2916"/>
      <c r="AK92" s="2916"/>
      <c r="AL92" s="2916"/>
      <c r="AM92" s="2916"/>
      <c r="AN92" s="2916"/>
      <c r="AO92" s="2916"/>
      <c r="AP92" s="2916"/>
      <c r="AQ92" s="2916"/>
      <c r="AR92" s="2916"/>
      <c r="AS92" s="2916"/>
      <c r="AT92" s="2916"/>
      <c r="AU92" s="2916"/>
      <c r="AV92" s="2916"/>
      <c r="AW92" s="2916"/>
      <c r="AX92" s="2916"/>
      <c r="AY92" s="2916"/>
      <c r="AZ92" s="2916"/>
      <c r="BA92" s="2916"/>
      <c r="BB92" s="1398"/>
      <c r="BC92" s="1399"/>
      <c r="BD92" s="2917" t="s">
        <v>139</v>
      </c>
      <c r="BE92" s="2917"/>
      <c r="BF92" s="2918" t="s">
        <v>497</v>
      </c>
      <c r="BG92" s="2918"/>
      <c r="BH92" s="2919" t="s">
        <v>139</v>
      </c>
      <c r="BI92" s="2919"/>
      <c r="BJ92" s="1400"/>
      <c r="BK92" s="1401" t="s">
        <v>498</v>
      </c>
      <c r="BL92" s="1401"/>
      <c r="BM92" s="1402"/>
    </row>
    <row r="93" spans="2:65" s="193" customFormat="1" ht="10.5" customHeight="1">
      <c r="B93" s="2938"/>
      <c r="C93" s="2939"/>
      <c r="D93" s="2939"/>
      <c r="E93" s="2939"/>
      <c r="F93" s="2939"/>
      <c r="G93" s="2939"/>
      <c r="H93" s="2939"/>
      <c r="I93" s="2939"/>
      <c r="J93" s="2939"/>
      <c r="K93" s="2939"/>
      <c r="L93" s="2939"/>
      <c r="M93" s="2939"/>
      <c r="N93" s="2940"/>
      <c r="O93" s="2915" t="s">
        <v>5960</v>
      </c>
      <c r="P93" s="2916"/>
      <c r="Q93" s="2916"/>
      <c r="R93" s="2916"/>
      <c r="S93" s="2916"/>
      <c r="T93" s="2916"/>
      <c r="U93" s="2916"/>
      <c r="V93" s="2916"/>
      <c r="W93" s="2916"/>
      <c r="X93" s="2916"/>
      <c r="Y93" s="2916"/>
      <c r="Z93" s="2916"/>
      <c r="AA93" s="2916"/>
      <c r="AB93" s="2916"/>
      <c r="AC93" s="2916"/>
      <c r="AD93" s="2916"/>
      <c r="AE93" s="2916"/>
      <c r="AF93" s="2916"/>
      <c r="AG93" s="2916"/>
      <c r="AH93" s="2916"/>
      <c r="AI93" s="2916"/>
      <c r="AJ93" s="2916"/>
      <c r="AK93" s="2916"/>
      <c r="AL93" s="2916"/>
      <c r="AM93" s="2916"/>
      <c r="AN93" s="2916"/>
      <c r="AO93" s="2916"/>
      <c r="AP93" s="2916"/>
      <c r="AQ93" s="2916"/>
      <c r="AR93" s="2916"/>
      <c r="AS93" s="2916"/>
      <c r="AT93" s="2916"/>
      <c r="AU93" s="2916"/>
      <c r="AV93" s="2916"/>
      <c r="AW93" s="2916"/>
      <c r="AX93" s="2916"/>
      <c r="AY93" s="2916"/>
      <c r="AZ93" s="2916"/>
      <c r="BA93" s="2916"/>
      <c r="BB93" s="2916"/>
      <c r="BC93" s="2916"/>
      <c r="BD93" s="2917" t="s">
        <v>139</v>
      </c>
      <c r="BE93" s="2917"/>
      <c r="BF93" s="2918" t="s">
        <v>497</v>
      </c>
      <c r="BG93" s="2918"/>
      <c r="BH93" s="2919" t="s">
        <v>139</v>
      </c>
      <c r="BI93" s="2919"/>
      <c r="BJ93" s="1400"/>
      <c r="BK93" s="1401" t="s">
        <v>498</v>
      </c>
      <c r="BL93" s="1401"/>
      <c r="BM93" s="1404"/>
    </row>
    <row r="94" spans="2:65" s="193" customFormat="1" ht="10.5" customHeight="1">
      <c r="B94" s="2938"/>
      <c r="C94" s="2939"/>
      <c r="D94" s="2939"/>
      <c r="E94" s="2939"/>
      <c r="F94" s="2939"/>
      <c r="G94" s="2939"/>
      <c r="H94" s="2939"/>
      <c r="I94" s="2939"/>
      <c r="J94" s="2939"/>
      <c r="K94" s="2939"/>
      <c r="L94" s="2939"/>
      <c r="M94" s="2939"/>
      <c r="N94" s="2940"/>
      <c r="O94" s="2915" t="s">
        <v>5028</v>
      </c>
      <c r="P94" s="2916"/>
      <c r="Q94" s="2916"/>
      <c r="R94" s="2916"/>
      <c r="S94" s="2916"/>
      <c r="T94" s="2916"/>
      <c r="U94" s="2916"/>
      <c r="V94" s="2916"/>
      <c r="W94" s="2916"/>
      <c r="X94" s="2916"/>
      <c r="Y94" s="2916"/>
      <c r="Z94" s="2916"/>
      <c r="AA94" s="2916"/>
      <c r="AB94" s="2916"/>
      <c r="AC94" s="2916"/>
      <c r="AD94" s="2916"/>
      <c r="AE94" s="2916"/>
      <c r="AF94" s="2916"/>
      <c r="AG94" s="2916"/>
      <c r="AH94" s="2916"/>
      <c r="AI94" s="2916"/>
      <c r="AJ94" s="2916"/>
      <c r="AK94" s="2916"/>
      <c r="AL94" s="2916"/>
      <c r="AM94" s="2916"/>
      <c r="AN94" s="2916"/>
      <c r="AO94" s="2916"/>
      <c r="AP94" s="2916"/>
      <c r="AQ94" s="2916"/>
      <c r="AR94" s="2916"/>
      <c r="AS94" s="2916"/>
      <c r="AT94" s="2916"/>
      <c r="AU94" s="2916"/>
      <c r="AV94" s="2916"/>
      <c r="AW94" s="2916"/>
      <c r="BB94" s="1403"/>
      <c r="BC94" s="1403"/>
      <c r="BD94" s="2917" t="s">
        <v>139</v>
      </c>
      <c r="BE94" s="2917"/>
      <c r="BF94" s="2918" t="s">
        <v>497</v>
      </c>
      <c r="BG94" s="2918"/>
      <c r="BH94" s="2919" t="s">
        <v>139</v>
      </c>
      <c r="BI94" s="2919"/>
      <c r="BJ94" s="1400"/>
      <c r="BK94" s="1401" t="s">
        <v>498</v>
      </c>
      <c r="BL94" s="1401"/>
      <c r="BM94" s="1404"/>
    </row>
    <row r="95" spans="2:65" s="193" customFormat="1" ht="10.5" customHeight="1">
      <c r="B95" s="2938"/>
      <c r="C95" s="2939"/>
      <c r="D95" s="2939"/>
      <c r="E95" s="2939"/>
      <c r="F95" s="2939"/>
      <c r="G95" s="2939"/>
      <c r="H95" s="2939"/>
      <c r="I95" s="2939"/>
      <c r="J95" s="2939"/>
      <c r="K95" s="2939"/>
      <c r="L95" s="2939"/>
      <c r="M95" s="2939"/>
      <c r="N95" s="2940"/>
      <c r="O95" s="2920" t="s">
        <v>4852</v>
      </c>
      <c r="P95" s="2921"/>
      <c r="Q95" s="2921"/>
      <c r="R95" s="2921"/>
      <c r="S95" s="2921"/>
      <c r="T95" s="2921"/>
      <c r="U95" s="2921"/>
      <c r="V95" s="2921"/>
      <c r="W95" s="2921"/>
      <c r="X95" s="2921"/>
      <c r="Y95" s="2921"/>
      <c r="Z95" s="2921"/>
      <c r="AA95" s="2921"/>
      <c r="AB95" s="2921"/>
      <c r="AC95" s="2921"/>
      <c r="AD95" s="2921"/>
      <c r="AE95" s="2921"/>
      <c r="AF95" s="2921"/>
      <c r="AG95" s="2921"/>
      <c r="AH95" s="2921"/>
      <c r="AI95" s="2921"/>
      <c r="AJ95" s="2921"/>
      <c r="AK95" s="2921"/>
      <c r="AL95" s="2921"/>
      <c r="AM95" s="2921"/>
      <c r="AN95" s="2921"/>
      <c r="AO95" s="2921"/>
      <c r="AP95" s="2921"/>
      <c r="AQ95" s="2921"/>
      <c r="AR95" s="2921"/>
      <c r="AS95" s="2921"/>
      <c r="AT95" s="2921"/>
      <c r="AU95" s="2921"/>
      <c r="AV95" s="2921"/>
      <c r="AW95" s="2921"/>
      <c r="AX95" s="2921"/>
      <c r="AY95" s="2921"/>
      <c r="AZ95" s="2921"/>
      <c r="BA95" s="2921"/>
      <c r="BB95" s="2921"/>
      <c r="BC95" s="2921"/>
      <c r="BD95" s="2917" t="s">
        <v>139</v>
      </c>
      <c r="BE95" s="2917"/>
      <c r="BF95" s="2918" t="s">
        <v>497</v>
      </c>
      <c r="BG95" s="2918"/>
      <c r="BH95" s="2919" t="s">
        <v>139</v>
      </c>
      <c r="BI95" s="2919"/>
      <c r="BJ95" s="1400"/>
      <c r="BK95" s="1401" t="s">
        <v>498</v>
      </c>
      <c r="BL95" s="1401"/>
      <c r="BM95" s="1404"/>
    </row>
    <row r="96" spans="2:65" s="193" customFormat="1" ht="10.5" customHeight="1">
      <c r="B96" s="2938"/>
      <c r="C96" s="2939"/>
      <c r="D96" s="2939"/>
      <c r="E96" s="2939"/>
      <c r="F96" s="2939"/>
      <c r="G96" s="2939"/>
      <c r="H96" s="2939"/>
      <c r="I96" s="2939"/>
      <c r="J96" s="2939"/>
      <c r="K96" s="2939"/>
      <c r="L96" s="2939"/>
      <c r="M96" s="2939"/>
      <c r="N96" s="2940"/>
      <c r="O96" s="2920" t="s">
        <v>5030</v>
      </c>
      <c r="P96" s="2921"/>
      <c r="Q96" s="2921"/>
      <c r="R96" s="2921"/>
      <c r="S96" s="2921"/>
      <c r="T96" s="2921"/>
      <c r="U96" s="2921"/>
      <c r="V96" s="2921"/>
      <c r="W96" s="2921"/>
      <c r="X96" s="2921"/>
      <c r="Y96" s="2921"/>
      <c r="Z96" s="2921"/>
      <c r="AA96" s="2921"/>
      <c r="AB96" s="2921"/>
      <c r="AC96" s="2921"/>
      <c r="AD96" s="2921"/>
      <c r="AE96" s="2921"/>
      <c r="AF96" s="2921"/>
      <c r="AG96" s="2921"/>
      <c r="AH96" s="2921"/>
      <c r="AI96" s="2921"/>
      <c r="AJ96" s="2921"/>
      <c r="AK96" s="2921"/>
      <c r="AL96" s="2921"/>
      <c r="AM96" s="2921"/>
      <c r="AN96" s="2921"/>
      <c r="AO96" s="2921"/>
      <c r="AP96" s="2921"/>
      <c r="AQ96" s="2921"/>
      <c r="AR96" s="2921"/>
      <c r="AS96" s="2921"/>
      <c r="AT96" s="2921"/>
      <c r="AU96" s="2921"/>
      <c r="AV96" s="2921"/>
      <c r="AW96" s="2921"/>
      <c r="AX96" s="2921"/>
      <c r="AY96" s="2921"/>
      <c r="AZ96" s="2921"/>
      <c r="BA96" s="2921"/>
      <c r="BB96" s="2921"/>
      <c r="BC96" s="2921"/>
      <c r="BD96" s="2917" t="s">
        <v>139</v>
      </c>
      <c r="BE96" s="2917"/>
      <c r="BF96" s="2918" t="s">
        <v>497</v>
      </c>
      <c r="BG96" s="2918"/>
      <c r="BH96" s="2919" t="s">
        <v>139</v>
      </c>
      <c r="BI96" s="2919"/>
      <c r="BJ96" s="1400"/>
      <c r="BK96" s="1401" t="s">
        <v>498</v>
      </c>
      <c r="BL96" s="1401"/>
      <c r="BM96" s="1404"/>
    </row>
    <row r="97" spans="2:65" s="193" customFormat="1" ht="10.5" customHeight="1">
      <c r="B97" s="2938"/>
      <c r="C97" s="2939"/>
      <c r="D97" s="2939"/>
      <c r="E97" s="2939"/>
      <c r="F97" s="2939"/>
      <c r="G97" s="2939"/>
      <c r="H97" s="2939"/>
      <c r="I97" s="2939"/>
      <c r="J97" s="2939"/>
      <c r="K97" s="2939"/>
      <c r="L97" s="2939"/>
      <c r="M97" s="2939"/>
      <c r="N97" s="2940"/>
      <c r="O97" s="2908" t="s">
        <v>5031</v>
      </c>
      <c r="P97" s="2909"/>
      <c r="Q97" s="2909"/>
      <c r="R97" s="2909"/>
      <c r="S97" s="2909"/>
      <c r="T97" s="2909"/>
      <c r="U97" s="2909"/>
      <c r="V97" s="2909"/>
      <c r="W97" s="2909"/>
      <c r="X97" s="2909"/>
      <c r="Y97" s="2909"/>
      <c r="Z97" s="2909"/>
      <c r="AA97" s="2909"/>
      <c r="AB97" s="2909"/>
      <c r="AC97" s="2909"/>
      <c r="AD97" s="2909"/>
      <c r="AE97" s="2909"/>
      <c r="AF97" s="2909"/>
      <c r="AG97" s="2909"/>
      <c r="AH97" s="2909"/>
      <c r="AI97" s="2909"/>
      <c r="AJ97" s="2909"/>
      <c r="AK97" s="2909"/>
      <c r="AL97" s="2909"/>
      <c r="AM97" s="2909"/>
      <c r="AN97" s="2909"/>
      <c r="AO97" s="2909"/>
      <c r="AP97" s="2909"/>
      <c r="AQ97" s="2909"/>
      <c r="AR97" s="2909"/>
      <c r="AS97" s="2909"/>
      <c r="AT97" s="2909"/>
      <c r="AU97" s="2909"/>
      <c r="AV97" s="2909"/>
      <c r="AW97" s="2909"/>
      <c r="AX97" s="2909"/>
      <c r="AY97" s="2909"/>
      <c r="AZ97" s="2909"/>
      <c r="BA97" s="2909"/>
      <c r="BB97" s="1405"/>
      <c r="BC97" s="1405"/>
      <c r="BD97" s="2910" t="s">
        <v>139</v>
      </c>
      <c r="BE97" s="2910"/>
      <c r="BF97" s="2911" t="s">
        <v>497</v>
      </c>
      <c r="BG97" s="2911"/>
      <c r="BH97" s="2912" t="s">
        <v>139</v>
      </c>
      <c r="BI97" s="2912"/>
      <c r="BJ97" s="1406"/>
      <c r="BK97" s="1407" t="s">
        <v>498</v>
      </c>
      <c r="BL97" s="1407"/>
      <c r="BM97" s="1408"/>
    </row>
    <row r="98" spans="2:65" ht="51.75" customHeight="1">
      <c r="B98" s="2913" t="s">
        <v>2575</v>
      </c>
      <c r="C98" s="2913"/>
      <c r="D98" s="2914" t="s">
        <v>3766</v>
      </c>
      <c r="E98" s="2914"/>
      <c r="F98" s="2914"/>
      <c r="G98" s="2914"/>
      <c r="H98" s="2914"/>
      <c r="I98" s="2914"/>
      <c r="J98" s="2914"/>
      <c r="K98" s="2914"/>
      <c r="L98" s="2914"/>
      <c r="M98" s="2914"/>
      <c r="N98" s="2914"/>
      <c r="O98" s="2914"/>
      <c r="P98" s="2914"/>
      <c r="Q98" s="2914"/>
      <c r="R98" s="2914"/>
      <c r="S98" s="2914"/>
      <c r="T98" s="2914"/>
      <c r="U98" s="2914"/>
      <c r="V98" s="2914"/>
      <c r="W98" s="2914"/>
      <c r="X98" s="2914"/>
      <c r="Y98" s="2914"/>
      <c r="Z98" s="2914"/>
      <c r="AA98" s="2914"/>
      <c r="AB98" s="2914"/>
      <c r="AC98" s="2914"/>
      <c r="AD98" s="2914"/>
      <c r="AE98" s="2914"/>
      <c r="AF98" s="2914"/>
      <c r="AG98" s="2914"/>
      <c r="AH98" s="2914"/>
      <c r="AI98" s="2914"/>
      <c r="AJ98" s="2914"/>
      <c r="AK98" s="2914"/>
      <c r="AL98" s="2914"/>
      <c r="AM98" s="2914"/>
      <c r="AN98" s="2914"/>
      <c r="AO98" s="2914"/>
      <c r="AP98" s="2914"/>
      <c r="AQ98" s="2914"/>
      <c r="AR98" s="2914"/>
      <c r="AS98" s="2914"/>
      <c r="AT98" s="2914"/>
      <c r="AU98" s="2914"/>
      <c r="AV98" s="2914"/>
      <c r="AW98" s="2914"/>
      <c r="AX98" s="2914"/>
      <c r="AY98" s="2914"/>
      <c r="AZ98" s="2914"/>
      <c r="BA98" s="2914"/>
      <c r="BB98" s="2914"/>
      <c r="BC98" s="2914"/>
      <c r="BD98" s="2914"/>
      <c r="BE98" s="2914"/>
      <c r="BF98" s="2914"/>
      <c r="BG98" s="2914"/>
      <c r="BH98" s="2914"/>
      <c r="BI98" s="2914"/>
      <c r="BJ98" s="2914"/>
      <c r="BK98" s="2914"/>
      <c r="BL98" s="2914"/>
      <c r="BM98" s="2914"/>
    </row>
    <row r="99" spans="2:65" ht="29.25" customHeight="1">
      <c r="B99" s="2922" t="s">
        <v>2576</v>
      </c>
      <c r="C99" s="2922"/>
      <c r="D99" s="2923" t="s">
        <v>3767</v>
      </c>
      <c r="E99" s="2923"/>
      <c r="F99" s="2923"/>
      <c r="G99" s="2923"/>
      <c r="H99" s="2923"/>
      <c r="I99" s="2923"/>
      <c r="J99" s="2923"/>
      <c r="K99" s="2923"/>
      <c r="L99" s="2923"/>
      <c r="M99" s="2923"/>
      <c r="N99" s="2923"/>
      <c r="O99" s="2923"/>
      <c r="P99" s="2923"/>
      <c r="Q99" s="2923"/>
      <c r="R99" s="2923"/>
      <c r="S99" s="2923"/>
      <c r="T99" s="2923"/>
      <c r="U99" s="2923"/>
      <c r="V99" s="2923"/>
      <c r="W99" s="2923"/>
      <c r="X99" s="2923"/>
      <c r="Y99" s="2923"/>
      <c r="Z99" s="2923"/>
      <c r="AA99" s="2923"/>
      <c r="AB99" s="2923"/>
      <c r="AC99" s="2923"/>
      <c r="AD99" s="2923"/>
      <c r="AE99" s="2923"/>
      <c r="AF99" s="2923"/>
      <c r="AG99" s="2923"/>
      <c r="AH99" s="2923"/>
      <c r="AI99" s="2923"/>
      <c r="AJ99" s="2923"/>
      <c r="AK99" s="2923"/>
      <c r="AL99" s="2923"/>
      <c r="AM99" s="2923"/>
      <c r="AN99" s="2923"/>
      <c r="AO99" s="2923"/>
      <c r="AP99" s="2923"/>
      <c r="AQ99" s="2923"/>
      <c r="AR99" s="2923"/>
      <c r="AS99" s="2923"/>
      <c r="AT99" s="2923"/>
      <c r="AU99" s="2923"/>
      <c r="AV99" s="2923"/>
      <c r="AW99" s="2923"/>
      <c r="AX99" s="2923"/>
      <c r="AY99" s="2923"/>
      <c r="AZ99" s="2923"/>
      <c r="BA99" s="2923"/>
      <c r="BB99" s="2923"/>
      <c r="BC99" s="2923"/>
      <c r="BD99" s="2923"/>
      <c r="BE99" s="2923"/>
      <c r="BF99" s="2923"/>
      <c r="BG99" s="2923"/>
      <c r="BH99" s="2923"/>
      <c r="BI99" s="2923"/>
      <c r="BJ99" s="2923"/>
      <c r="BK99" s="2923"/>
      <c r="BL99" s="2923"/>
      <c r="BM99" s="2923"/>
    </row>
    <row r="100" spans="2:65" ht="12.75" customHeight="1">
      <c r="BB100" s="2907" t="s">
        <v>5959</v>
      </c>
      <c r="BC100" s="2907"/>
      <c r="BD100" s="2907"/>
      <c r="BE100" s="2907"/>
      <c r="BF100" s="2907"/>
      <c r="BG100" s="2907"/>
      <c r="BH100" s="2907"/>
      <c r="BI100" s="2907"/>
      <c r="BJ100" s="2907"/>
      <c r="BK100" s="2907"/>
      <c r="BL100" s="2907"/>
      <c r="BM100" s="2907"/>
    </row>
    <row r="101" spans="2:65" ht="8.85" customHeight="1">
      <c r="BI101" s="787" t="s">
        <v>3768</v>
      </c>
    </row>
  </sheetData>
  <mergeCells count="183">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 ref="K26:AA28"/>
    <mergeCell ref="Q5:AX5"/>
    <mergeCell ref="AD6:AK6"/>
    <mergeCell ref="R35:R37"/>
    <mergeCell ref="S35:V37"/>
    <mergeCell ref="AF26:AF28"/>
    <mergeCell ref="AG26:AW28"/>
    <mergeCell ref="AX26:AX28"/>
    <mergeCell ref="AB26:AB28"/>
    <mergeCell ref="AC26:AE28"/>
    <mergeCell ref="L17:AX22"/>
    <mergeCell ref="L29:AX34"/>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B41:F44"/>
    <mergeCell ref="G41:H42"/>
    <mergeCell ref="I41:L42"/>
    <mergeCell ref="M41:N42"/>
    <mergeCell ref="O41:R42"/>
    <mergeCell ref="S41:S44"/>
    <mergeCell ref="AG38:AW40"/>
    <mergeCell ref="AX38:AX40"/>
    <mergeCell ref="AY38:BD40"/>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AU68:AW68"/>
    <mergeCell ref="P69:R70"/>
    <mergeCell ref="S69:T70"/>
    <mergeCell ref="U69:V70"/>
    <mergeCell ref="Q66:R67"/>
    <mergeCell ref="S66:BM67"/>
    <mergeCell ref="BD69:BE70"/>
    <mergeCell ref="BF69:BG70"/>
    <mergeCell ref="BH69:BI70"/>
    <mergeCell ref="W69:X70"/>
    <mergeCell ref="BB69:BC70"/>
    <mergeCell ref="AY82:BA84"/>
    <mergeCell ref="BB82:BC84"/>
    <mergeCell ref="BD82:BF84"/>
    <mergeCell ref="BG82:BH84"/>
    <mergeCell ref="AK82:AU87"/>
    <mergeCell ref="AV82:AX84"/>
    <mergeCell ref="AV85:AX87"/>
    <mergeCell ref="AY85:BK87"/>
    <mergeCell ref="AU69:AW70"/>
    <mergeCell ref="AX69:AY70"/>
    <mergeCell ref="AZ69:BA70"/>
    <mergeCell ref="BI82:BK84"/>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s>
  <phoneticPr fontId="136"/>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409" customWidth="1"/>
    <col min="2" max="76" width="1.875" style="1409" customWidth="1"/>
    <col min="77" max="256" width="1.5" style="1409" customWidth="1"/>
    <col min="257" max="257" width="1.375" style="1409" customWidth="1"/>
    <col min="258" max="332" width="1.875" style="1409" customWidth="1"/>
    <col min="333" max="512" width="1.5" style="1409" customWidth="1"/>
    <col min="513" max="513" width="1.375" style="1409" customWidth="1"/>
    <col min="514" max="588" width="1.875" style="1409" customWidth="1"/>
    <col min="589" max="768" width="1.5" style="1409" customWidth="1"/>
    <col min="769" max="769" width="1.375" style="1409" customWidth="1"/>
    <col min="770" max="844" width="1.875" style="1409" customWidth="1"/>
    <col min="845" max="1024" width="1.5" style="1409" customWidth="1"/>
    <col min="1025" max="1025" width="1.375" style="1409" customWidth="1"/>
    <col min="1026" max="1100" width="1.875" style="1409" customWidth="1"/>
    <col min="1101" max="1280" width="1.5" style="1409" customWidth="1"/>
    <col min="1281" max="1281" width="1.375" style="1409" customWidth="1"/>
    <col min="1282" max="1356" width="1.875" style="1409" customWidth="1"/>
    <col min="1357" max="1536" width="1.5" style="1409" customWidth="1"/>
    <col min="1537" max="1537" width="1.375" style="1409" customWidth="1"/>
    <col min="1538" max="1612" width="1.875" style="1409" customWidth="1"/>
    <col min="1613" max="1792" width="1.5" style="1409" customWidth="1"/>
    <col min="1793" max="1793" width="1.375" style="1409" customWidth="1"/>
    <col min="1794" max="1868" width="1.875" style="1409" customWidth="1"/>
    <col min="1869" max="2048" width="1.5" style="1409" customWidth="1"/>
    <col min="2049" max="2049" width="1.375" style="1409" customWidth="1"/>
    <col min="2050" max="2124" width="1.875" style="1409" customWidth="1"/>
    <col min="2125" max="2304" width="1.5" style="1409" customWidth="1"/>
    <col min="2305" max="2305" width="1.375" style="1409" customWidth="1"/>
    <col min="2306" max="2380" width="1.875" style="1409" customWidth="1"/>
    <col min="2381" max="2560" width="1.5" style="1409" customWidth="1"/>
    <col min="2561" max="2561" width="1.375" style="1409" customWidth="1"/>
    <col min="2562" max="2636" width="1.875" style="1409" customWidth="1"/>
    <col min="2637" max="2816" width="1.5" style="1409" customWidth="1"/>
    <col min="2817" max="2817" width="1.375" style="1409" customWidth="1"/>
    <col min="2818" max="2892" width="1.875" style="1409" customWidth="1"/>
    <col min="2893" max="3072" width="1.5" style="1409" customWidth="1"/>
    <col min="3073" max="3073" width="1.375" style="1409" customWidth="1"/>
    <col min="3074" max="3148" width="1.875" style="1409" customWidth="1"/>
    <col min="3149" max="3328" width="1.5" style="1409" customWidth="1"/>
    <col min="3329" max="3329" width="1.375" style="1409" customWidth="1"/>
    <col min="3330" max="3404" width="1.875" style="1409" customWidth="1"/>
    <col min="3405" max="3584" width="1.5" style="1409" customWidth="1"/>
    <col min="3585" max="3585" width="1.375" style="1409" customWidth="1"/>
    <col min="3586" max="3660" width="1.875" style="1409" customWidth="1"/>
    <col min="3661" max="3840" width="1.5" style="1409" customWidth="1"/>
    <col min="3841" max="3841" width="1.375" style="1409" customWidth="1"/>
    <col min="3842" max="3916" width="1.875" style="1409" customWidth="1"/>
    <col min="3917" max="4096" width="1.5" style="1409" customWidth="1"/>
    <col min="4097" max="4097" width="1.375" style="1409" customWidth="1"/>
    <col min="4098" max="4172" width="1.875" style="1409" customWidth="1"/>
    <col min="4173" max="4352" width="1.5" style="1409" customWidth="1"/>
    <col min="4353" max="4353" width="1.375" style="1409" customWidth="1"/>
    <col min="4354" max="4428" width="1.875" style="1409" customWidth="1"/>
    <col min="4429" max="4608" width="1.5" style="1409" customWidth="1"/>
    <col min="4609" max="4609" width="1.375" style="1409" customWidth="1"/>
    <col min="4610" max="4684" width="1.875" style="1409" customWidth="1"/>
    <col min="4685" max="4864" width="1.5" style="1409" customWidth="1"/>
    <col min="4865" max="4865" width="1.375" style="1409" customWidth="1"/>
    <col min="4866" max="4940" width="1.875" style="1409" customWidth="1"/>
    <col min="4941" max="5120" width="1.5" style="1409" customWidth="1"/>
    <col min="5121" max="5121" width="1.375" style="1409" customWidth="1"/>
    <col min="5122" max="5196" width="1.875" style="1409" customWidth="1"/>
    <col min="5197" max="5376" width="1.5" style="1409" customWidth="1"/>
    <col min="5377" max="5377" width="1.375" style="1409" customWidth="1"/>
    <col min="5378" max="5452" width="1.875" style="1409" customWidth="1"/>
    <col min="5453" max="5632" width="1.5" style="1409" customWidth="1"/>
    <col min="5633" max="5633" width="1.375" style="1409" customWidth="1"/>
    <col min="5634" max="5708" width="1.875" style="1409" customWidth="1"/>
    <col min="5709" max="5888" width="1.5" style="1409" customWidth="1"/>
    <col min="5889" max="5889" width="1.375" style="1409" customWidth="1"/>
    <col min="5890" max="5964" width="1.875" style="1409" customWidth="1"/>
    <col min="5965" max="6144" width="1.5" style="1409" customWidth="1"/>
    <col min="6145" max="6145" width="1.375" style="1409" customWidth="1"/>
    <col min="6146" max="6220" width="1.875" style="1409" customWidth="1"/>
    <col min="6221" max="6400" width="1.5" style="1409" customWidth="1"/>
    <col min="6401" max="6401" width="1.375" style="1409" customWidth="1"/>
    <col min="6402" max="6476" width="1.875" style="1409" customWidth="1"/>
    <col min="6477" max="6656" width="1.5" style="1409" customWidth="1"/>
    <col min="6657" max="6657" width="1.375" style="1409" customWidth="1"/>
    <col min="6658" max="6732" width="1.875" style="1409" customWidth="1"/>
    <col min="6733" max="6912" width="1.5" style="1409" customWidth="1"/>
    <col min="6913" max="6913" width="1.375" style="1409" customWidth="1"/>
    <col min="6914" max="6988" width="1.875" style="1409" customWidth="1"/>
    <col min="6989" max="7168" width="1.5" style="1409" customWidth="1"/>
    <col min="7169" max="7169" width="1.375" style="1409" customWidth="1"/>
    <col min="7170" max="7244" width="1.875" style="1409" customWidth="1"/>
    <col min="7245" max="7424" width="1.5" style="1409" customWidth="1"/>
    <col min="7425" max="7425" width="1.375" style="1409" customWidth="1"/>
    <col min="7426" max="7500" width="1.875" style="1409" customWidth="1"/>
    <col min="7501" max="7680" width="1.5" style="1409" customWidth="1"/>
    <col min="7681" max="7681" width="1.375" style="1409" customWidth="1"/>
    <col min="7682" max="7756" width="1.875" style="1409" customWidth="1"/>
    <col min="7757" max="7936" width="1.5" style="1409" customWidth="1"/>
    <col min="7937" max="7937" width="1.375" style="1409" customWidth="1"/>
    <col min="7938" max="8012" width="1.875" style="1409" customWidth="1"/>
    <col min="8013" max="8192" width="1.5" style="1409" customWidth="1"/>
    <col min="8193" max="8193" width="1.375" style="1409" customWidth="1"/>
    <col min="8194" max="8268" width="1.875" style="1409" customWidth="1"/>
    <col min="8269" max="8448" width="1.5" style="1409" customWidth="1"/>
    <col min="8449" max="8449" width="1.375" style="1409" customWidth="1"/>
    <col min="8450" max="8524" width="1.875" style="1409" customWidth="1"/>
    <col min="8525" max="8704" width="1.5" style="1409" customWidth="1"/>
    <col min="8705" max="8705" width="1.375" style="1409" customWidth="1"/>
    <col min="8706" max="8780" width="1.875" style="1409" customWidth="1"/>
    <col min="8781" max="8960" width="1.5" style="1409" customWidth="1"/>
    <col min="8961" max="8961" width="1.375" style="1409" customWidth="1"/>
    <col min="8962" max="9036" width="1.875" style="1409" customWidth="1"/>
    <col min="9037" max="9216" width="1.5" style="1409" customWidth="1"/>
    <col min="9217" max="9217" width="1.375" style="1409" customWidth="1"/>
    <col min="9218" max="9292" width="1.875" style="1409" customWidth="1"/>
    <col min="9293" max="9472" width="1.5" style="1409" customWidth="1"/>
    <col min="9473" max="9473" width="1.375" style="1409" customWidth="1"/>
    <col min="9474" max="9548" width="1.875" style="1409" customWidth="1"/>
    <col min="9549" max="9728" width="1.5" style="1409" customWidth="1"/>
    <col min="9729" max="9729" width="1.375" style="1409" customWidth="1"/>
    <col min="9730" max="9804" width="1.875" style="1409" customWidth="1"/>
    <col min="9805" max="9984" width="1.5" style="1409" customWidth="1"/>
    <col min="9985" max="9985" width="1.375" style="1409" customWidth="1"/>
    <col min="9986" max="10060" width="1.875" style="1409" customWidth="1"/>
    <col min="10061" max="10240" width="1.5" style="1409" customWidth="1"/>
    <col min="10241" max="10241" width="1.375" style="1409" customWidth="1"/>
    <col min="10242" max="10316" width="1.875" style="1409" customWidth="1"/>
    <col min="10317" max="10496" width="1.5" style="1409" customWidth="1"/>
    <col min="10497" max="10497" width="1.375" style="1409" customWidth="1"/>
    <col min="10498" max="10572" width="1.875" style="1409" customWidth="1"/>
    <col min="10573" max="10752" width="1.5" style="1409" customWidth="1"/>
    <col min="10753" max="10753" width="1.375" style="1409" customWidth="1"/>
    <col min="10754" max="10828" width="1.875" style="1409" customWidth="1"/>
    <col min="10829" max="11008" width="1.5" style="1409" customWidth="1"/>
    <col min="11009" max="11009" width="1.375" style="1409" customWidth="1"/>
    <col min="11010" max="11084" width="1.875" style="1409" customWidth="1"/>
    <col min="11085" max="11264" width="1.5" style="1409" customWidth="1"/>
    <col min="11265" max="11265" width="1.375" style="1409" customWidth="1"/>
    <col min="11266" max="11340" width="1.875" style="1409" customWidth="1"/>
    <col min="11341" max="11520" width="1.5" style="1409" customWidth="1"/>
    <col min="11521" max="11521" width="1.375" style="1409" customWidth="1"/>
    <col min="11522" max="11596" width="1.875" style="1409" customWidth="1"/>
    <col min="11597" max="11776" width="1.5" style="1409" customWidth="1"/>
    <col min="11777" max="11777" width="1.375" style="1409" customWidth="1"/>
    <col min="11778" max="11852" width="1.875" style="1409" customWidth="1"/>
    <col min="11853" max="12032" width="1.5" style="1409" customWidth="1"/>
    <col min="12033" max="12033" width="1.375" style="1409" customWidth="1"/>
    <col min="12034" max="12108" width="1.875" style="1409" customWidth="1"/>
    <col min="12109" max="12288" width="1.5" style="1409" customWidth="1"/>
    <col min="12289" max="12289" width="1.375" style="1409" customWidth="1"/>
    <col min="12290" max="12364" width="1.875" style="1409" customWidth="1"/>
    <col min="12365" max="12544" width="1.5" style="1409" customWidth="1"/>
    <col min="12545" max="12545" width="1.375" style="1409" customWidth="1"/>
    <col min="12546" max="12620" width="1.875" style="1409" customWidth="1"/>
    <col min="12621" max="12800" width="1.5" style="1409" customWidth="1"/>
    <col min="12801" max="12801" width="1.375" style="1409" customWidth="1"/>
    <col min="12802" max="12876" width="1.875" style="1409" customWidth="1"/>
    <col min="12877" max="13056" width="1.5" style="1409" customWidth="1"/>
    <col min="13057" max="13057" width="1.375" style="1409" customWidth="1"/>
    <col min="13058" max="13132" width="1.875" style="1409" customWidth="1"/>
    <col min="13133" max="13312" width="1.5" style="1409" customWidth="1"/>
    <col min="13313" max="13313" width="1.375" style="1409" customWidth="1"/>
    <col min="13314" max="13388" width="1.875" style="1409" customWidth="1"/>
    <col min="13389" max="13568" width="1.5" style="1409" customWidth="1"/>
    <col min="13569" max="13569" width="1.375" style="1409" customWidth="1"/>
    <col min="13570" max="13644" width="1.875" style="1409" customWidth="1"/>
    <col min="13645" max="13824" width="1.5" style="1409" customWidth="1"/>
    <col min="13825" max="13825" width="1.375" style="1409" customWidth="1"/>
    <col min="13826" max="13900" width="1.875" style="1409" customWidth="1"/>
    <col min="13901" max="14080" width="1.5" style="1409" customWidth="1"/>
    <col min="14081" max="14081" width="1.375" style="1409" customWidth="1"/>
    <col min="14082" max="14156" width="1.875" style="1409" customWidth="1"/>
    <col min="14157" max="14336" width="1.5" style="1409" customWidth="1"/>
    <col min="14337" max="14337" width="1.375" style="1409" customWidth="1"/>
    <col min="14338" max="14412" width="1.875" style="1409" customWidth="1"/>
    <col min="14413" max="14592" width="1.5" style="1409" customWidth="1"/>
    <col min="14593" max="14593" width="1.375" style="1409" customWidth="1"/>
    <col min="14594" max="14668" width="1.875" style="1409" customWidth="1"/>
    <col min="14669" max="14848" width="1.5" style="1409" customWidth="1"/>
    <col min="14849" max="14849" width="1.375" style="1409" customWidth="1"/>
    <col min="14850" max="14924" width="1.875" style="1409" customWidth="1"/>
    <col min="14925" max="15104" width="1.5" style="1409" customWidth="1"/>
    <col min="15105" max="15105" width="1.375" style="1409" customWidth="1"/>
    <col min="15106" max="15180" width="1.875" style="1409" customWidth="1"/>
    <col min="15181" max="15360" width="1.5" style="1409" customWidth="1"/>
    <col min="15361" max="15361" width="1.375" style="1409" customWidth="1"/>
    <col min="15362" max="15436" width="1.875" style="1409" customWidth="1"/>
    <col min="15437" max="15616" width="1.5" style="1409" customWidth="1"/>
    <col min="15617" max="15617" width="1.375" style="1409" customWidth="1"/>
    <col min="15618" max="15692" width="1.875" style="1409" customWidth="1"/>
    <col min="15693" max="15872" width="1.5" style="1409" customWidth="1"/>
    <col min="15873" max="15873" width="1.375" style="1409" customWidth="1"/>
    <col min="15874" max="15948" width="1.875" style="1409" customWidth="1"/>
    <col min="15949" max="16128" width="1.5" style="1409" customWidth="1"/>
    <col min="16129" max="16129" width="1.375" style="1409" customWidth="1"/>
    <col min="16130" max="16204" width="1.875" style="1409" customWidth="1"/>
    <col min="16205" max="16384" width="1.5" style="1409" customWidth="1"/>
  </cols>
  <sheetData>
    <row r="1" spans="2:84" ht="12" customHeight="1">
      <c r="B1" s="3465" t="s">
        <v>3750</v>
      </c>
      <c r="C1" s="3465"/>
      <c r="D1" s="3465"/>
      <c r="E1" s="3465"/>
      <c r="F1" s="3465"/>
      <c r="G1" s="3465"/>
      <c r="H1" s="3465"/>
      <c r="I1" s="3465"/>
      <c r="J1" s="3465"/>
      <c r="K1" s="3465"/>
      <c r="L1" s="3465"/>
      <c r="M1" s="3465"/>
      <c r="N1" s="3465"/>
      <c r="O1" s="3465"/>
    </row>
    <row r="2" spans="2:84" ht="12.75" customHeight="1">
      <c r="Q2" s="1410"/>
      <c r="R2" s="3466" t="s">
        <v>3751</v>
      </c>
      <c r="S2" s="3467"/>
      <c r="T2" s="3467"/>
      <c r="U2" s="3467"/>
      <c r="V2" s="3467"/>
      <c r="W2" s="3467"/>
      <c r="X2" s="3467"/>
      <c r="Y2" s="3467"/>
      <c r="Z2" s="3467"/>
      <c r="AA2" s="3467"/>
      <c r="AB2" s="3467"/>
      <c r="AC2" s="3467"/>
      <c r="AD2" s="3467"/>
      <c r="AE2" s="3467"/>
      <c r="AF2" s="3467"/>
      <c r="AG2" s="3467"/>
      <c r="AH2" s="3467"/>
      <c r="AI2" s="3467"/>
      <c r="AJ2" s="3467"/>
      <c r="AK2" s="3467"/>
      <c r="AL2" s="3467"/>
      <c r="AM2" s="3467"/>
      <c r="AN2" s="3467"/>
      <c r="AO2" s="3467"/>
      <c r="AP2" s="3467"/>
      <c r="AQ2" s="3467"/>
      <c r="AR2" s="3467"/>
      <c r="AS2" s="3467"/>
      <c r="AT2" s="3467"/>
      <c r="AU2" s="3467"/>
      <c r="AV2" s="3467"/>
      <c r="AW2" s="3467"/>
      <c r="AX2" s="3467"/>
      <c r="AY2" s="3467"/>
      <c r="AZ2" s="3467"/>
      <c r="BA2" s="3467"/>
      <c r="BB2" s="3467"/>
      <c r="BC2" s="3467"/>
      <c r="BD2" s="3467"/>
      <c r="BE2" s="3467"/>
    </row>
    <row r="3" spans="2:84" ht="8.85" customHeight="1">
      <c r="R3" s="3467"/>
      <c r="S3" s="3467"/>
      <c r="T3" s="3467"/>
      <c r="U3" s="3467"/>
      <c r="V3" s="3467"/>
      <c r="W3" s="3467"/>
      <c r="X3" s="3467"/>
      <c r="Y3" s="3467"/>
      <c r="Z3" s="3467"/>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row>
    <row r="4" spans="2:84" ht="14.25">
      <c r="R4" s="3468" t="s">
        <v>2526</v>
      </c>
      <c r="S4" s="3469"/>
      <c r="T4" s="3469"/>
      <c r="U4" s="3469"/>
      <c r="V4" s="3469"/>
      <c r="W4" s="3469"/>
      <c r="X4" s="3469"/>
      <c r="Y4" s="3469"/>
      <c r="Z4" s="3469"/>
      <c r="AA4" s="3469"/>
      <c r="AB4" s="3469"/>
      <c r="AC4" s="3469"/>
      <c r="AD4" s="3469"/>
      <c r="AE4" s="3469"/>
      <c r="AF4" s="3469"/>
      <c r="AG4" s="3469"/>
      <c r="AH4" s="3469"/>
      <c r="AI4" s="3469"/>
      <c r="AJ4" s="3469"/>
      <c r="AK4" s="3469"/>
      <c r="AL4" s="3469"/>
      <c r="AM4" s="3469"/>
      <c r="AN4" s="3469"/>
      <c r="AO4" s="3469"/>
      <c r="AP4" s="3469"/>
      <c r="AQ4" s="3469"/>
      <c r="AR4" s="3469"/>
      <c r="AS4" s="3469"/>
      <c r="AT4" s="3469"/>
      <c r="AU4" s="3469"/>
      <c r="AV4" s="3469"/>
      <c r="AW4" s="3469"/>
      <c r="AX4" s="3469"/>
      <c r="AY4" s="3469"/>
      <c r="AZ4" s="3469"/>
      <c r="BA4" s="3469"/>
      <c r="BB4" s="3469"/>
      <c r="BC4" s="3469"/>
      <c r="BD4" s="3469"/>
      <c r="BE4" s="3469"/>
    </row>
    <row r="5" spans="2:84" ht="2.25" customHeight="1">
      <c r="V5" s="1411"/>
      <c r="W5" s="1411"/>
      <c r="X5" s="1411"/>
      <c r="Y5" s="1411"/>
      <c r="Z5" s="1411"/>
      <c r="AA5" s="1411"/>
      <c r="AB5" s="1411"/>
      <c r="AC5" s="1411"/>
      <c r="AD5" s="1411"/>
      <c r="AE5" s="1411"/>
      <c r="AF5" s="1411"/>
      <c r="AG5" s="1411"/>
      <c r="AH5" s="1411"/>
      <c r="AI5" s="1411"/>
      <c r="AJ5" s="1411"/>
      <c r="AK5" s="1411"/>
      <c r="AL5" s="1411"/>
      <c r="AM5" s="1411"/>
      <c r="AN5" s="1411"/>
      <c r="AO5" s="1411"/>
      <c r="AP5" s="1411"/>
      <c r="AQ5" s="1411"/>
      <c r="AR5" s="1411"/>
      <c r="AS5" s="1411"/>
      <c r="AT5" s="1411"/>
      <c r="AU5" s="1411"/>
      <c r="AV5" s="1411"/>
      <c r="AW5" s="1411"/>
      <c r="AX5" s="1411"/>
      <c r="AY5" s="1411"/>
      <c r="AZ5" s="1411"/>
      <c r="BA5" s="1411"/>
      <c r="BB5" s="1411"/>
      <c r="BC5" s="1411"/>
      <c r="BD5" s="1411"/>
      <c r="BE5" s="1411"/>
    </row>
    <row r="6" spans="2:84" s="1414" customFormat="1" ht="13.5">
      <c r="B6" s="1412"/>
      <c r="C6" s="1412"/>
      <c r="D6" s="1413"/>
      <c r="E6" s="1413"/>
      <c r="F6" s="1413"/>
      <c r="G6" s="1413"/>
      <c r="H6" s="1413"/>
      <c r="I6" s="1413"/>
      <c r="J6" s="1413"/>
      <c r="K6" s="1413"/>
      <c r="L6" s="1413"/>
      <c r="M6" s="1413"/>
      <c r="N6" s="1413"/>
      <c r="O6" s="1413"/>
      <c r="P6" s="1413"/>
      <c r="Q6" s="1413"/>
      <c r="R6" s="3470" t="s">
        <v>3769</v>
      </c>
      <c r="S6" s="3471"/>
      <c r="T6" s="3471"/>
      <c r="U6" s="3471"/>
      <c r="V6" s="3471"/>
      <c r="W6" s="3471"/>
      <c r="X6" s="3471"/>
      <c r="Y6" s="3471"/>
      <c r="Z6" s="3471"/>
      <c r="AA6" s="3471"/>
      <c r="AB6" s="3471"/>
      <c r="AC6" s="3471"/>
      <c r="AD6" s="3471"/>
      <c r="AE6" s="3471"/>
      <c r="AF6" s="3471"/>
      <c r="AG6" s="3471"/>
      <c r="AH6" s="3471"/>
      <c r="AI6" s="3471"/>
      <c r="AJ6" s="3471"/>
      <c r="AK6" s="3471"/>
      <c r="AL6" s="3471"/>
      <c r="AM6" s="3471"/>
      <c r="AN6" s="3471"/>
      <c r="AO6" s="3471"/>
      <c r="AP6" s="3471"/>
      <c r="AQ6" s="3471"/>
      <c r="AR6" s="3471"/>
      <c r="AS6" s="3471"/>
      <c r="AT6" s="3471"/>
      <c r="AU6" s="3471"/>
      <c r="AV6" s="3471"/>
      <c r="AW6" s="3471"/>
      <c r="AX6" s="3471"/>
      <c r="AY6" s="3471"/>
      <c r="AZ6" s="3471"/>
      <c r="BA6" s="3471"/>
      <c r="BB6" s="3471"/>
      <c r="BC6" s="3471"/>
      <c r="BD6" s="3471"/>
      <c r="BE6" s="3471"/>
      <c r="BF6" s="1413"/>
      <c r="BG6" s="1413"/>
      <c r="BH6" s="1413"/>
      <c r="BI6" s="1412"/>
      <c r="BJ6" s="1412"/>
      <c r="BK6" s="1412"/>
      <c r="BL6" s="1412"/>
      <c r="BM6" s="1412"/>
      <c r="BN6" s="1412"/>
      <c r="BO6" s="1412"/>
      <c r="BP6" s="1412"/>
      <c r="BQ6" s="1412"/>
      <c r="BR6" s="1412"/>
      <c r="BS6" s="1412"/>
      <c r="BT6" s="1412"/>
      <c r="BU6" s="1412"/>
      <c r="BV6" s="1412"/>
      <c r="BW6" s="1412"/>
      <c r="BX6" s="1412"/>
      <c r="BY6" s="1412"/>
      <c r="BZ6" s="1412"/>
      <c r="CA6" s="1412"/>
      <c r="CB6" s="1412"/>
      <c r="CC6" s="1412"/>
      <c r="CD6" s="1412"/>
      <c r="CE6" s="1412"/>
      <c r="CF6" s="1412"/>
    </row>
    <row r="7" spans="2:84" ht="7.5" customHeight="1">
      <c r="B7" s="3472" t="s">
        <v>3770</v>
      </c>
      <c r="C7" s="3472"/>
      <c r="D7" s="3472"/>
      <c r="E7" s="3472"/>
      <c r="F7" s="3472"/>
      <c r="G7" s="3472"/>
      <c r="H7" s="3472"/>
      <c r="I7" s="3472"/>
      <c r="J7" s="3472"/>
      <c r="K7" s="3472"/>
      <c r="L7" s="3472"/>
      <c r="M7" s="3472"/>
      <c r="N7" s="3472"/>
      <c r="O7" s="3472"/>
      <c r="P7" s="3472"/>
      <c r="Q7" s="3472"/>
      <c r="R7" s="3472"/>
      <c r="S7" s="3472"/>
      <c r="T7" s="3472"/>
      <c r="U7" s="3472"/>
      <c r="V7" s="3472"/>
      <c r="AN7" s="3473"/>
      <c r="AO7" s="3473"/>
      <c r="AP7" s="3473"/>
      <c r="AQ7" s="3473"/>
      <c r="AR7" s="3473"/>
      <c r="AS7" s="3473"/>
      <c r="AT7" s="3473"/>
      <c r="AU7" s="3473"/>
      <c r="AV7" s="3473"/>
      <c r="AW7" s="3473"/>
      <c r="AX7" s="3473"/>
      <c r="AY7" s="3473"/>
      <c r="AZ7" s="3473"/>
      <c r="BA7" s="3473"/>
      <c r="BB7" s="3473"/>
      <c r="BC7" s="3473"/>
      <c r="BD7" s="3473"/>
      <c r="BE7" s="3473"/>
      <c r="BF7" s="3473"/>
      <c r="BG7" s="3473"/>
      <c r="BH7" s="3473"/>
      <c r="BI7" s="3473"/>
      <c r="BJ7" s="3473"/>
      <c r="BK7" s="3473"/>
      <c r="BL7" s="3473"/>
      <c r="BM7" s="3473"/>
      <c r="BN7" s="3473"/>
      <c r="BO7" s="3473"/>
      <c r="BP7" s="3473"/>
      <c r="BQ7" s="3473"/>
      <c r="BR7" s="3473"/>
      <c r="BS7" s="3473"/>
      <c r="BT7" s="3473"/>
      <c r="BU7" s="3473"/>
    </row>
    <row r="8" spans="2:84" ht="7.5" customHeight="1" thickBot="1">
      <c r="B8" s="3472"/>
      <c r="C8" s="3472"/>
      <c r="D8" s="3472"/>
      <c r="E8" s="3472"/>
      <c r="F8" s="3472"/>
      <c r="G8" s="3472"/>
      <c r="H8" s="3472"/>
      <c r="I8" s="3472"/>
      <c r="J8" s="3472"/>
      <c r="K8" s="3472"/>
      <c r="L8" s="3472"/>
      <c r="M8" s="3472"/>
      <c r="N8" s="3472"/>
      <c r="O8" s="3472"/>
      <c r="P8" s="3472"/>
      <c r="Q8" s="3472"/>
      <c r="R8" s="3472"/>
      <c r="S8" s="3472"/>
      <c r="T8" s="3472"/>
      <c r="U8" s="3472"/>
      <c r="V8" s="3472"/>
    </row>
    <row r="9" spans="2:84" ht="3" customHeight="1">
      <c r="B9" s="3446" t="s">
        <v>3771</v>
      </c>
      <c r="C9" s="3447"/>
      <c r="D9" s="3447"/>
      <c r="E9" s="3447"/>
      <c r="F9" s="3447"/>
      <c r="G9" s="3447"/>
      <c r="H9" s="3447"/>
      <c r="I9" s="3447"/>
      <c r="J9" s="3447"/>
      <c r="K9" s="3447"/>
      <c r="L9" s="3447"/>
      <c r="M9" s="3447"/>
      <c r="N9" s="3447"/>
      <c r="O9" s="3447"/>
      <c r="P9" s="3447"/>
      <c r="Q9" s="3448"/>
      <c r="R9" s="1415"/>
      <c r="S9" s="1416"/>
      <c r="T9" s="1416"/>
      <c r="U9" s="1416"/>
      <c r="V9" s="1416"/>
      <c r="W9" s="1416"/>
      <c r="X9" s="1416"/>
      <c r="Y9" s="1416"/>
      <c r="Z9" s="1416"/>
      <c r="AA9" s="1416"/>
      <c r="AB9" s="1416"/>
      <c r="AC9" s="1416"/>
      <c r="AD9" s="1416"/>
      <c r="AE9" s="1416"/>
      <c r="AF9" s="1416"/>
      <c r="AG9" s="1416"/>
      <c r="AH9" s="1416"/>
      <c r="AI9" s="1416"/>
      <c r="AJ9" s="1416"/>
      <c r="AK9" s="1416"/>
      <c r="AL9" s="3236"/>
      <c r="AM9" s="3236"/>
      <c r="AN9" s="3236"/>
      <c r="AO9" s="3236"/>
      <c r="AP9" s="3236"/>
      <c r="AQ9" s="3236"/>
      <c r="AR9" s="3236"/>
      <c r="AS9" s="3236"/>
      <c r="AT9" s="3450" t="s">
        <v>738</v>
      </c>
      <c r="AU9" s="3451"/>
      <c r="AV9" s="3451"/>
      <c r="AW9" s="3451"/>
      <c r="AX9" s="3451"/>
      <c r="AY9" s="3451"/>
      <c r="AZ9" s="3451"/>
      <c r="BA9" s="3451"/>
      <c r="BB9" s="3451"/>
      <c r="BC9" s="3452"/>
      <c r="BD9" s="1417"/>
      <c r="BE9" s="1417"/>
      <c r="BF9" s="1417"/>
      <c r="BG9" s="1417"/>
      <c r="BH9" s="1417"/>
      <c r="BI9" s="1417"/>
      <c r="BJ9" s="1417"/>
      <c r="BK9" s="1417"/>
      <c r="BL9" s="1417"/>
      <c r="BM9" s="1417"/>
      <c r="BN9" s="1417"/>
      <c r="BO9" s="1417"/>
      <c r="BP9" s="1417"/>
      <c r="BQ9" s="1417"/>
      <c r="BR9" s="1417"/>
      <c r="BS9" s="1417"/>
      <c r="BT9" s="1417"/>
      <c r="BU9" s="1417"/>
      <c r="BV9" s="1418"/>
      <c r="BW9" s="1418"/>
      <c r="BX9" s="1419"/>
    </row>
    <row r="10" spans="2:84" ht="12" customHeight="1">
      <c r="B10" s="3437"/>
      <c r="C10" s="3438"/>
      <c r="D10" s="3438"/>
      <c r="E10" s="3438"/>
      <c r="F10" s="3438"/>
      <c r="G10" s="3438"/>
      <c r="H10" s="3438"/>
      <c r="I10" s="3438"/>
      <c r="J10" s="3438"/>
      <c r="K10" s="3438"/>
      <c r="L10" s="3438"/>
      <c r="M10" s="3438"/>
      <c r="N10" s="3438"/>
      <c r="O10" s="3438"/>
      <c r="P10" s="3438"/>
      <c r="Q10" s="3439"/>
      <c r="R10" s="1420"/>
      <c r="S10" s="1421"/>
      <c r="T10" s="1422"/>
      <c r="X10" s="3459" t="str">
        <f>cst_wskakunin_NOBE_MENSEKI_JYUTAKU_SHINSEI</f>
        <v/>
      </c>
      <c r="Y10" s="3460"/>
      <c r="Z10" s="3460"/>
      <c r="AA10" s="3460"/>
      <c r="AB10" s="3460"/>
      <c r="AC10" s="3460"/>
      <c r="AD10" s="3460"/>
      <c r="AE10" s="3460"/>
      <c r="AF10" s="3460"/>
      <c r="AG10" s="3460"/>
      <c r="AH10" s="3460"/>
      <c r="AI10" s="3461"/>
      <c r="AJ10" s="3433" t="s">
        <v>114</v>
      </c>
      <c r="AK10" s="3237"/>
      <c r="AL10" s="3237"/>
      <c r="AM10" s="3237"/>
      <c r="AN10" s="3237"/>
      <c r="AO10" s="3237"/>
      <c r="AP10" s="3237"/>
      <c r="AQ10" s="3237"/>
      <c r="AR10" s="3237"/>
      <c r="AS10" s="3237"/>
      <c r="AT10" s="3453"/>
      <c r="AU10" s="3454"/>
      <c r="AV10" s="3454"/>
      <c r="AW10" s="3454"/>
      <c r="AX10" s="3454"/>
      <c r="AY10" s="3454"/>
      <c r="AZ10" s="3454"/>
      <c r="BA10" s="3454"/>
      <c r="BB10" s="3454"/>
      <c r="BC10" s="3455"/>
      <c r="BG10" s="3459" t="str">
        <f>cst_wskakunin_SHIKITI_MENSEKI_1_TOTAL</f>
        <v/>
      </c>
      <c r="BH10" s="3460"/>
      <c r="BI10" s="3460"/>
      <c r="BJ10" s="3460"/>
      <c r="BK10" s="3460"/>
      <c r="BL10" s="3460"/>
      <c r="BM10" s="3460"/>
      <c r="BN10" s="3460"/>
      <c r="BO10" s="3460"/>
      <c r="BP10" s="3460"/>
      <c r="BQ10" s="3460"/>
      <c r="BR10" s="3460"/>
      <c r="BS10" s="3460"/>
      <c r="BT10" s="3461"/>
      <c r="BU10" s="3433" t="s">
        <v>114</v>
      </c>
      <c r="BV10" s="3237"/>
      <c r="BW10" s="1423"/>
      <c r="BX10" s="1424"/>
    </row>
    <row r="11" spans="2:84" ht="12" customHeight="1">
      <c r="B11" s="3437"/>
      <c r="C11" s="3438"/>
      <c r="D11" s="3438"/>
      <c r="E11" s="3438"/>
      <c r="F11" s="3438"/>
      <c r="G11" s="3438"/>
      <c r="H11" s="3438"/>
      <c r="I11" s="3438"/>
      <c r="J11" s="3438"/>
      <c r="K11" s="3438"/>
      <c r="L11" s="3438"/>
      <c r="M11" s="3438"/>
      <c r="N11" s="3438"/>
      <c r="O11" s="3438"/>
      <c r="P11" s="3438"/>
      <c r="Q11" s="3439"/>
      <c r="R11" s="1420"/>
      <c r="S11" s="1421"/>
      <c r="T11" s="1422"/>
      <c r="X11" s="3462"/>
      <c r="Y11" s="3463"/>
      <c r="Z11" s="3463"/>
      <c r="AA11" s="3463"/>
      <c r="AB11" s="3463"/>
      <c r="AC11" s="3463"/>
      <c r="AD11" s="3463"/>
      <c r="AE11" s="3463"/>
      <c r="AF11" s="3463"/>
      <c r="AG11" s="3463"/>
      <c r="AH11" s="3463"/>
      <c r="AI11" s="3464"/>
      <c r="AJ11" s="3433"/>
      <c r="AK11" s="3237"/>
      <c r="AL11" s="3237"/>
      <c r="AM11" s="3237"/>
      <c r="AN11" s="3237"/>
      <c r="AO11" s="3237"/>
      <c r="AP11" s="3237"/>
      <c r="AQ11" s="3237"/>
      <c r="AR11" s="3237"/>
      <c r="AS11" s="3237"/>
      <c r="AT11" s="3453"/>
      <c r="AU11" s="3454"/>
      <c r="AV11" s="3454"/>
      <c r="AW11" s="3454"/>
      <c r="AX11" s="3454"/>
      <c r="AY11" s="3454"/>
      <c r="AZ11" s="3454"/>
      <c r="BA11" s="3454"/>
      <c r="BB11" s="3454"/>
      <c r="BC11" s="3455"/>
      <c r="BG11" s="3462"/>
      <c r="BH11" s="3463"/>
      <c r="BI11" s="3463"/>
      <c r="BJ11" s="3463"/>
      <c r="BK11" s="3463"/>
      <c r="BL11" s="3463"/>
      <c r="BM11" s="3463"/>
      <c r="BN11" s="3463"/>
      <c r="BO11" s="3463"/>
      <c r="BP11" s="3463"/>
      <c r="BQ11" s="3463"/>
      <c r="BR11" s="3463"/>
      <c r="BS11" s="3463"/>
      <c r="BT11" s="3464"/>
      <c r="BU11" s="3433"/>
      <c r="BV11" s="3237"/>
      <c r="BW11" s="1423"/>
      <c r="BX11" s="1424"/>
    </row>
    <row r="12" spans="2:84" ht="3" customHeight="1">
      <c r="B12" s="3440"/>
      <c r="C12" s="3441"/>
      <c r="D12" s="3441"/>
      <c r="E12" s="3441"/>
      <c r="F12" s="3441"/>
      <c r="G12" s="3441"/>
      <c r="H12" s="3441"/>
      <c r="I12" s="3441"/>
      <c r="J12" s="3441"/>
      <c r="K12" s="3441"/>
      <c r="L12" s="3441"/>
      <c r="M12" s="3441"/>
      <c r="N12" s="3441"/>
      <c r="O12" s="3441"/>
      <c r="P12" s="3441"/>
      <c r="Q12" s="3442"/>
      <c r="R12" s="1425"/>
      <c r="S12" s="1426"/>
      <c r="T12" s="1426"/>
      <c r="U12" s="1426"/>
      <c r="V12" s="1426"/>
      <c r="W12" s="1426"/>
      <c r="X12" s="1426"/>
      <c r="Y12" s="1426"/>
      <c r="Z12" s="1426"/>
      <c r="AA12" s="1426"/>
      <c r="AB12" s="1426"/>
      <c r="AC12" s="1426"/>
      <c r="AD12" s="1426"/>
      <c r="AE12" s="1426"/>
      <c r="AF12" s="1426"/>
      <c r="AG12" s="1426"/>
      <c r="AH12" s="1426"/>
      <c r="AI12" s="1426"/>
      <c r="AJ12" s="1426"/>
      <c r="AK12" s="1426"/>
      <c r="AL12" s="3449"/>
      <c r="AM12" s="3449"/>
      <c r="AN12" s="3449"/>
      <c r="AO12" s="3449"/>
      <c r="AP12" s="3449"/>
      <c r="AQ12" s="3449"/>
      <c r="AR12" s="3449"/>
      <c r="AS12" s="3449"/>
      <c r="AT12" s="3456"/>
      <c r="AU12" s="3457"/>
      <c r="AV12" s="3457"/>
      <c r="AW12" s="3457"/>
      <c r="AX12" s="3457"/>
      <c r="AY12" s="3457"/>
      <c r="AZ12" s="3457"/>
      <c r="BA12" s="3457"/>
      <c r="BB12" s="3457"/>
      <c r="BC12" s="3458"/>
      <c r="BD12" s="1427"/>
      <c r="BE12" s="1427"/>
      <c r="BF12" s="1427"/>
      <c r="BG12" s="1427"/>
      <c r="BH12" s="1427"/>
      <c r="BI12" s="1427"/>
      <c r="BJ12" s="1427"/>
      <c r="BK12" s="1427"/>
      <c r="BL12" s="1427"/>
      <c r="BM12" s="1427"/>
      <c r="BN12" s="1427"/>
      <c r="BO12" s="1427"/>
      <c r="BP12" s="1427"/>
      <c r="BQ12" s="1427"/>
      <c r="BR12" s="1427"/>
      <c r="BS12" s="1427"/>
      <c r="BT12" s="1427"/>
      <c r="BU12" s="1427"/>
      <c r="BV12" s="1428"/>
      <c r="BW12" s="1428"/>
      <c r="BX12" s="1429"/>
    </row>
    <row r="13" spans="2:84" ht="15" customHeight="1">
      <c r="B13" s="3434" t="s">
        <v>3772</v>
      </c>
      <c r="C13" s="3435"/>
      <c r="D13" s="3435"/>
      <c r="E13" s="3435"/>
      <c r="F13" s="3436"/>
      <c r="G13" s="3406" t="s">
        <v>3773</v>
      </c>
      <c r="H13" s="3407"/>
      <c r="I13" s="3407"/>
      <c r="J13" s="3407"/>
      <c r="K13" s="3407"/>
      <c r="L13" s="3407"/>
      <c r="M13" s="3407"/>
      <c r="N13" s="3407"/>
      <c r="O13" s="3407"/>
      <c r="P13" s="3407"/>
      <c r="Q13" s="3408"/>
      <c r="R13" s="3443" t="s">
        <v>139</v>
      </c>
      <c r="S13" s="3444"/>
      <c r="T13" s="3445" t="s">
        <v>4853</v>
      </c>
      <c r="U13" s="3445"/>
      <c r="V13" s="3445"/>
      <c r="W13" s="3445"/>
      <c r="X13" s="3445"/>
      <c r="Y13" s="3445"/>
      <c r="Z13" s="3445"/>
      <c r="AA13" s="3445"/>
      <c r="AB13" s="3445"/>
      <c r="AC13" s="3445"/>
      <c r="AD13" s="3445"/>
      <c r="AE13" s="3445"/>
      <c r="AF13" s="3445"/>
      <c r="AG13" s="3445"/>
      <c r="AH13" s="3445"/>
      <c r="AI13" s="3444" t="s">
        <v>139</v>
      </c>
      <c r="AJ13" s="3444"/>
      <c r="AK13" s="3445" t="s">
        <v>2527</v>
      </c>
      <c r="AL13" s="3445"/>
      <c r="AM13" s="3445"/>
      <c r="AN13" s="3445"/>
      <c r="AO13" s="3445"/>
      <c r="AP13" s="3445"/>
      <c r="AQ13" s="3445"/>
      <c r="AR13" s="3444" t="s">
        <v>139</v>
      </c>
      <c r="AS13" s="3444"/>
      <c r="AT13" s="3445" t="s">
        <v>2534</v>
      </c>
      <c r="AU13" s="3445"/>
      <c r="AV13" s="3445"/>
      <c r="AW13" s="3445"/>
      <c r="AX13" s="3445"/>
      <c r="AY13" s="3445"/>
      <c r="AZ13" s="3445"/>
      <c r="BA13" s="3445"/>
      <c r="BB13" s="3444" t="s">
        <v>139</v>
      </c>
      <c r="BC13" s="3444"/>
      <c r="BD13" s="3445" t="s">
        <v>3774</v>
      </c>
      <c r="BE13" s="3445"/>
      <c r="BF13" s="3445"/>
      <c r="BG13" s="3445"/>
      <c r="BH13" s="3445"/>
      <c r="BI13" s="3445"/>
      <c r="BJ13" s="3445"/>
      <c r="BK13" s="3445"/>
      <c r="BL13" s="3445"/>
      <c r="BM13" s="3444" t="s">
        <v>139</v>
      </c>
      <c r="BN13" s="3444"/>
      <c r="BO13" s="3445" t="s">
        <v>4854</v>
      </c>
      <c r="BP13" s="3445"/>
      <c r="BQ13" s="3445"/>
      <c r="BR13" s="3445"/>
      <c r="BS13" s="3445"/>
      <c r="BT13" s="3445"/>
      <c r="BU13" s="3445"/>
      <c r="BV13" s="3445"/>
      <c r="BW13" s="3416" t="s">
        <v>10</v>
      </c>
      <c r="BX13" s="3417"/>
    </row>
    <row r="14" spans="2:84" ht="15" customHeight="1">
      <c r="B14" s="3437"/>
      <c r="C14" s="3438"/>
      <c r="D14" s="3438"/>
      <c r="E14" s="3438"/>
      <c r="F14" s="3439"/>
      <c r="G14" s="3409"/>
      <c r="H14" s="3410"/>
      <c r="I14" s="3410"/>
      <c r="J14" s="3410"/>
      <c r="K14" s="3410"/>
      <c r="L14" s="3410"/>
      <c r="M14" s="3410"/>
      <c r="N14" s="3410"/>
      <c r="O14" s="3410"/>
      <c r="P14" s="3410"/>
      <c r="Q14" s="3410"/>
      <c r="R14" s="3418" t="s">
        <v>139</v>
      </c>
      <c r="S14" s="3419"/>
      <c r="T14" s="3420" t="s">
        <v>2528</v>
      </c>
      <c r="U14" s="3420"/>
      <c r="V14" s="3420"/>
      <c r="W14" s="3420"/>
      <c r="X14" s="3420"/>
      <c r="Y14" s="3420"/>
      <c r="Z14" s="1430"/>
      <c r="AB14" s="1431"/>
      <c r="AC14" s="1431"/>
      <c r="AD14" s="1431"/>
      <c r="AE14" s="1431"/>
      <c r="AF14" s="1431"/>
      <c r="AG14" s="1431"/>
      <c r="AH14" s="1431"/>
      <c r="AI14" s="1431"/>
      <c r="AJ14" s="1431"/>
      <c r="AK14" s="3421" t="s">
        <v>4516</v>
      </c>
      <c r="AL14" s="3421"/>
      <c r="AM14" s="3421"/>
      <c r="AN14" s="3421"/>
      <c r="AO14" s="3421"/>
      <c r="AP14" s="3421"/>
      <c r="AQ14" s="3421"/>
      <c r="AR14" s="3421"/>
      <c r="AS14" s="3421"/>
      <c r="AT14" s="3421"/>
      <c r="AU14" s="3421"/>
      <c r="AV14" s="3421"/>
      <c r="AW14" s="3421"/>
      <c r="AX14" s="3421"/>
      <c r="AY14" s="3421"/>
      <c r="AZ14" s="3421"/>
      <c r="BA14" s="3421"/>
      <c r="BB14" s="3421"/>
      <c r="BC14" s="3421"/>
      <c r="BD14" s="3421"/>
      <c r="BE14" s="3421"/>
      <c r="BF14" s="3421"/>
      <c r="BG14" s="3421"/>
      <c r="BH14" s="3421"/>
      <c r="BI14" s="3421"/>
      <c r="BJ14" s="3421"/>
      <c r="BK14" s="3421"/>
      <c r="BL14" s="3421"/>
      <c r="BM14" s="3421"/>
      <c r="BN14" s="3421"/>
      <c r="BO14" s="3422"/>
      <c r="BP14" s="3422"/>
      <c r="BQ14" s="3422"/>
      <c r="BR14" s="3422"/>
      <c r="BS14" s="3422"/>
      <c r="BT14" s="3422"/>
      <c r="BU14" s="3422"/>
      <c r="BV14" s="3422"/>
      <c r="BW14" s="3423" t="s">
        <v>10</v>
      </c>
      <c r="BX14" s="3424"/>
    </row>
    <row r="15" spans="2:84" ht="15" customHeight="1">
      <c r="B15" s="3437"/>
      <c r="C15" s="3438"/>
      <c r="D15" s="3438"/>
      <c r="E15" s="3438"/>
      <c r="F15" s="3439"/>
      <c r="G15" s="3406" t="s">
        <v>3775</v>
      </c>
      <c r="H15" s="3407"/>
      <c r="I15" s="3407"/>
      <c r="J15" s="3407"/>
      <c r="K15" s="3407"/>
      <c r="L15" s="3407"/>
      <c r="M15" s="3407"/>
      <c r="N15" s="3407"/>
      <c r="O15" s="3407"/>
      <c r="P15" s="3407"/>
      <c r="Q15" s="3407"/>
      <c r="R15" s="3430" t="s">
        <v>139</v>
      </c>
      <c r="S15" s="3262"/>
      <c r="T15" s="3342" t="s">
        <v>2577</v>
      </c>
      <c r="U15" s="3342"/>
      <c r="V15" s="3342"/>
      <c r="W15" s="3342"/>
      <c r="X15" s="3342"/>
      <c r="Y15" s="3342"/>
      <c r="Z15" s="3342"/>
      <c r="AA15" s="3342"/>
      <c r="AB15" s="3342"/>
      <c r="AC15" s="3342"/>
      <c r="AD15" s="3342"/>
      <c r="AE15" s="3431" t="s">
        <v>139</v>
      </c>
      <c r="AF15" s="3431"/>
      <c r="AG15" s="3342" t="s">
        <v>2529</v>
      </c>
      <c r="AH15" s="3342"/>
      <c r="AI15" s="3342"/>
      <c r="AJ15" s="3342"/>
      <c r="AK15" s="3342"/>
      <c r="AL15" s="3342"/>
      <c r="AM15" s="3342"/>
      <c r="AN15" s="3342"/>
      <c r="AO15" s="3342"/>
      <c r="AP15" s="3342"/>
      <c r="AQ15" s="3342"/>
      <c r="AR15" s="3342"/>
      <c r="AS15" s="3432"/>
      <c r="AT15" s="3406" t="s">
        <v>3776</v>
      </c>
      <c r="AU15" s="3407"/>
      <c r="AV15" s="3407"/>
      <c r="AW15" s="3407"/>
      <c r="AX15" s="3407"/>
      <c r="AY15" s="3407"/>
      <c r="AZ15" s="3407"/>
      <c r="BA15" s="3407"/>
      <c r="BB15" s="3407"/>
      <c r="BC15" s="3408"/>
      <c r="BD15" s="3425" t="s">
        <v>139</v>
      </c>
      <c r="BE15" s="3425"/>
      <c r="BF15" s="3342" t="s">
        <v>2578</v>
      </c>
      <c r="BG15" s="3342"/>
      <c r="BH15" s="3342"/>
      <c r="BI15" s="3342"/>
      <c r="BJ15" s="3342"/>
      <c r="BK15" s="3342"/>
      <c r="BL15" s="3342"/>
      <c r="BM15" s="3342"/>
      <c r="BN15" s="3425" t="s">
        <v>139</v>
      </c>
      <c r="BO15" s="3425"/>
      <c r="BP15" s="3342" t="s">
        <v>2530</v>
      </c>
      <c r="BQ15" s="3342"/>
      <c r="BR15" s="3342"/>
      <c r="BS15" s="3342"/>
      <c r="BT15" s="3342"/>
      <c r="BU15" s="3342"/>
      <c r="BV15" s="3342"/>
      <c r="BW15" s="3342"/>
      <c r="BX15" s="3343"/>
    </row>
    <row r="16" spans="2:84" ht="15" customHeight="1">
      <c r="B16" s="3437"/>
      <c r="C16" s="3438"/>
      <c r="D16" s="3438"/>
      <c r="E16" s="3438"/>
      <c r="F16" s="3439"/>
      <c r="G16" s="3409"/>
      <c r="H16" s="3410"/>
      <c r="I16" s="3410"/>
      <c r="J16" s="3410"/>
      <c r="K16" s="3410"/>
      <c r="L16" s="3410"/>
      <c r="M16" s="3410"/>
      <c r="N16" s="3410"/>
      <c r="O16" s="3410"/>
      <c r="P16" s="3410"/>
      <c r="Q16" s="3411"/>
      <c r="R16" s="3428" t="s">
        <v>139</v>
      </c>
      <c r="S16" s="3429"/>
      <c r="T16" s="3420" t="s">
        <v>2579</v>
      </c>
      <c r="U16" s="3420"/>
      <c r="V16" s="3420"/>
      <c r="W16" s="3420"/>
      <c r="X16" s="3420"/>
      <c r="Y16" s="3420"/>
      <c r="Z16" s="3420"/>
      <c r="AA16" s="3420"/>
      <c r="AB16" s="3420"/>
      <c r="AC16" s="3420"/>
      <c r="AD16" s="3420"/>
      <c r="AE16" s="1432"/>
      <c r="AF16" s="1432"/>
      <c r="AG16" s="1432"/>
      <c r="AH16" s="1432"/>
      <c r="AI16" s="1432"/>
      <c r="AJ16" s="1432"/>
      <c r="AK16" s="1432"/>
      <c r="AL16" s="1432"/>
      <c r="AM16" s="1432"/>
      <c r="AN16" s="1432"/>
      <c r="AO16" s="1432"/>
      <c r="AP16" s="1432"/>
      <c r="AQ16" s="1432"/>
      <c r="AR16" s="1432"/>
      <c r="AS16" s="1433"/>
      <c r="AT16" s="3409"/>
      <c r="AU16" s="3410"/>
      <c r="AV16" s="3410"/>
      <c r="AW16" s="3410"/>
      <c r="AX16" s="3410"/>
      <c r="AY16" s="3410"/>
      <c r="AZ16" s="3410"/>
      <c r="BA16" s="3410"/>
      <c r="BB16" s="3410"/>
      <c r="BC16" s="3411"/>
      <c r="BD16" s="3426"/>
      <c r="BE16" s="3426"/>
      <c r="BF16" s="3420"/>
      <c r="BG16" s="3420"/>
      <c r="BH16" s="3420"/>
      <c r="BI16" s="3420"/>
      <c r="BJ16" s="3420"/>
      <c r="BK16" s="3420"/>
      <c r="BL16" s="3420"/>
      <c r="BM16" s="3420"/>
      <c r="BN16" s="3426"/>
      <c r="BO16" s="3426"/>
      <c r="BP16" s="3420"/>
      <c r="BQ16" s="3420"/>
      <c r="BR16" s="3420"/>
      <c r="BS16" s="3420"/>
      <c r="BT16" s="3420"/>
      <c r="BU16" s="3420"/>
      <c r="BV16" s="3420"/>
      <c r="BW16" s="3420"/>
      <c r="BX16" s="3427"/>
    </row>
    <row r="17" spans="2:96" ht="12.75" customHeight="1">
      <c r="B17" s="3437"/>
      <c r="C17" s="3438"/>
      <c r="D17" s="3438"/>
      <c r="E17" s="3438"/>
      <c r="F17" s="3439"/>
      <c r="G17" s="3406" t="s">
        <v>3777</v>
      </c>
      <c r="H17" s="3407"/>
      <c r="I17" s="3407"/>
      <c r="J17" s="3407"/>
      <c r="K17" s="3407"/>
      <c r="L17" s="3407"/>
      <c r="M17" s="3407"/>
      <c r="N17" s="3407"/>
      <c r="O17" s="3407"/>
      <c r="P17" s="3407"/>
      <c r="Q17" s="3408"/>
      <c r="R17" s="3406" t="s">
        <v>3778</v>
      </c>
      <c r="S17" s="3407"/>
      <c r="T17" s="3407"/>
      <c r="U17" s="3407"/>
      <c r="V17" s="3407"/>
      <c r="W17" s="3407"/>
      <c r="X17" s="3407"/>
      <c r="Y17" s="3407"/>
      <c r="Z17" s="3408"/>
      <c r="AA17" s="3412" t="str">
        <f>cst_wskakunin_KAISU_TIJYOU_SHINSEI</f>
        <v/>
      </c>
      <c r="AB17" s="3412"/>
      <c r="AC17" s="3412"/>
      <c r="AD17" s="3392" t="s">
        <v>481</v>
      </c>
      <c r="AE17" s="3392"/>
      <c r="AF17" s="3392"/>
      <c r="AG17" s="3414" t="s">
        <v>3779</v>
      </c>
      <c r="AH17" s="3414"/>
      <c r="AI17" s="3414"/>
      <c r="AJ17" s="3414"/>
      <c r="AK17" s="3414"/>
      <c r="AL17" s="3414"/>
      <c r="AM17" s="3414"/>
      <c r="AN17" s="3412">
        <f>cst_wskakunin_KAISU_TIKA_SHINSEI__zero</f>
        <v>0</v>
      </c>
      <c r="AO17" s="3412"/>
      <c r="AP17" s="3412"/>
      <c r="AQ17" s="3392" t="s">
        <v>481</v>
      </c>
      <c r="AR17" s="3392"/>
      <c r="AS17" s="3392"/>
      <c r="AT17" s="3394"/>
      <c r="AU17" s="3395"/>
      <c r="AV17" s="3395"/>
      <c r="AW17" s="3395"/>
      <c r="AX17" s="3395"/>
      <c r="AY17" s="3395"/>
      <c r="AZ17" s="3395"/>
      <c r="BA17" s="3395"/>
      <c r="BB17" s="3395"/>
      <c r="BC17" s="3395"/>
      <c r="BD17" s="3395"/>
      <c r="BE17" s="3395"/>
      <c r="BF17" s="3395"/>
      <c r="BG17" s="3395"/>
      <c r="BH17" s="3395"/>
      <c r="BI17" s="3395"/>
      <c r="BJ17" s="3395"/>
      <c r="BK17" s="3395"/>
      <c r="BL17" s="3395"/>
      <c r="BM17" s="3395"/>
      <c r="BN17" s="3395"/>
      <c r="BO17" s="3395"/>
      <c r="BP17" s="3395"/>
      <c r="BQ17" s="3395"/>
      <c r="BR17" s="3395"/>
      <c r="BS17" s="3395"/>
      <c r="BT17" s="3395"/>
      <c r="BU17" s="3395"/>
      <c r="BV17" s="3395"/>
      <c r="BW17" s="3395"/>
      <c r="BX17" s="3396"/>
    </row>
    <row r="18" spans="2:96" ht="12.75" customHeight="1">
      <c r="B18" s="3440"/>
      <c r="C18" s="3441"/>
      <c r="D18" s="3441"/>
      <c r="E18" s="3441"/>
      <c r="F18" s="3442"/>
      <c r="G18" s="3409"/>
      <c r="H18" s="3410"/>
      <c r="I18" s="3410"/>
      <c r="J18" s="3410"/>
      <c r="K18" s="3410"/>
      <c r="L18" s="3410"/>
      <c r="M18" s="3410"/>
      <c r="N18" s="3410"/>
      <c r="O18" s="3410"/>
      <c r="P18" s="3410"/>
      <c r="Q18" s="3411"/>
      <c r="R18" s="3409"/>
      <c r="S18" s="3410"/>
      <c r="T18" s="3410"/>
      <c r="U18" s="3410"/>
      <c r="V18" s="3410"/>
      <c r="W18" s="3410"/>
      <c r="X18" s="3410"/>
      <c r="Y18" s="3410"/>
      <c r="Z18" s="3411"/>
      <c r="AA18" s="3413"/>
      <c r="AB18" s="3413"/>
      <c r="AC18" s="3413"/>
      <c r="AD18" s="3393"/>
      <c r="AE18" s="3393"/>
      <c r="AF18" s="3393"/>
      <c r="AG18" s="3415"/>
      <c r="AH18" s="3415"/>
      <c r="AI18" s="3415"/>
      <c r="AJ18" s="3415"/>
      <c r="AK18" s="3415"/>
      <c r="AL18" s="3415"/>
      <c r="AM18" s="3415"/>
      <c r="AN18" s="3413"/>
      <c r="AO18" s="3413"/>
      <c r="AP18" s="3413"/>
      <c r="AQ18" s="3393"/>
      <c r="AR18" s="3393"/>
      <c r="AS18" s="3393"/>
      <c r="AT18" s="3397"/>
      <c r="AU18" s="3398"/>
      <c r="AV18" s="3398"/>
      <c r="AW18" s="3398"/>
      <c r="AX18" s="3398"/>
      <c r="AY18" s="3398"/>
      <c r="AZ18" s="3398"/>
      <c r="BA18" s="3398"/>
      <c r="BB18" s="3398"/>
      <c r="BC18" s="3398"/>
      <c r="BD18" s="3398"/>
      <c r="BE18" s="3398"/>
      <c r="BF18" s="3398"/>
      <c r="BG18" s="3398"/>
      <c r="BH18" s="3398"/>
      <c r="BI18" s="3398"/>
      <c r="BJ18" s="3398"/>
      <c r="BK18" s="3398"/>
      <c r="BL18" s="3398"/>
      <c r="BM18" s="3398"/>
      <c r="BN18" s="3398"/>
      <c r="BO18" s="3398"/>
      <c r="BP18" s="3398"/>
      <c r="BQ18" s="3398"/>
      <c r="BR18" s="3398"/>
      <c r="BS18" s="3398"/>
      <c r="BT18" s="3398"/>
      <c r="BU18" s="3398"/>
      <c r="BV18" s="3398"/>
      <c r="BW18" s="3398"/>
      <c r="BX18" s="3399"/>
    </row>
    <row r="19" spans="2:96" ht="11.25" customHeight="1">
      <c r="B19" s="3400" t="s">
        <v>3780</v>
      </c>
      <c r="C19" s="3401"/>
      <c r="D19" s="3401"/>
      <c r="E19" s="3401"/>
      <c r="F19" s="3401"/>
      <c r="G19" s="3401"/>
      <c r="H19" s="3401"/>
      <c r="I19" s="3401"/>
      <c r="J19" s="3401"/>
      <c r="K19" s="3401"/>
      <c r="L19" s="3401"/>
      <c r="M19" s="3401"/>
      <c r="N19" s="3401"/>
      <c r="O19" s="3401"/>
      <c r="P19" s="3401"/>
      <c r="Q19" s="3401"/>
      <c r="R19" s="3403" t="s">
        <v>139</v>
      </c>
      <c r="S19" s="3404"/>
      <c r="T19" s="3378" t="s">
        <v>2531</v>
      </c>
      <c r="U19" s="3378"/>
      <c r="V19" s="3378"/>
      <c r="W19" s="3378"/>
      <c r="X19" s="3378"/>
      <c r="Y19" s="3378"/>
      <c r="Z19" s="3378"/>
      <c r="AA19" s="3378"/>
      <c r="AB19" s="3378"/>
      <c r="AE19" s="3405" t="s">
        <v>139</v>
      </c>
      <c r="AF19" s="3405"/>
      <c r="AG19" s="3378" t="s">
        <v>2532</v>
      </c>
      <c r="AH19" s="3378"/>
      <c r="AI19" s="3378"/>
      <c r="AJ19" s="3378"/>
      <c r="AK19" s="3378"/>
      <c r="AL19" s="3378"/>
      <c r="AM19" s="3378"/>
      <c r="AN19" s="3378"/>
      <c r="AO19" s="3378"/>
      <c r="AP19" s="3378"/>
      <c r="AQ19" s="3378"/>
      <c r="AR19" s="3378"/>
      <c r="AS19" s="3378"/>
      <c r="AT19" s="3405" t="s">
        <v>139</v>
      </c>
      <c r="AU19" s="3405"/>
      <c r="AV19" s="3378" t="s">
        <v>2533</v>
      </c>
      <c r="AW19" s="3378"/>
      <c r="AX19" s="3378"/>
      <c r="AY19" s="3378"/>
      <c r="AZ19" s="3378"/>
      <c r="BA19" s="3378"/>
      <c r="BB19" s="3378"/>
      <c r="BC19" s="3378"/>
      <c r="BD19" s="3378"/>
      <c r="BE19" s="3378"/>
      <c r="BF19" s="3378"/>
      <c r="BG19" s="3378"/>
      <c r="BH19" s="3378"/>
      <c r="BI19" s="3405" t="s">
        <v>139</v>
      </c>
      <c r="BJ19" s="3405"/>
      <c r="BK19" s="3378" t="s">
        <v>2580</v>
      </c>
      <c r="BL19" s="3378"/>
      <c r="BM19" s="3378"/>
      <c r="BN19" s="3378"/>
      <c r="BO19" s="3378"/>
      <c r="BP19" s="3378"/>
      <c r="BQ19" s="3378"/>
      <c r="BR19" s="3378"/>
      <c r="BS19" s="3378"/>
      <c r="BT19" s="3378"/>
      <c r="BU19" s="3378"/>
      <c r="BV19" s="3378"/>
      <c r="BW19" s="3378"/>
      <c r="BX19" s="3379"/>
    </row>
    <row r="20" spans="2:96" ht="3.75" customHeight="1">
      <c r="B20" s="3402"/>
      <c r="C20" s="3392"/>
      <c r="D20" s="3392"/>
      <c r="E20" s="3392"/>
      <c r="F20" s="3392"/>
      <c r="G20" s="3392"/>
      <c r="H20" s="3392"/>
      <c r="I20" s="3392"/>
      <c r="J20" s="3392"/>
      <c r="K20" s="3392"/>
      <c r="L20" s="3392"/>
      <c r="M20" s="3392"/>
      <c r="N20" s="3392"/>
      <c r="O20" s="3392"/>
      <c r="P20" s="3392"/>
      <c r="Q20" s="3392"/>
      <c r="R20" s="3382"/>
      <c r="S20" s="3383"/>
      <c r="T20" s="3380"/>
      <c r="U20" s="3380"/>
      <c r="V20" s="3380"/>
      <c r="W20" s="3380"/>
      <c r="X20" s="3380"/>
      <c r="Y20" s="3380"/>
      <c r="Z20" s="3380"/>
      <c r="AA20" s="3380"/>
      <c r="AB20" s="3380"/>
      <c r="AC20" s="1434"/>
      <c r="AD20" s="1434"/>
      <c r="AE20" s="3389"/>
      <c r="AF20" s="3389"/>
      <c r="AG20" s="3380"/>
      <c r="AH20" s="3380"/>
      <c r="AI20" s="3380"/>
      <c r="AJ20" s="3380"/>
      <c r="AK20" s="3380"/>
      <c r="AL20" s="3380"/>
      <c r="AM20" s="3380"/>
      <c r="AN20" s="3380"/>
      <c r="AO20" s="3380"/>
      <c r="AP20" s="3380"/>
      <c r="AQ20" s="3380"/>
      <c r="AR20" s="3380"/>
      <c r="AS20" s="3380"/>
      <c r="AT20" s="3389"/>
      <c r="AU20" s="3389"/>
      <c r="AV20" s="3380"/>
      <c r="AW20" s="3380"/>
      <c r="AX20" s="3380"/>
      <c r="AY20" s="3380"/>
      <c r="AZ20" s="3380"/>
      <c r="BA20" s="3380"/>
      <c r="BB20" s="3380"/>
      <c r="BC20" s="3380"/>
      <c r="BD20" s="3380"/>
      <c r="BE20" s="3380"/>
      <c r="BF20" s="3380"/>
      <c r="BG20" s="3380"/>
      <c r="BH20" s="3380"/>
      <c r="BI20" s="3389"/>
      <c r="BJ20" s="3389"/>
      <c r="BK20" s="3380"/>
      <c r="BL20" s="3380"/>
      <c r="BM20" s="3380"/>
      <c r="BN20" s="3380"/>
      <c r="BO20" s="3380"/>
      <c r="BP20" s="3380"/>
      <c r="BQ20" s="3380"/>
      <c r="BR20" s="3380"/>
      <c r="BS20" s="3380"/>
      <c r="BT20" s="3380"/>
      <c r="BU20" s="3380"/>
      <c r="BV20" s="3380"/>
      <c r="BW20" s="3380"/>
      <c r="BX20" s="3381"/>
    </row>
    <row r="21" spans="2:96" ht="12" customHeight="1">
      <c r="B21" s="3402"/>
      <c r="C21" s="3392"/>
      <c r="D21" s="3392"/>
      <c r="E21" s="3392"/>
      <c r="F21" s="3392"/>
      <c r="G21" s="3392"/>
      <c r="H21" s="3392"/>
      <c r="I21" s="3392"/>
      <c r="J21" s="3392"/>
      <c r="K21" s="3392"/>
      <c r="L21" s="3392"/>
      <c r="M21" s="3392"/>
      <c r="N21" s="3392"/>
      <c r="O21" s="3392"/>
      <c r="P21" s="3392"/>
      <c r="Q21" s="3392"/>
      <c r="R21" s="3382" t="s">
        <v>139</v>
      </c>
      <c r="S21" s="3383"/>
      <c r="T21" s="3380" t="s">
        <v>3781</v>
      </c>
      <c r="U21" s="3380"/>
      <c r="V21" s="3380"/>
      <c r="W21" s="3380"/>
      <c r="X21" s="3380"/>
      <c r="Y21" s="3380"/>
      <c r="Z21" s="3380"/>
      <c r="AA21" s="3380"/>
      <c r="AB21" s="3380"/>
      <c r="AC21" s="3380"/>
      <c r="AD21" s="3380"/>
      <c r="AE21" s="3380"/>
      <c r="AF21" s="3380"/>
      <c r="AG21" s="3380"/>
      <c r="AH21" s="3380"/>
      <c r="AI21" s="3380"/>
      <c r="AJ21" s="3380"/>
      <c r="AK21" s="3380"/>
      <c r="AL21" s="3380"/>
      <c r="AM21" s="3380"/>
      <c r="AN21" s="3380"/>
      <c r="AO21" s="3380"/>
      <c r="AP21" s="3380"/>
      <c r="AT21" s="3387" t="s">
        <v>139</v>
      </c>
      <c r="AU21" s="3387"/>
      <c r="AV21" s="3380" t="s">
        <v>2581</v>
      </c>
      <c r="AW21" s="3380"/>
      <c r="AX21" s="3380"/>
      <c r="AY21" s="3380"/>
      <c r="AZ21" s="3380"/>
      <c r="BA21" s="3380"/>
      <c r="BB21" s="3380"/>
      <c r="BC21" s="3380"/>
      <c r="BD21" s="3380"/>
      <c r="BE21" s="3380"/>
      <c r="BF21" s="3380"/>
      <c r="BG21" s="3380"/>
      <c r="BH21" s="3380"/>
      <c r="BI21" s="3389" t="s">
        <v>139</v>
      </c>
      <c r="BJ21" s="3389"/>
      <c r="BK21" s="3380" t="s">
        <v>2582</v>
      </c>
      <c r="BL21" s="3380"/>
      <c r="BM21" s="3380"/>
      <c r="BN21" s="3380"/>
      <c r="BO21" s="3380"/>
      <c r="BP21" s="3380"/>
      <c r="BQ21" s="3380"/>
      <c r="BR21" s="3380"/>
      <c r="BS21" s="3380"/>
      <c r="BT21" s="3380"/>
      <c r="BU21" s="3380"/>
      <c r="BV21" s="3380"/>
      <c r="BW21" s="3380"/>
      <c r="BX21" s="3381"/>
    </row>
    <row r="22" spans="2:96" ht="3.75" customHeight="1">
      <c r="B22" s="3402"/>
      <c r="C22" s="3392"/>
      <c r="D22" s="3392"/>
      <c r="E22" s="3392"/>
      <c r="F22" s="3392"/>
      <c r="G22" s="3392"/>
      <c r="H22" s="3392"/>
      <c r="I22" s="3392"/>
      <c r="J22" s="3392"/>
      <c r="K22" s="3392"/>
      <c r="L22" s="3392"/>
      <c r="M22" s="3392"/>
      <c r="N22" s="3392"/>
      <c r="O22" s="3392"/>
      <c r="P22" s="3392"/>
      <c r="Q22" s="3392"/>
      <c r="R22" s="3384"/>
      <c r="S22" s="3385"/>
      <c r="T22" s="3386"/>
      <c r="U22" s="3386"/>
      <c r="V22" s="3386"/>
      <c r="W22" s="3386"/>
      <c r="X22" s="3386"/>
      <c r="Y22" s="3386"/>
      <c r="Z22" s="3386"/>
      <c r="AA22" s="3386"/>
      <c r="AB22" s="3386"/>
      <c r="AC22" s="3386"/>
      <c r="AD22" s="3386"/>
      <c r="AE22" s="3386"/>
      <c r="AF22" s="3386"/>
      <c r="AG22" s="3386"/>
      <c r="AH22" s="3386"/>
      <c r="AI22" s="3386"/>
      <c r="AJ22" s="3386"/>
      <c r="AK22" s="3386"/>
      <c r="AL22" s="3386"/>
      <c r="AM22" s="3386"/>
      <c r="AN22" s="3386"/>
      <c r="AO22" s="3386"/>
      <c r="AP22" s="3386"/>
      <c r="AQ22" s="1435"/>
      <c r="AR22" s="1435"/>
      <c r="AS22" s="1435"/>
      <c r="AT22" s="3388"/>
      <c r="AU22" s="3388"/>
      <c r="AV22" s="3386"/>
      <c r="AW22" s="3386"/>
      <c r="AX22" s="3386"/>
      <c r="AY22" s="3386"/>
      <c r="AZ22" s="3386"/>
      <c r="BA22" s="3386"/>
      <c r="BB22" s="3386"/>
      <c r="BC22" s="3386"/>
      <c r="BD22" s="3386"/>
      <c r="BE22" s="3386"/>
      <c r="BF22" s="3386"/>
      <c r="BG22" s="3386"/>
      <c r="BH22" s="3386"/>
      <c r="BI22" s="3390"/>
      <c r="BJ22" s="3390"/>
      <c r="BK22" s="3386"/>
      <c r="BL22" s="3386"/>
      <c r="BM22" s="3386"/>
      <c r="BN22" s="3386"/>
      <c r="BO22" s="3386"/>
      <c r="BP22" s="3386"/>
      <c r="BQ22" s="3386"/>
      <c r="BR22" s="3386"/>
      <c r="BS22" s="3386"/>
      <c r="BT22" s="3386"/>
      <c r="BU22" s="3386"/>
      <c r="BV22" s="3386"/>
      <c r="BW22" s="3386"/>
      <c r="BX22" s="3391"/>
    </row>
    <row r="23" spans="2:96" ht="21" customHeight="1">
      <c r="B23" s="1436"/>
      <c r="C23" s="1437"/>
      <c r="D23" s="3345" t="s">
        <v>4855</v>
      </c>
      <c r="E23" s="3346"/>
      <c r="F23" s="3346"/>
      <c r="G23" s="3346"/>
      <c r="H23" s="3346"/>
      <c r="I23" s="3346"/>
      <c r="J23" s="3346"/>
      <c r="K23" s="3346"/>
      <c r="L23" s="3346"/>
      <c r="M23" s="3346"/>
      <c r="N23" s="3346"/>
      <c r="O23" s="3346"/>
      <c r="P23" s="3346"/>
      <c r="Q23" s="3347"/>
      <c r="R23" s="3351" t="s">
        <v>4856</v>
      </c>
      <c r="S23" s="3352"/>
      <c r="T23" s="3352"/>
      <c r="U23" s="3352"/>
      <c r="V23" s="3352"/>
      <c r="W23" s="3352"/>
      <c r="X23" s="3353"/>
      <c r="Y23" s="3353"/>
      <c r="Z23" s="3353"/>
      <c r="AA23" s="3353"/>
      <c r="AB23" s="3353"/>
      <c r="AC23" s="3353"/>
      <c r="AD23" s="3353"/>
      <c r="AE23" s="3353"/>
      <c r="AF23" s="3353"/>
      <c r="AG23" s="3353"/>
      <c r="AH23" s="3353"/>
      <c r="AI23" s="3353"/>
      <c r="AJ23" s="3353"/>
      <c r="AK23" s="3353"/>
      <c r="AL23" s="3353"/>
      <c r="AM23" s="3353"/>
      <c r="AN23" s="3353"/>
      <c r="AO23" s="3353"/>
      <c r="AP23" s="3353"/>
      <c r="AQ23" s="3353"/>
      <c r="AR23" s="3353"/>
      <c r="AS23" s="3353"/>
      <c r="AT23" s="3353"/>
      <c r="AU23" s="3353"/>
      <c r="AV23" s="1438" t="s">
        <v>10</v>
      </c>
      <c r="AW23" s="3354" t="s">
        <v>4857</v>
      </c>
      <c r="AX23" s="3354"/>
      <c r="AY23" s="3354"/>
      <c r="AZ23" s="3354"/>
      <c r="BA23" s="3354"/>
      <c r="BB23" s="3354"/>
      <c r="BC23" s="3354"/>
      <c r="BD23" s="3355"/>
      <c r="BE23" s="3355"/>
      <c r="BF23" s="3355"/>
      <c r="BG23" s="3355"/>
      <c r="BH23" s="3355"/>
      <c r="BI23" s="3355"/>
      <c r="BJ23" s="3355"/>
      <c r="BK23" s="3355"/>
      <c r="BL23" s="3355"/>
      <c r="BM23" s="3355"/>
      <c r="BN23" s="3355"/>
      <c r="BO23" s="3355"/>
      <c r="BP23" s="3355"/>
      <c r="BQ23" s="3355"/>
      <c r="BR23" s="3355"/>
      <c r="BS23" s="3355"/>
      <c r="BT23" s="3355"/>
      <c r="BU23" s="3355"/>
      <c r="BV23" s="3355"/>
      <c r="BW23" s="3354" t="s">
        <v>10</v>
      </c>
      <c r="BX23" s="3356"/>
    </row>
    <row r="24" spans="2:96" ht="21" customHeight="1" thickBot="1">
      <c r="B24" s="1436"/>
      <c r="C24" s="1439"/>
      <c r="D24" s="3348"/>
      <c r="E24" s="3349"/>
      <c r="F24" s="3349"/>
      <c r="G24" s="3349"/>
      <c r="H24" s="3349"/>
      <c r="I24" s="3349"/>
      <c r="J24" s="3349"/>
      <c r="K24" s="3349"/>
      <c r="L24" s="3349"/>
      <c r="M24" s="3349"/>
      <c r="N24" s="3349"/>
      <c r="O24" s="3349"/>
      <c r="P24" s="3349"/>
      <c r="Q24" s="3350"/>
      <c r="R24" s="3357" t="s">
        <v>4494</v>
      </c>
      <c r="S24" s="3358"/>
      <c r="T24" s="3358"/>
      <c r="U24" s="3358"/>
      <c r="V24" s="3358"/>
      <c r="W24" s="3358"/>
      <c r="X24" s="3358"/>
      <c r="Y24" s="3358"/>
      <c r="Z24" s="3358"/>
      <c r="AA24" s="3358"/>
      <c r="AB24" s="3358"/>
      <c r="AC24" s="3358"/>
      <c r="AD24" s="3359"/>
      <c r="AE24" s="3359"/>
      <c r="AF24" s="3359"/>
      <c r="AG24" s="3359"/>
      <c r="AH24" s="3359"/>
      <c r="AI24" s="3359"/>
      <c r="AJ24" s="3359"/>
      <c r="AK24" s="3359"/>
      <c r="AL24" s="3359"/>
      <c r="AM24" s="3358"/>
      <c r="AN24" s="3358"/>
      <c r="AO24" s="3358"/>
      <c r="AP24" s="3358"/>
      <c r="AQ24" s="3358"/>
      <c r="AR24" s="3358"/>
      <c r="AS24" s="3360"/>
      <c r="AT24" s="3361" t="s">
        <v>139</v>
      </c>
      <c r="AU24" s="3362"/>
      <c r="AV24" s="3363" t="s">
        <v>4495</v>
      </c>
      <c r="AW24" s="3363"/>
      <c r="AX24" s="3363"/>
      <c r="AY24" s="3363"/>
      <c r="AZ24" s="3363"/>
      <c r="BA24" s="3363"/>
      <c r="BB24" s="3363"/>
      <c r="BC24" s="3363"/>
      <c r="BD24" s="3363"/>
      <c r="BE24" s="3363"/>
      <c r="BF24" s="3363"/>
      <c r="BG24" s="3363"/>
      <c r="BH24" s="3363"/>
      <c r="BI24" s="3362" t="s">
        <v>139</v>
      </c>
      <c r="BJ24" s="3362"/>
      <c r="BK24" s="3324" t="s">
        <v>4496</v>
      </c>
      <c r="BL24" s="3324"/>
      <c r="BM24" s="3324"/>
      <c r="BN24" s="3324"/>
      <c r="BO24" s="3324"/>
      <c r="BP24" s="3324"/>
      <c r="BQ24" s="3324"/>
      <c r="BR24" s="3324"/>
      <c r="BS24" s="3324"/>
      <c r="BT24" s="3324"/>
      <c r="BU24" s="3324"/>
      <c r="BV24" s="3324"/>
      <c r="BW24" s="3324"/>
      <c r="BX24" s="3325"/>
    </row>
    <row r="25" spans="2:96" ht="24" customHeight="1" thickBot="1">
      <c r="B25" s="3326" t="s">
        <v>5961</v>
      </c>
      <c r="C25" s="3327"/>
      <c r="D25" s="3327"/>
      <c r="E25" s="3327"/>
      <c r="F25" s="3327"/>
      <c r="G25" s="3327"/>
      <c r="H25" s="3327"/>
      <c r="I25" s="3327"/>
      <c r="J25" s="3327"/>
      <c r="K25" s="3327"/>
      <c r="L25" s="3327"/>
      <c r="M25" s="3327"/>
      <c r="N25" s="3327"/>
      <c r="O25" s="3327"/>
      <c r="P25" s="3327"/>
      <c r="Q25" s="3327"/>
      <c r="R25" s="3327"/>
      <c r="S25" s="3327"/>
      <c r="T25" s="3327"/>
      <c r="U25" s="3327"/>
      <c r="V25" s="3327"/>
      <c r="W25" s="3327"/>
      <c r="X25" s="3327"/>
      <c r="Y25" s="3327"/>
      <c r="Z25" s="3327"/>
      <c r="AA25" s="3327"/>
      <c r="AB25" s="3327"/>
      <c r="AC25" s="3328"/>
      <c r="AD25" s="3329" t="s">
        <v>5962</v>
      </c>
      <c r="AE25" s="3330"/>
      <c r="AF25" s="3330"/>
      <c r="AG25" s="3330"/>
      <c r="AH25" s="3330"/>
      <c r="AI25" s="3330"/>
      <c r="AJ25" s="3330"/>
      <c r="AK25" s="3330"/>
      <c r="AL25" s="3331"/>
      <c r="AM25" s="3332" t="s">
        <v>139</v>
      </c>
      <c r="AN25" s="3332"/>
      <c r="AO25" s="3333" t="s">
        <v>5963</v>
      </c>
      <c r="AP25" s="3333"/>
      <c r="AQ25" s="3333"/>
      <c r="AR25" s="3333"/>
      <c r="AS25" s="3333"/>
      <c r="AT25" s="3333"/>
      <c r="AU25" s="3333"/>
      <c r="AV25" s="3333"/>
      <c r="AW25" s="3333"/>
      <c r="AX25" s="3333"/>
      <c r="AY25" s="3333"/>
      <c r="AZ25" s="3333"/>
      <c r="BA25" s="3333"/>
      <c r="BB25" s="3333"/>
      <c r="BC25" s="3333"/>
      <c r="BD25" s="3333"/>
      <c r="BE25" s="3333"/>
      <c r="BF25" s="3333"/>
      <c r="BG25" s="3333"/>
      <c r="BH25" s="3333"/>
      <c r="BI25" s="3333"/>
      <c r="BJ25" s="3333"/>
      <c r="BK25" s="3333"/>
      <c r="BL25" s="3333"/>
      <c r="BM25" s="3333"/>
      <c r="BN25" s="3333"/>
      <c r="BO25" s="3333"/>
      <c r="BP25" s="3333"/>
      <c r="BQ25" s="3333"/>
      <c r="BR25" s="3333"/>
      <c r="BS25" s="3333"/>
      <c r="BT25" s="3333"/>
      <c r="BU25" s="3333"/>
      <c r="BV25" s="3333"/>
      <c r="BW25" s="3333"/>
      <c r="BX25" s="3334"/>
    </row>
    <row r="26" spans="2:96" ht="21" customHeight="1">
      <c r="B26" s="3335"/>
      <c r="C26" s="3337" t="s">
        <v>5964</v>
      </c>
      <c r="D26" s="3338"/>
      <c r="E26" s="3338"/>
      <c r="F26" s="3338"/>
      <c r="G26" s="3338"/>
      <c r="H26" s="3338"/>
      <c r="I26" s="3338"/>
      <c r="J26" s="3338"/>
      <c r="K26" s="3338"/>
      <c r="L26" s="3338"/>
      <c r="M26" s="3338"/>
      <c r="N26" s="3338"/>
      <c r="O26" s="3338"/>
      <c r="P26" s="3338"/>
      <c r="Q26" s="3338"/>
      <c r="R26" s="3338"/>
      <c r="S26" s="3338"/>
      <c r="T26" s="3338"/>
      <c r="U26" s="3338"/>
      <c r="V26" s="3338"/>
      <c r="W26" s="3338"/>
      <c r="X26" s="3338"/>
      <c r="Y26" s="3338"/>
      <c r="Z26" s="3338"/>
      <c r="AA26" s="3338"/>
      <c r="AB26" s="3338"/>
      <c r="AC26" s="3338"/>
      <c r="AD26" s="3339"/>
      <c r="AE26" s="3339"/>
      <c r="AF26" s="3339"/>
      <c r="AG26" s="3339"/>
      <c r="AH26" s="3339"/>
      <c r="AI26" s="3339"/>
      <c r="AJ26" s="3339"/>
      <c r="AK26" s="3339"/>
      <c r="AL26" s="3339"/>
      <c r="AM26" s="3338"/>
      <c r="AN26" s="3338"/>
      <c r="AO26" s="3339"/>
      <c r="AP26" s="3339"/>
      <c r="AQ26" s="3339"/>
      <c r="AR26" s="3339"/>
      <c r="AS26" s="3339"/>
      <c r="AT26" s="3339"/>
      <c r="AU26" s="3339"/>
      <c r="AV26" s="3339"/>
      <c r="AW26" s="3339"/>
      <c r="AX26" s="3339"/>
      <c r="AY26" s="3339"/>
      <c r="AZ26" s="3339"/>
      <c r="BA26" s="3339"/>
      <c r="BB26" s="3339"/>
      <c r="BC26" s="3339"/>
      <c r="BD26" s="3339"/>
      <c r="BE26" s="3339"/>
      <c r="BF26" s="3339"/>
      <c r="BG26" s="3339"/>
      <c r="BH26" s="3339"/>
      <c r="BI26" s="3339"/>
      <c r="BJ26" s="3339"/>
      <c r="BK26" s="3339"/>
      <c r="BL26" s="3339"/>
      <c r="BM26" s="3339"/>
      <c r="BN26" s="3339"/>
      <c r="BO26" s="3339"/>
      <c r="BP26" s="3339"/>
      <c r="BQ26" s="3339"/>
      <c r="BR26" s="3339"/>
      <c r="BS26" s="3339"/>
      <c r="BT26" s="3339"/>
      <c r="BU26" s="3339"/>
      <c r="BV26" s="3339"/>
      <c r="BW26" s="3339"/>
      <c r="BX26" s="1450"/>
    </row>
    <row r="27" spans="2:96" ht="18.75" customHeight="1">
      <c r="B27" s="3335"/>
      <c r="C27" s="1451"/>
      <c r="D27" s="3340" t="s">
        <v>139</v>
      </c>
      <c r="E27" s="3341"/>
      <c r="F27" s="3342" t="s">
        <v>4862</v>
      </c>
      <c r="G27" s="3342"/>
      <c r="H27" s="3342"/>
      <c r="I27" s="3342"/>
      <c r="J27" s="3342"/>
      <c r="K27" s="3342"/>
      <c r="L27" s="3342"/>
      <c r="M27" s="3342"/>
      <c r="N27" s="3342"/>
      <c r="O27" s="3342"/>
      <c r="P27" s="3342"/>
      <c r="Q27" s="3342"/>
      <c r="R27" s="3342"/>
      <c r="S27" s="3342"/>
      <c r="T27" s="3342"/>
      <c r="U27" s="3342"/>
      <c r="V27" s="3342"/>
      <c r="W27" s="3342"/>
      <c r="X27" s="3342"/>
      <c r="Y27" s="3342"/>
      <c r="Z27" s="3342"/>
      <c r="AA27" s="3342"/>
      <c r="AB27" s="3342"/>
      <c r="AC27" s="3342"/>
      <c r="AD27" s="3342"/>
      <c r="AE27" s="3342"/>
      <c r="AF27" s="3342"/>
      <c r="AG27" s="3342"/>
      <c r="AH27" s="3342"/>
      <c r="AI27" s="3342"/>
      <c r="AJ27" s="3342"/>
      <c r="AK27" s="3342"/>
      <c r="AL27" s="3342"/>
      <c r="AM27" s="3342"/>
      <c r="AN27" s="3342"/>
      <c r="AO27" s="3342"/>
      <c r="AP27" s="3342"/>
      <c r="AQ27" s="3342"/>
      <c r="AR27" s="3342"/>
      <c r="AS27" s="3342"/>
      <c r="AT27" s="3342"/>
      <c r="AU27" s="3342"/>
      <c r="AV27" s="3342"/>
      <c r="AW27" s="3342"/>
      <c r="AX27" s="3342"/>
      <c r="AY27" s="3342"/>
      <c r="AZ27" s="3342"/>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3"/>
    </row>
    <row r="28" spans="2:96" ht="14.25">
      <c r="B28" s="3335"/>
      <c r="C28" s="1451"/>
      <c r="D28" s="1452"/>
      <c r="E28" s="1432"/>
      <c r="F28" s="3344" t="s">
        <v>4863</v>
      </c>
      <c r="G28" s="3344"/>
      <c r="H28" s="3344"/>
      <c r="I28" s="3364" t="s">
        <v>4864</v>
      </c>
      <c r="J28" s="3364"/>
      <c r="K28" s="3364"/>
      <c r="L28" s="3364"/>
      <c r="M28" s="3364"/>
      <c r="N28" s="3364"/>
      <c r="O28" s="3364"/>
      <c r="P28" s="3364"/>
      <c r="Q28" s="3364"/>
      <c r="R28" s="3364"/>
      <c r="S28" s="3364"/>
      <c r="T28" s="3364"/>
      <c r="U28" s="3364"/>
      <c r="V28" s="3364"/>
      <c r="W28" s="3364"/>
      <c r="X28" s="3364"/>
      <c r="Y28" s="3364"/>
      <c r="Z28" s="3364"/>
      <c r="AA28" s="3364"/>
      <c r="AB28" s="3364"/>
      <c r="AC28" s="3364"/>
      <c r="AD28" s="3364"/>
      <c r="AE28" s="3364"/>
      <c r="AF28" s="3364"/>
      <c r="AG28" s="3364"/>
      <c r="AH28" s="3364"/>
      <c r="AI28" s="3364"/>
      <c r="AJ28" s="3364"/>
      <c r="AK28" s="3364"/>
      <c r="AL28" s="3364"/>
      <c r="AM28" s="3364"/>
      <c r="AN28" s="3364"/>
      <c r="AO28" s="3364"/>
      <c r="AP28" s="3364"/>
      <c r="AQ28" s="3364"/>
      <c r="AR28" s="3364"/>
      <c r="AS28" s="3364"/>
      <c r="AT28" s="3364"/>
      <c r="AU28" s="3364"/>
      <c r="AV28" s="3364"/>
      <c r="AW28" s="3364"/>
      <c r="AX28" s="3364"/>
      <c r="AY28" s="3364"/>
      <c r="AZ28" s="3364"/>
      <c r="BA28" s="3364"/>
      <c r="BB28" s="3364"/>
      <c r="BC28" s="3364"/>
      <c r="BD28" s="3364"/>
      <c r="BE28" s="3364"/>
      <c r="BF28" s="3364"/>
      <c r="BG28" s="3364"/>
      <c r="BH28" s="3364"/>
      <c r="BI28" s="3364"/>
      <c r="BJ28" s="3364"/>
      <c r="BK28" s="3364"/>
      <c r="BL28" s="3364"/>
      <c r="BM28" s="3364"/>
      <c r="BN28" s="3364"/>
      <c r="BO28" s="3364"/>
      <c r="BP28" s="3364"/>
      <c r="BQ28" s="3364"/>
      <c r="BR28" s="3364"/>
      <c r="BS28" s="3364"/>
      <c r="BT28" s="3364"/>
      <c r="BU28" s="3364"/>
      <c r="BV28" s="3364"/>
      <c r="BW28" s="3364"/>
      <c r="BX28" s="3365"/>
    </row>
    <row r="29" spans="2:96" ht="16.5" customHeight="1">
      <c r="B29" s="3335"/>
      <c r="C29" s="1453"/>
      <c r="D29" s="3366" t="s">
        <v>4865</v>
      </c>
      <c r="E29" s="3367"/>
      <c r="F29" s="3367"/>
      <c r="G29" s="3367"/>
      <c r="H29" s="3367"/>
      <c r="I29" s="3367"/>
      <c r="J29" s="3367"/>
      <c r="K29" s="3367"/>
      <c r="L29" s="3367"/>
      <c r="M29" s="3367"/>
      <c r="N29" s="3367"/>
      <c r="O29" s="3367"/>
      <c r="P29" s="3367"/>
      <c r="Q29" s="3368"/>
      <c r="R29" s="3372" t="s">
        <v>4866</v>
      </c>
      <c r="S29" s="3373"/>
      <c r="T29" s="3373"/>
      <c r="U29" s="3373"/>
      <c r="V29" s="3373"/>
      <c r="W29" s="3374"/>
      <c r="X29" s="3375" t="s">
        <v>5965</v>
      </c>
      <c r="Y29" s="3376"/>
      <c r="Z29" s="3376"/>
      <c r="AA29" s="3376"/>
      <c r="AB29" s="3376"/>
      <c r="AC29" s="3376"/>
      <c r="AD29" s="3376"/>
      <c r="AE29" s="3376"/>
      <c r="AF29" s="3376"/>
      <c r="AG29" s="3376"/>
      <c r="AH29" s="3376"/>
      <c r="AI29" s="3376"/>
      <c r="AJ29" s="3377"/>
      <c r="AK29" s="3313" t="s">
        <v>139</v>
      </c>
      <c r="AL29" s="3314"/>
      <c r="AM29" s="3314"/>
      <c r="AN29" s="1454" t="s">
        <v>5966</v>
      </c>
      <c r="AO29" s="1454"/>
      <c r="AP29" s="1454"/>
      <c r="AQ29" s="1454"/>
      <c r="AR29" s="1454"/>
      <c r="AS29" s="1454"/>
      <c r="AT29" s="1454"/>
      <c r="AU29" s="1454"/>
      <c r="AV29" s="1454"/>
      <c r="AW29" s="1454"/>
      <c r="AX29" s="1454"/>
      <c r="AY29" s="1454"/>
      <c r="AZ29" s="1454"/>
      <c r="BA29" s="1454"/>
      <c r="BB29" s="1454"/>
      <c r="BC29" s="1454"/>
      <c r="BD29" s="1454"/>
      <c r="BE29" s="1454"/>
      <c r="BF29" s="1454"/>
      <c r="BG29" s="1454"/>
      <c r="BH29" s="1454"/>
      <c r="BI29" s="1454"/>
      <c r="BJ29" s="1454"/>
      <c r="BK29" s="1454"/>
      <c r="BL29" s="1454"/>
      <c r="BM29" s="1454"/>
      <c r="BN29" s="1454"/>
      <c r="BO29" s="1454"/>
      <c r="BP29" s="1454"/>
      <c r="BQ29" s="1454"/>
      <c r="BR29" s="1454"/>
      <c r="BS29" s="1454"/>
      <c r="BT29" s="1454"/>
      <c r="BU29" s="1455"/>
      <c r="BV29" s="1455"/>
      <c r="BW29" s="1455"/>
      <c r="BX29" s="1456"/>
      <c r="CE29" s="3315"/>
      <c r="CF29" s="3315"/>
      <c r="CG29" s="3315"/>
      <c r="CH29" s="3315"/>
      <c r="CI29" s="3315"/>
      <c r="CJ29" s="3315"/>
      <c r="CK29" s="3315"/>
      <c r="CL29" s="3315"/>
      <c r="CM29" s="3315"/>
      <c r="CN29" s="3315"/>
      <c r="CO29" s="3315"/>
      <c r="CP29" s="3315"/>
      <c r="CQ29" s="3315"/>
      <c r="CR29" s="3315"/>
    </row>
    <row r="30" spans="2:96" ht="16.5" customHeight="1">
      <c r="B30" s="3335"/>
      <c r="C30" s="1453"/>
      <c r="D30" s="3369"/>
      <c r="E30" s="3370"/>
      <c r="F30" s="3370"/>
      <c r="G30" s="3370"/>
      <c r="H30" s="3370"/>
      <c r="I30" s="3370"/>
      <c r="J30" s="3370"/>
      <c r="K30" s="3370"/>
      <c r="L30" s="3370"/>
      <c r="M30" s="3370"/>
      <c r="N30" s="3370"/>
      <c r="O30" s="3370"/>
      <c r="P30" s="3370"/>
      <c r="Q30" s="3371"/>
      <c r="R30" s="3283"/>
      <c r="S30" s="3284"/>
      <c r="T30" s="3284"/>
      <c r="U30" s="3284"/>
      <c r="V30" s="3284"/>
      <c r="W30" s="3285"/>
      <c r="X30" s="3297"/>
      <c r="Y30" s="3298"/>
      <c r="Z30" s="3298"/>
      <c r="AA30" s="3298"/>
      <c r="AB30" s="3298"/>
      <c r="AC30" s="3298"/>
      <c r="AD30" s="3298"/>
      <c r="AE30" s="3298"/>
      <c r="AF30" s="3298"/>
      <c r="AG30" s="3298"/>
      <c r="AH30" s="3298"/>
      <c r="AI30" s="3298"/>
      <c r="AJ30" s="3299"/>
      <c r="AK30" s="3316" t="s">
        <v>139</v>
      </c>
      <c r="AL30" s="3317"/>
      <c r="AM30" s="3317"/>
      <c r="AN30" s="1457" t="s">
        <v>5967</v>
      </c>
      <c r="AO30" s="1457"/>
      <c r="AP30" s="1457"/>
      <c r="AQ30" s="1457"/>
      <c r="AR30" s="1457"/>
      <c r="AS30" s="1457"/>
      <c r="AT30" s="1457"/>
      <c r="AU30" s="1457"/>
      <c r="AV30" s="1457"/>
      <c r="AW30" s="1457"/>
      <c r="AX30" s="1457"/>
      <c r="AY30" s="1457"/>
      <c r="AZ30" s="1457"/>
      <c r="BA30" s="1457"/>
      <c r="BB30" s="1457"/>
      <c r="BC30" s="1457"/>
      <c r="BD30" s="1457"/>
      <c r="BE30" s="1457"/>
      <c r="BF30" s="1457"/>
      <c r="BG30" s="1457"/>
      <c r="BH30" s="1457"/>
      <c r="BI30" s="1457"/>
      <c r="BJ30" s="1457"/>
      <c r="BK30" s="1457"/>
      <c r="BL30" s="1457"/>
      <c r="BM30" s="1457"/>
      <c r="BN30" s="1457"/>
      <c r="BO30" s="1457"/>
      <c r="BP30" s="1457"/>
      <c r="BQ30" s="1457"/>
      <c r="BR30" s="1457"/>
      <c r="BS30" s="1457"/>
      <c r="BT30" s="1457"/>
      <c r="BU30" s="1458"/>
      <c r="BV30" s="1458"/>
      <c r="BW30" s="1458"/>
      <c r="BX30" s="1459"/>
    </row>
    <row r="31" spans="2:96" ht="16.5" customHeight="1">
      <c r="B31" s="3335"/>
      <c r="C31" s="1453"/>
      <c r="D31" s="3369"/>
      <c r="E31" s="3370"/>
      <c r="F31" s="3370"/>
      <c r="G31" s="3370"/>
      <c r="H31" s="3370"/>
      <c r="I31" s="3370"/>
      <c r="J31" s="3370"/>
      <c r="K31" s="3370"/>
      <c r="L31" s="3370"/>
      <c r="M31" s="3370"/>
      <c r="N31" s="3370"/>
      <c r="O31" s="3370"/>
      <c r="P31" s="3370"/>
      <c r="Q31" s="3371"/>
      <c r="R31" s="3283"/>
      <c r="S31" s="3284"/>
      <c r="T31" s="3284"/>
      <c r="U31" s="3284"/>
      <c r="V31" s="3284"/>
      <c r="W31" s="3285"/>
      <c r="X31" s="3318" t="s">
        <v>139</v>
      </c>
      <c r="Y31" s="3319"/>
      <c r="Z31" s="3295" t="s">
        <v>4524</v>
      </c>
      <c r="AA31" s="3295"/>
      <c r="AB31" s="3295"/>
      <c r="AC31" s="3295"/>
      <c r="AD31" s="3295"/>
      <c r="AE31" s="3295"/>
      <c r="AF31" s="3295"/>
      <c r="AG31" s="3295"/>
      <c r="AH31" s="3295"/>
      <c r="AI31" s="3295"/>
      <c r="AJ31" s="3296"/>
      <c r="AK31" s="3320"/>
      <c r="AL31" s="3321"/>
      <c r="AM31" s="3321"/>
      <c r="AN31" s="3266" t="s">
        <v>5035</v>
      </c>
      <c r="AO31" s="3266"/>
      <c r="AP31" s="3266"/>
      <c r="AQ31" s="3266"/>
      <c r="AR31" s="3266"/>
      <c r="AS31" s="3266"/>
      <c r="AT31" s="3266"/>
      <c r="AU31" s="3266"/>
      <c r="AV31" s="3266"/>
      <c r="AW31" s="3266"/>
      <c r="AX31" s="3266"/>
      <c r="AY31" s="3266"/>
      <c r="AZ31" s="3266"/>
      <c r="BA31" s="3266"/>
      <c r="BB31" s="3266"/>
      <c r="BC31" s="3266"/>
      <c r="BD31" s="3266"/>
      <c r="BE31" s="3266"/>
      <c r="BF31" s="3266"/>
      <c r="BG31" s="3266"/>
      <c r="BH31" s="3266"/>
      <c r="BI31" s="3266"/>
      <c r="BJ31" s="3266"/>
      <c r="BK31" s="3266"/>
      <c r="BL31" s="3266"/>
      <c r="BM31" s="3266"/>
      <c r="BN31" s="3266"/>
      <c r="BO31" s="3266"/>
      <c r="BP31" s="3266"/>
      <c r="BQ31" s="3266"/>
      <c r="BR31" s="3266"/>
      <c r="BS31" s="3266"/>
      <c r="BT31" s="3266"/>
      <c r="BU31" s="3266"/>
      <c r="BV31" s="3266"/>
      <c r="BW31" s="3266"/>
      <c r="BX31" s="3267"/>
    </row>
    <row r="32" spans="2:96" ht="18" customHeight="1">
      <c r="B32" s="3335"/>
      <c r="C32" s="1453"/>
      <c r="D32" s="3369"/>
      <c r="E32" s="3370"/>
      <c r="F32" s="3370"/>
      <c r="G32" s="3370"/>
      <c r="H32" s="3370"/>
      <c r="I32" s="3370"/>
      <c r="J32" s="3370"/>
      <c r="K32" s="3370"/>
      <c r="L32" s="3370"/>
      <c r="M32" s="3370"/>
      <c r="N32" s="3370"/>
      <c r="O32" s="3370"/>
      <c r="P32" s="3370"/>
      <c r="Q32" s="3371"/>
      <c r="R32" s="3283"/>
      <c r="S32" s="3284"/>
      <c r="T32" s="3284"/>
      <c r="U32" s="3284"/>
      <c r="V32" s="3284"/>
      <c r="W32" s="3285"/>
      <c r="X32" s="3264" t="s">
        <v>139</v>
      </c>
      <c r="Y32" s="3265"/>
      <c r="Z32" s="1463" t="s">
        <v>4868</v>
      </c>
      <c r="AA32" s="1463"/>
      <c r="AB32" s="1463"/>
      <c r="AC32" s="1463"/>
      <c r="AD32" s="1463"/>
      <c r="AE32" s="1463"/>
      <c r="AF32" s="1463"/>
      <c r="AG32" s="1463"/>
      <c r="AH32" s="1463"/>
      <c r="AI32" s="1463"/>
      <c r="AJ32" s="1464"/>
      <c r="AK32" s="1465"/>
      <c r="AL32" s="1466"/>
      <c r="AM32" s="1466"/>
      <c r="AN32" s="3266" t="s">
        <v>5036</v>
      </c>
      <c r="AO32" s="3266"/>
      <c r="AP32" s="3266"/>
      <c r="AQ32" s="3266"/>
      <c r="AR32" s="3266"/>
      <c r="AS32" s="3266"/>
      <c r="AT32" s="3266"/>
      <c r="AU32" s="3266"/>
      <c r="AV32" s="3266"/>
      <c r="AW32" s="3266"/>
      <c r="AX32" s="3266"/>
      <c r="AY32" s="3266"/>
      <c r="AZ32" s="3266"/>
      <c r="BA32" s="3266"/>
      <c r="BB32" s="3266"/>
      <c r="BC32" s="3266"/>
      <c r="BD32" s="3266"/>
      <c r="BE32" s="3266"/>
      <c r="BF32" s="3266"/>
      <c r="BG32" s="3266"/>
      <c r="BH32" s="3266"/>
      <c r="BI32" s="3266"/>
      <c r="BJ32" s="3266"/>
      <c r="BK32" s="3266"/>
      <c r="BL32" s="3266"/>
      <c r="BM32" s="3266"/>
      <c r="BN32" s="3266"/>
      <c r="BO32" s="3266"/>
      <c r="BP32" s="3266"/>
      <c r="BQ32" s="3266"/>
      <c r="BR32" s="3266"/>
      <c r="BS32" s="3266"/>
      <c r="BT32" s="3266"/>
      <c r="BU32" s="3266"/>
      <c r="BV32" s="3266"/>
      <c r="BW32" s="3266"/>
      <c r="BX32" s="3267"/>
    </row>
    <row r="33" spans="2:112" ht="18" customHeight="1">
      <c r="B33" s="3335"/>
      <c r="C33" s="1453"/>
      <c r="D33" s="3369"/>
      <c r="E33" s="3370"/>
      <c r="F33" s="3370"/>
      <c r="G33" s="3370"/>
      <c r="H33" s="3370"/>
      <c r="I33" s="3370"/>
      <c r="J33" s="3370"/>
      <c r="K33" s="3370"/>
      <c r="L33" s="3370"/>
      <c r="M33" s="3370"/>
      <c r="N33" s="3370"/>
      <c r="O33" s="3370"/>
      <c r="P33" s="3370"/>
      <c r="Q33" s="3371"/>
      <c r="R33" s="3286"/>
      <c r="S33" s="3287"/>
      <c r="T33" s="3287"/>
      <c r="U33" s="3287"/>
      <c r="V33" s="3287"/>
      <c r="W33" s="3288"/>
      <c r="X33" s="3264" t="s">
        <v>139</v>
      </c>
      <c r="Y33" s="3265"/>
      <c r="Z33" s="1463" t="s">
        <v>4869</v>
      </c>
      <c r="AA33" s="1463"/>
      <c r="AB33" s="1463"/>
      <c r="AC33" s="1463"/>
      <c r="AD33" s="1463"/>
      <c r="AE33" s="1463"/>
      <c r="AF33" s="1463"/>
      <c r="AG33" s="1463"/>
      <c r="AH33" s="1463"/>
      <c r="AI33" s="1463"/>
      <c r="AJ33" s="1464"/>
      <c r="AK33" s="1465"/>
      <c r="AL33" s="1466"/>
      <c r="AM33" s="1466"/>
      <c r="AN33" s="3266" t="s">
        <v>4870</v>
      </c>
      <c r="AO33" s="3266"/>
      <c r="AP33" s="3266"/>
      <c r="AQ33" s="3266"/>
      <c r="AR33" s="3266"/>
      <c r="AS33" s="3266"/>
      <c r="AT33" s="3266"/>
      <c r="AU33" s="3266"/>
      <c r="AV33" s="3266"/>
      <c r="AW33" s="3266"/>
      <c r="AX33" s="3266"/>
      <c r="AY33" s="3266"/>
      <c r="AZ33" s="3266"/>
      <c r="BA33" s="3266"/>
      <c r="BB33" s="3266"/>
      <c r="BC33" s="3266"/>
      <c r="BD33" s="3266"/>
      <c r="BE33" s="3266"/>
      <c r="BF33" s="3266"/>
      <c r="BG33" s="3266"/>
      <c r="BH33" s="3266"/>
      <c r="BI33" s="3266"/>
      <c r="BJ33" s="3266"/>
      <c r="BK33" s="3266"/>
      <c r="BL33" s="3266"/>
      <c r="BM33" s="3266"/>
      <c r="BN33" s="3266"/>
      <c r="BO33" s="3266"/>
      <c r="BP33" s="3266"/>
      <c r="BQ33" s="3266"/>
      <c r="BR33" s="3266"/>
      <c r="BS33" s="3266"/>
      <c r="BT33" s="3266"/>
      <c r="BU33" s="3266"/>
      <c r="BV33" s="3266"/>
      <c r="BW33" s="3266"/>
      <c r="BX33" s="3267"/>
    </row>
    <row r="34" spans="2:112" ht="16.5" customHeight="1">
      <c r="B34" s="3335"/>
      <c r="C34" s="1453"/>
      <c r="D34" s="3369"/>
      <c r="E34" s="3370"/>
      <c r="F34" s="3370"/>
      <c r="G34" s="3370"/>
      <c r="H34" s="3370"/>
      <c r="I34" s="3370"/>
      <c r="J34" s="3370"/>
      <c r="K34" s="3370"/>
      <c r="L34" s="3370"/>
      <c r="M34" s="3370"/>
      <c r="N34" s="3370"/>
      <c r="O34" s="3370"/>
      <c r="P34" s="3370"/>
      <c r="Q34" s="3371"/>
      <c r="R34" s="3280" t="s">
        <v>4871</v>
      </c>
      <c r="S34" s="3281"/>
      <c r="T34" s="3281"/>
      <c r="U34" s="3281"/>
      <c r="V34" s="3281"/>
      <c r="W34" s="3282"/>
      <c r="X34" s="3294" t="s">
        <v>5968</v>
      </c>
      <c r="Y34" s="3295"/>
      <c r="Z34" s="3295"/>
      <c r="AA34" s="3295"/>
      <c r="AB34" s="3295"/>
      <c r="AC34" s="3295"/>
      <c r="AD34" s="3295"/>
      <c r="AE34" s="3295"/>
      <c r="AF34" s="3295"/>
      <c r="AG34" s="3295"/>
      <c r="AH34" s="3295"/>
      <c r="AI34" s="3295"/>
      <c r="AJ34" s="3296"/>
      <c r="AK34" s="3300" t="s">
        <v>139</v>
      </c>
      <c r="AL34" s="3301"/>
      <c r="AM34" s="3301"/>
      <c r="AN34" s="3304" t="s">
        <v>5038</v>
      </c>
      <c r="AO34" s="3304"/>
      <c r="AP34" s="3304"/>
      <c r="AQ34" s="3304"/>
      <c r="AR34" s="3304"/>
      <c r="AS34" s="3304"/>
      <c r="AT34" s="3304"/>
      <c r="AU34" s="3304"/>
      <c r="AV34" s="3304"/>
      <c r="AW34" s="3304"/>
      <c r="AX34" s="3304"/>
      <c r="AY34" s="3304"/>
      <c r="AZ34" s="3304"/>
      <c r="BA34" s="3304"/>
      <c r="BB34" s="3304"/>
      <c r="BC34" s="3304"/>
      <c r="BD34" s="3304"/>
      <c r="BE34" s="3304"/>
      <c r="BF34" s="3304"/>
      <c r="BG34" s="3304"/>
      <c r="BH34" s="3304"/>
      <c r="BI34" s="3304"/>
      <c r="BJ34" s="3304"/>
      <c r="BK34" s="3304"/>
      <c r="BL34" s="3304"/>
      <c r="BM34" s="3304"/>
      <c r="BN34" s="3304"/>
      <c r="BO34" s="3304"/>
      <c r="BP34" s="3304"/>
      <c r="BQ34" s="3304"/>
      <c r="BR34" s="3304"/>
      <c r="BS34" s="3304"/>
      <c r="BT34" s="3304"/>
      <c r="BU34" s="3304"/>
      <c r="BV34" s="3304"/>
      <c r="BW34" s="3304"/>
      <c r="BX34" s="3305"/>
    </row>
    <row r="35" spans="2:112" ht="15" customHeight="1">
      <c r="B35" s="3335"/>
      <c r="C35" s="1453"/>
      <c r="D35" s="3369"/>
      <c r="E35" s="3370"/>
      <c r="F35" s="3370"/>
      <c r="G35" s="3370"/>
      <c r="H35" s="3370"/>
      <c r="I35" s="3370"/>
      <c r="J35" s="3370"/>
      <c r="K35" s="3370"/>
      <c r="L35" s="3370"/>
      <c r="M35" s="3370"/>
      <c r="N35" s="3370"/>
      <c r="O35" s="3370"/>
      <c r="P35" s="3370"/>
      <c r="Q35" s="3371"/>
      <c r="R35" s="3283"/>
      <c r="S35" s="3284"/>
      <c r="T35" s="3284"/>
      <c r="U35" s="3284"/>
      <c r="V35" s="3284"/>
      <c r="W35" s="3285"/>
      <c r="X35" s="3310"/>
      <c r="Y35" s="3311"/>
      <c r="Z35" s="3311"/>
      <c r="AA35" s="3311"/>
      <c r="AB35" s="3311"/>
      <c r="AC35" s="3311"/>
      <c r="AD35" s="3311"/>
      <c r="AE35" s="3311"/>
      <c r="AF35" s="3311"/>
      <c r="AG35" s="3311"/>
      <c r="AH35" s="3311"/>
      <c r="AI35" s="3311"/>
      <c r="AJ35" s="3312"/>
      <c r="AK35" s="3306" t="s">
        <v>139</v>
      </c>
      <c r="AL35" s="3307"/>
      <c r="AM35" s="3307"/>
      <c r="AN35" s="3322" t="s">
        <v>5969</v>
      </c>
      <c r="AO35" s="3322"/>
      <c r="AP35" s="3322"/>
      <c r="AQ35" s="3322"/>
      <c r="AR35" s="3322"/>
      <c r="AS35" s="3322"/>
      <c r="AT35" s="3322"/>
      <c r="AU35" s="3322"/>
      <c r="AV35" s="3322"/>
      <c r="AW35" s="3322"/>
      <c r="AX35" s="3322"/>
      <c r="AY35" s="3322"/>
      <c r="AZ35" s="3322"/>
      <c r="BA35" s="3322"/>
      <c r="BB35" s="3322"/>
      <c r="BC35" s="3322"/>
      <c r="BD35" s="3322"/>
      <c r="BE35" s="3322"/>
      <c r="BF35" s="3322"/>
      <c r="BG35" s="3322"/>
      <c r="BH35" s="3322"/>
      <c r="BI35" s="3322"/>
      <c r="BJ35" s="3322"/>
      <c r="BK35" s="3322"/>
      <c r="BL35" s="3322"/>
      <c r="BM35" s="3322"/>
      <c r="BN35" s="3322"/>
      <c r="BO35" s="3322"/>
      <c r="BP35" s="3322"/>
      <c r="BQ35" s="3322"/>
      <c r="BR35" s="3322"/>
      <c r="BS35" s="3322"/>
      <c r="BT35" s="3322"/>
      <c r="BU35" s="3322"/>
      <c r="BV35" s="3322"/>
      <c r="BW35" s="3322"/>
      <c r="BX35" s="3323"/>
    </row>
    <row r="36" spans="2:112" ht="15" customHeight="1">
      <c r="B36" s="3335"/>
      <c r="C36" s="1453"/>
      <c r="D36" s="3369"/>
      <c r="E36" s="3370"/>
      <c r="F36" s="3370"/>
      <c r="G36" s="3370"/>
      <c r="H36" s="3370"/>
      <c r="I36" s="3370"/>
      <c r="J36" s="3370"/>
      <c r="K36" s="3370"/>
      <c r="L36" s="3370"/>
      <c r="M36" s="3370"/>
      <c r="N36" s="3370"/>
      <c r="O36" s="3370"/>
      <c r="P36" s="3370"/>
      <c r="Q36" s="3371"/>
      <c r="R36" s="3283"/>
      <c r="S36" s="3284"/>
      <c r="T36" s="3284"/>
      <c r="U36" s="3284"/>
      <c r="V36" s="3284"/>
      <c r="W36" s="3285"/>
      <c r="X36" s="3297"/>
      <c r="Y36" s="3298"/>
      <c r="Z36" s="3298"/>
      <c r="AA36" s="3298"/>
      <c r="AB36" s="3298"/>
      <c r="AC36" s="3298"/>
      <c r="AD36" s="3298"/>
      <c r="AE36" s="3298"/>
      <c r="AF36" s="3298"/>
      <c r="AG36" s="3298"/>
      <c r="AH36" s="3298"/>
      <c r="AI36" s="3298"/>
      <c r="AJ36" s="3299"/>
      <c r="AK36" s="3306" t="s">
        <v>139</v>
      </c>
      <c r="AL36" s="3307"/>
      <c r="AM36" s="3307"/>
      <c r="AN36" s="3308" t="s">
        <v>5970</v>
      </c>
      <c r="AO36" s="3308"/>
      <c r="AP36" s="3308"/>
      <c r="AQ36" s="3308"/>
      <c r="AR36" s="3308"/>
      <c r="AS36" s="3308"/>
      <c r="AT36" s="3308"/>
      <c r="AU36" s="3308"/>
      <c r="AV36" s="3308"/>
      <c r="AW36" s="3308"/>
      <c r="AX36" s="3308"/>
      <c r="AY36" s="3308"/>
      <c r="AZ36" s="3308"/>
      <c r="BA36" s="3308"/>
      <c r="BB36" s="3308"/>
      <c r="BC36" s="3308"/>
      <c r="BD36" s="3308"/>
      <c r="BE36" s="3308"/>
      <c r="BF36" s="3308"/>
      <c r="BG36" s="3308"/>
      <c r="BH36" s="3308"/>
      <c r="BI36" s="3308"/>
      <c r="BJ36" s="3308"/>
      <c r="BK36" s="3308"/>
      <c r="BL36" s="3308"/>
      <c r="BM36" s="3308"/>
      <c r="BN36" s="3308"/>
      <c r="BO36" s="3308"/>
      <c r="BP36" s="3308"/>
      <c r="BQ36" s="3308"/>
      <c r="BR36" s="3308"/>
      <c r="BS36" s="3308"/>
      <c r="BT36" s="3308"/>
      <c r="BU36" s="3308"/>
      <c r="BV36" s="3308"/>
      <c r="BW36" s="3308"/>
      <c r="BX36" s="3309"/>
    </row>
    <row r="37" spans="2:112" ht="18" customHeight="1">
      <c r="B37" s="3335"/>
      <c r="C37" s="1453"/>
      <c r="D37" s="3369"/>
      <c r="E37" s="3370"/>
      <c r="F37" s="3370"/>
      <c r="G37" s="3370"/>
      <c r="H37" s="3370"/>
      <c r="I37" s="3370"/>
      <c r="J37" s="3370"/>
      <c r="K37" s="3370"/>
      <c r="L37" s="3370"/>
      <c r="M37" s="3370"/>
      <c r="N37" s="3370"/>
      <c r="O37" s="3370"/>
      <c r="P37" s="3370"/>
      <c r="Q37" s="3371"/>
      <c r="R37" s="3283"/>
      <c r="S37" s="3284"/>
      <c r="T37" s="3284"/>
      <c r="U37" s="3284"/>
      <c r="V37" s="3284"/>
      <c r="W37" s="3285"/>
      <c r="X37" s="3294" t="s">
        <v>5971</v>
      </c>
      <c r="Y37" s="3295"/>
      <c r="Z37" s="3295"/>
      <c r="AA37" s="3295"/>
      <c r="AB37" s="3295"/>
      <c r="AC37" s="3295"/>
      <c r="AD37" s="3295"/>
      <c r="AE37" s="3295"/>
      <c r="AF37" s="3295"/>
      <c r="AG37" s="3295"/>
      <c r="AH37" s="3295"/>
      <c r="AI37" s="3295"/>
      <c r="AJ37" s="3296"/>
      <c r="AK37" s="3300" t="s">
        <v>139</v>
      </c>
      <c r="AL37" s="3301"/>
      <c r="AM37" s="3302"/>
      <c r="AN37" s="3303" t="s">
        <v>5972</v>
      </c>
      <c r="AO37" s="3304"/>
      <c r="AP37" s="3304"/>
      <c r="AQ37" s="3304"/>
      <c r="AR37" s="3304"/>
      <c r="AS37" s="3304"/>
      <c r="AT37" s="3304"/>
      <c r="AU37" s="3304"/>
      <c r="AV37" s="3304"/>
      <c r="AW37" s="3304"/>
      <c r="AX37" s="3304"/>
      <c r="AY37" s="3304"/>
      <c r="AZ37" s="3304"/>
      <c r="BA37" s="3304"/>
      <c r="BB37" s="3304"/>
      <c r="BC37" s="3304"/>
      <c r="BD37" s="3304"/>
      <c r="BE37" s="3304"/>
      <c r="BF37" s="3304"/>
      <c r="BG37" s="3304"/>
      <c r="BH37" s="3304"/>
      <c r="BI37" s="3304"/>
      <c r="BJ37" s="3304"/>
      <c r="BK37" s="3304"/>
      <c r="BL37" s="3304"/>
      <c r="BM37" s="3304"/>
      <c r="BN37" s="3304"/>
      <c r="BO37" s="3304"/>
      <c r="BP37" s="3304"/>
      <c r="BQ37" s="3304"/>
      <c r="BR37" s="3304"/>
      <c r="BS37" s="3304"/>
      <c r="BT37" s="3304"/>
      <c r="BU37" s="3304"/>
      <c r="BV37" s="3304"/>
      <c r="BW37" s="3304"/>
      <c r="BX37" s="3305"/>
      <c r="DH37" s="1475"/>
    </row>
    <row r="38" spans="2:112" ht="18" customHeight="1">
      <c r="B38" s="3335"/>
      <c r="C38" s="1453"/>
      <c r="D38" s="3369"/>
      <c r="E38" s="3370"/>
      <c r="F38" s="3370"/>
      <c r="G38" s="3370"/>
      <c r="H38" s="3370"/>
      <c r="I38" s="3370"/>
      <c r="J38" s="3370"/>
      <c r="K38" s="3370"/>
      <c r="L38" s="3370"/>
      <c r="M38" s="3370"/>
      <c r="N38" s="3370"/>
      <c r="O38" s="3370"/>
      <c r="P38" s="3370"/>
      <c r="Q38" s="3371"/>
      <c r="R38" s="3283"/>
      <c r="S38" s="3284"/>
      <c r="T38" s="3284"/>
      <c r="U38" s="3284"/>
      <c r="V38" s="3284"/>
      <c r="W38" s="3285"/>
      <c r="X38" s="3297"/>
      <c r="Y38" s="3298"/>
      <c r="Z38" s="3298"/>
      <c r="AA38" s="3298"/>
      <c r="AB38" s="3298"/>
      <c r="AC38" s="3298"/>
      <c r="AD38" s="3298"/>
      <c r="AE38" s="3298"/>
      <c r="AF38" s="3298"/>
      <c r="AG38" s="3298"/>
      <c r="AH38" s="3298"/>
      <c r="AI38" s="3298"/>
      <c r="AJ38" s="3299"/>
      <c r="AK38" s="3306" t="s">
        <v>139</v>
      </c>
      <c r="AL38" s="3307"/>
      <c r="AM38" s="3307"/>
      <c r="AN38" s="3308" t="s">
        <v>5973</v>
      </c>
      <c r="AO38" s="3308"/>
      <c r="AP38" s="3308"/>
      <c r="AQ38" s="3308"/>
      <c r="AR38" s="3308"/>
      <c r="AS38" s="3308"/>
      <c r="AT38" s="3308"/>
      <c r="AU38" s="3308"/>
      <c r="AV38" s="3308"/>
      <c r="AW38" s="3308"/>
      <c r="AX38" s="3308"/>
      <c r="AY38" s="3308"/>
      <c r="AZ38" s="3308"/>
      <c r="BA38" s="3308"/>
      <c r="BB38" s="3308"/>
      <c r="BC38" s="3308"/>
      <c r="BD38" s="3308"/>
      <c r="BE38" s="3308"/>
      <c r="BF38" s="3308"/>
      <c r="BG38" s="3308"/>
      <c r="BH38" s="3308"/>
      <c r="BI38" s="3308"/>
      <c r="BJ38" s="3308"/>
      <c r="BK38" s="3308"/>
      <c r="BL38" s="3308"/>
      <c r="BM38" s="3308"/>
      <c r="BN38" s="3308"/>
      <c r="BO38" s="3308"/>
      <c r="BP38" s="3308"/>
      <c r="BQ38" s="3308"/>
      <c r="BR38" s="3308"/>
      <c r="BS38" s="3308"/>
      <c r="BT38" s="3308"/>
      <c r="BU38" s="3308"/>
      <c r="BV38" s="3308"/>
      <c r="BW38" s="3308"/>
      <c r="BX38" s="3309"/>
      <c r="DH38" s="1475"/>
    </row>
    <row r="39" spans="2:112" ht="18" customHeight="1">
      <c r="B39" s="3335"/>
      <c r="C39" s="1453"/>
      <c r="D39" s="3369"/>
      <c r="E39" s="3370"/>
      <c r="F39" s="3370"/>
      <c r="G39" s="3370"/>
      <c r="H39" s="3370"/>
      <c r="I39" s="3370"/>
      <c r="J39" s="3370"/>
      <c r="K39" s="3370"/>
      <c r="L39" s="3370"/>
      <c r="M39" s="3370"/>
      <c r="N39" s="3370"/>
      <c r="O39" s="3370"/>
      <c r="P39" s="3370"/>
      <c r="Q39" s="3371"/>
      <c r="R39" s="3283"/>
      <c r="S39" s="3284"/>
      <c r="T39" s="3284"/>
      <c r="U39" s="3284"/>
      <c r="V39" s="3284"/>
      <c r="W39" s="3285"/>
      <c r="X39" s="3264" t="s">
        <v>139</v>
      </c>
      <c r="Y39" s="3265"/>
      <c r="Z39" s="1463" t="s">
        <v>4873</v>
      </c>
      <c r="AA39" s="1463"/>
      <c r="AB39" s="1463"/>
      <c r="AC39" s="1463"/>
      <c r="AD39" s="1463"/>
      <c r="AE39" s="1463"/>
      <c r="AF39" s="1463"/>
      <c r="AG39" s="1463"/>
      <c r="AH39" s="1463"/>
      <c r="AI39" s="1463"/>
      <c r="AJ39" s="1464"/>
      <c r="AK39" s="1465"/>
      <c r="AL39" s="1466"/>
      <c r="AM39" s="1466"/>
      <c r="AN39" s="3266" t="s">
        <v>4874</v>
      </c>
      <c r="AO39" s="3266"/>
      <c r="AP39" s="3266"/>
      <c r="AQ39" s="3266"/>
      <c r="AR39" s="3266"/>
      <c r="AS39" s="3266"/>
      <c r="AT39" s="3266"/>
      <c r="AU39" s="3266"/>
      <c r="AV39" s="3266"/>
      <c r="AW39" s="3266"/>
      <c r="AX39" s="3266"/>
      <c r="AY39" s="3266"/>
      <c r="AZ39" s="3266"/>
      <c r="BA39" s="3266"/>
      <c r="BB39" s="3266"/>
      <c r="BC39" s="3266"/>
      <c r="BD39" s="3266"/>
      <c r="BE39" s="3266"/>
      <c r="BF39" s="3266"/>
      <c r="BG39" s="3266"/>
      <c r="BH39" s="3266"/>
      <c r="BI39" s="3266"/>
      <c r="BJ39" s="3266"/>
      <c r="BK39" s="3266"/>
      <c r="BL39" s="3266"/>
      <c r="BM39" s="3266"/>
      <c r="BN39" s="3266"/>
      <c r="BO39" s="3266"/>
      <c r="BP39" s="3266"/>
      <c r="BQ39" s="3266"/>
      <c r="BR39" s="3266"/>
      <c r="BS39" s="3266"/>
      <c r="BT39" s="3266"/>
      <c r="BU39" s="3266"/>
      <c r="BV39" s="3266"/>
      <c r="BW39" s="3266"/>
      <c r="BX39" s="3267"/>
      <c r="BY39" s="1476"/>
    </row>
    <row r="40" spans="2:112" ht="18" customHeight="1">
      <c r="B40" s="3335"/>
      <c r="C40" s="1453"/>
      <c r="D40" s="3369"/>
      <c r="E40" s="3370"/>
      <c r="F40" s="3370"/>
      <c r="G40" s="3370"/>
      <c r="H40" s="3370"/>
      <c r="I40" s="3370"/>
      <c r="J40" s="3370"/>
      <c r="K40" s="3370"/>
      <c r="L40" s="3370"/>
      <c r="M40" s="3370"/>
      <c r="N40" s="3370"/>
      <c r="O40" s="3370"/>
      <c r="P40" s="3370"/>
      <c r="Q40" s="3371"/>
      <c r="R40" s="3286"/>
      <c r="S40" s="3287"/>
      <c r="T40" s="3287"/>
      <c r="U40" s="3287"/>
      <c r="V40" s="3287"/>
      <c r="W40" s="3288"/>
      <c r="X40" s="3264" t="s">
        <v>139</v>
      </c>
      <c r="Y40" s="3265"/>
      <c r="Z40" s="1463" t="s">
        <v>4875</v>
      </c>
      <c r="AA40" s="1463"/>
      <c r="AB40" s="1463"/>
      <c r="AC40" s="1463"/>
      <c r="AD40" s="1463"/>
      <c r="AE40" s="1463"/>
      <c r="AF40" s="1463"/>
      <c r="AG40" s="1463"/>
      <c r="AH40" s="1463"/>
      <c r="AI40" s="1463"/>
      <c r="AJ40" s="1464"/>
      <c r="AK40" s="1465"/>
      <c r="AL40" s="1466"/>
      <c r="AM40" s="1466"/>
      <c r="AN40" s="3266" t="s">
        <v>4876</v>
      </c>
      <c r="AO40" s="3266"/>
      <c r="AP40" s="3266"/>
      <c r="AQ40" s="3266"/>
      <c r="AR40" s="3266"/>
      <c r="AS40" s="3266"/>
      <c r="AT40" s="3266"/>
      <c r="AU40" s="3266"/>
      <c r="AV40" s="3266"/>
      <c r="AW40" s="3266"/>
      <c r="AX40" s="3266"/>
      <c r="AY40" s="3266"/>
      <c r="AZ40" s="3266"/>
      <c r="BA40" s="3266"/>
      <c r="BB40" s="3266"/>
      <c r="BC40" s="3266"/>
      <c r="BD40" s="3266"/>
      <c r="BE40" s="3266"/>
      <c r="BF40" s="3266"/>
      <c r="BG40" s="3266"/>
      <c r="BH40" s="3266"/>
      <c r="BI40" s="3266"/>
      <c r="BJ40" s="3266"/>
      <c r="BK40" s="3266"/>
      <c r="BL40" s="3266"/>
      <c r="BM40" s="3266"/>
      <c r="BN40" s="3266"/>
      <c r="BO40" s="3266"/>
      <c r="BP40" s="3266"/>
      <c r="BQ40" s="3266"/>
      <c r="BR40" s="3266"/>
      <c r="BS40" s="3266"/>
      <c r="BT40" s="3266"/>
      <c r="BU40" s="3266"/>
      <c r="BV40" s="3266"/>
      <c r="BW40" s="3266"/>
      <c r="BX40" s="3267"/>
    </row>
    <row r="41" spans="2:112" ht="18" customHeight="1">
      <c r="B41" s="3335"/>
      <c r="C41" s="1453"/>
      <c r="D41" s="1771"/>
      <c r="E41" s="1772"/>
      <c r="F41" s="1772"/>
      <c r="G41" s="1772"/>
      <c r="H41" s="1772"/>
      <c r="I41" s="1772"/>
      <c r="J41" s="1772"/>
      <c r="K41" s="1772"/>
      <c r="L41" s="1772"/>
      <c r="M41" s="1772"/>
      <c r="N41" s="1772"/>
      <c r="O41" s="1772"/>
      <c r="P41" s="1772"/>
      <c r="Q41" s="1772"/>
      <c r="R41" s="3268" t="s">
        <v>5044</v>
      </c>
      <c r="S41" s="3269"/>
      <c r="T41" s="3269"/>
      <c r="U41" s="3269"/>
      <c r="V41" s="3269"/>
      <c r="W41" s="3270"/>
      <c r="X41" s="3274" t="s">
        <v>5045</v>
      </c>
      <c r="Y41" s="3274"/>
      <c r="Z41" s="3274"/>
      <c r="AA41" s="3274"/>
      <c r="AB41" s="3274"/>
      <c r="AC41" s="3274"/>
      <c r="AD41" s="3274"/>
      <c r="AE41" s="3274"/>
      <c r="AF41" s="3274"/>
      <c r="AG41" s="3274"/>
      <c r="AH41" s="3274"/>
      <c r="AI41" s="3274"/>
      <c r="AJ41" s="3275"/>
      <c r="AK41" s="3276" t="s">
        <v>139</v>
      </c>
      <c r="AL41" s="3276"/>
      <c r="AM41" s="3276"/>
      <c r="AN41" s="3277" t="s">
        <v>5046</v>
      </c>
      <c r="AO41" s="3277"/>
      <c r="AP41" s="3277"/>
      <c r="AQ41" s="3277"/>
      <c r="AR41" s="3277"/>
      <c r="AS41" s="3277"/>
      <c r="AT41" s="3277"/>
      <c r="AU41" s="3277"/>
      <c r="AV41" s="3277"/>
      <c r="AW41" s="3277"/>
      <c r="AX41" s="3277"/>
      <c r="AY41" s="3277"/>
      <c r="AZ41" s="3277"/>
      <c r="BA41" s="3277"/>
      <c r="BB41" s="3277"/>
      <c r="BC41" s="3277"/>
      <c r="BD41" s="3277"/>
      <c r="BE41" s="3276" t="s">
        <v>139</v>
      </c>
      <c r="BF41" s="3276"/>
      <c r="BG41" s="3276"/>
      <c r="BH41" s="3278" t="s">
        <v>5974</v>
      </c>
      <c r="BI41" s="3278"/>
      <c r="BJ41" s="3278"/>
      <c r="BK41" s="3278"/>
      <c r="BL41" s="3278"/>
      <c r="BM41" s="3278"/>
      <c r="BN41" s="3278"/>
      <c r="BO41" s="3278"/>
      <c r="BP41" s="3278"/>
      <c r="BQ41" s="3278"/>
      <c r="BR41" s="3278"/>
      <c r="BS41" s="3278"/>
      <c r="BT41" s="3278"/>
      <c r="BU41" s="3278"/>
      <c r="BV41" s="3278"/>
      <c r="BW41" s="3278"/>
      <c r="BX41" s="3279"/>
    </row>
    <row r="42" spans="2:112" ht="18" customHeight="1">
      <c r="B42" s="3335"/>
      <c r="C42" s="1453"/>
      <c r="D42" s="1771"/>
      <c r="E42" s="1772"/>
      <c r="F42" s="1772"/>
      <c r="G42" s="1772"/>
      <c r="H42" s="1772"/>
      <c r="I42" s="1772"/>
      <c r="J42" s="1772"/>
      <c r="K42" s="1772"/>
      <c r="L42" s="1772"/>
      <c r="M42" s="1772"/>
      <c r="N42" s="1772"/>
      <c r="O42" s="1772"/>
      <c r="P42" s="1772"/>
      <c r="Q42" s="1772"/>
      <c r="R42" s="3268"/>
      <c r="S42" s="3269"/>
      <c r="T42" s="3269"/>
      <c r="U42" s="3269"/>
      <c r="V42" s="3269"/>
      <c r="W42" s="3270"/>
      <c r="X42" s="3274"/>
      <c r="Y42" s="3274"/>
      <c r="Z42" s="3274"/>
      <c r="AA42" s="3274"/>
      <c r="AB42" s="3274"/>
      <c r="AC42" s="3274"/>
      <c r="AD42" s="3274"/>
      <c r="AE42" s="3274"/>
      <c r="AF42" s="3274"/>
      <c r="AG42" s="3274"/>
      <c r="AH42" s="3274"/>
      <c r="AI42" s="3274"/>
      <c r="AJ42" s="3275"/>
      <c r="AK42" s="3276" t="s">
        <v>139</v>
      </c>
      <c r="AL42" s="3276"/>
      <c r="AM42" s="3276"/>
      <c r="AN42" s="3277" t="s">
        <v>5975</v>
      </c>
      <c r="AO42" s="3277"/>
      <c r="AP42" s="3277"/>
      <c r="AQ42" s="3277"/>
      <c r="AR42" s="3277"/>
      <c r="AS42" s="3277"/>
      <c r="AT42" s="3277"/>
      <c r="AU42" s="3277"/>
      <c r="AV42" s="3277"/>
      <c r="AW42" s="3277"/>
      <c r="AX42" s="3277"/>
      <c r="AY42" s="3277"/>
      <c r="AZ42" s="3277"/>
      <c r="BA42" s="3277"/>
      <c r="BB42" s="3277"/>
      <c r="BC42" s="3277"/>
      <c r="BD42" s="3277"/>
      <c r="BE42" s="3276" t="s">
        <v>139</v>
      </c>
      <c r="BF42" s="3276"/>
      <c r="BG42" s="3276"/>
      <c r="BH42" s="3278" t="s">
        <v>5976</v>
      </c>
      <c r="BI42" s="3278"/>
      <c r="BJ42" s="3278"/>
      <c r="BK42" s="3278"/>
      <c r="BL42" s="3278"/>
      <c r="BM42" s="3278"/>
      <c r="BN42" s="3278"/>
      <c r="BO42" s="3278"/>
      <c r="BP42" s="3278"/>
      <c r="BQ42" s="3278"/>
      <c r="BR42" s="3278"/>
      <c r="BS42" s="3278"/>
      <c r="BT42" s="3278"/>
      <c r="BU42" s="3278"/>
      <c r="BV42" s="3278"/>
      <c r="BW42" s="3278"/>
      <c r="BX42" s="3279"/>
    </row>
    <row r="43" spans="2:112" ht="18" customHeight="1">
      <c r="B43" s="3335"/>
      <c r="C43" s="1453"/>
      <c r="D43" s="1771"/>
      <c r="E43" s="1772"/>
      <c r="F43" s="1772"/>
      <c r="G43" s="1772"/>
      <c r="H43" s="1772"/>
      <c r="I43" s="1772"/>
      <c r="J43" s="1772"/>
      <c r="K43" s="1772"/>
      <c r="L43" s="1772"/>
      <c r="M43" s="1772"/>
      <c r="N43" s="1772"/>
      <c r="O43" s="1772"/>
      <c r="P43" s="1772"/>
      <c r="Q43" s="1772"/>
      <c r="R43" s="3271"/>
      <c r="S43" s="3272"/>
      <c r="T43" s="3272"/>
      <c r="U43" s="3272"/>
      <c r="V43" s="3272"/>
      <c r="W43" s="3273"/>
      <c r="X43" s="3289" t="s">
        <v>5050</v>
      </c>
      <c r="Y43" s="3290"/>
      <c r="Z43" s="3290"/>
      <c r="AA43" s="3290"/>
      <c r="AB43" s="3290"/>
      <c r="AC43" s="3290"/>
      <c r="AD43" s="3290"/>
      <c r="AE43" s="3290"/>
      <c r="AF43" s="3290"/>
      <c r="AG43" s="3290"/>
      <c r="AH43" s="3290"/>
      <c r="AI43" s="3290"/>
      <c r="AJ43" s="3291"/>
      <c r="AK43" s="3292" t="s">
        <v>139</v>
      </c>
      <c r="AL43" s="3257"/>
      <c r="AM43" s="3257"/>
      <c r="AN43" s="3293" t="s">
        <v>243</v>
      </c>
      <c r="AO43" s="3293"/>
      <c r="AP43" s="3293"/>
      <c r="AQ43" s="3257" t="s">
        <v>139</v>
      </c>
      <c r="AR43" s="3257"/>
      <c r="AS43" s="3256" t="s">
        <v>5051</v>
      </c>
      <c r="AT43" s="3256"/>
      <c r="AU43" s="3256"/>
      <c r="AV43" s="3256"/>
      <c r="AW43" s="3256"/>
      <c r="AX43" s="3257" t="s">
        <v>139</v>
      </c>
      <c r="AY43" s="3257"/>
      <c r="AZ43" s="3256" t="s">
        <v>5052</v>
      </c>
      <c r="BA43" s="3256"/>
      <c r="BB43" s="3256"/>
      <c r="BC43" s="3256"/>
      <c r="BD43" s="3256"/>
      <c r="BE43" s="3256"/>
      <c r="BF43" s="3257" t="s">
        <v>139</v>
      </c>
      <c r="BG43" s="3257"/>
      <c r="BH43" s="3256" t="s">
        <v>5053</v>
      </c>
      <c r="BI43" s="3256"/>
      <c r="BJ43" s="3256"/>
      <c r="BK43" s="3256"/>
      <c r="BL43" s="3256"/>
      <c r="BM43" s="3257" t="s">
        <v>139</v>
      </c>
      <c r="BN43" s="3257"/>
      <c r="BO43" s="3256" t="s">
        <v>5054</v>
      </c>
      <c r="BP43" s="3256"/>
      <c r="BQ43" s="3256"/>
      <c r="BR43" s="3256"/>
      <c r="BS43" s="3256"/>
      <c r="BT43" s="3256"/>
      <c r="BU43" s="3256"/>
      <c r="BV43" s="3256"/>
      <c r="BW43" s="3256"/>
      <c r="BX43" s="3258"/>
    </row>
    <row r="44" spans="2:112" ht="21.95" customHeight="1" thickBot="1">
      <c r="B44" s="3336"/>
      <c r="C44" s="1477"/>
      <c r="D44" s="3259" t="s">
        <v>4877</v>
      </c>
      <c r="E44" s="3260"/>
      <c r="F44" s="3260"/>
      <c r="G44" s="3260"/>
      <c r="H44" s="3260"/>
      <c r="I44" s="3260"/>
      <c r="J44" s="3260"/>
      <c r="K44" s="3260"/>
      <c r="L44" s="3260"/>
      <c r="M44" s="3260"/>
      <c r="N44" s="3260"/>
      <c r="O44" s="3260"/>
      <c r="P44" s="3260"/>
      <c r="Q44" s="3260"/>
      <c r="R44" s="3260"/>
      <c r="S44" s="3260"/>
      <c r="T44" s="3260"/>
      <c r="U44" s="3260"/>
      <c r="V44" s="3260"/>
      <c r="W44" s="3261"/>
      <c r="X44" s="3262" t="str">
        <f>$X$40</f>
        <v>□</v>
      </c>
      <c r="Y44" s="3262"/>
      <c r="Z44" s="3263" t="s">
        <v>4876</v>
      </c>
      <c r="AA44" s="3263"/>
      <c r="AB44" s="3263"/>
      <c r="AC44" s="3263"/>
      <c r="AD44" s="3263"/>
      <c r="AE44" s="3263"/>
      <c r="AF44" s="3263"/>
      <c r="AG44" s="3263"/>
      <c r="AH44" s="3263"/>
      <c r="AI44" s="3263"/>
      <c r="AJ44" s="3263"/>
      <c r="AK44" s="3263"/>
      <c r="AL44" s="3263"/>
      <c r="AM44" s="3263"/>
      <c r="AN44" s="3263"/>
      <c r="AO44" s="3263"/>
      <c r="AP44" s="3263"/>
      <c r="AQ44" s="3263"/>
      <c r="AR44" s="3263"/>
      <c r="AS44" s="3263"/>
      <c r="AT44" s="3263"/>
      <c r="AU44" s="3263"/>
      <c r="AV44" s="3263"/>
      <c r="AW44" s="3263"/>
      <c r="AX44" s="3263"/>
      <c r="AY44" s="3263"/>
      <c r="AZ44" s="3263"/>
      <c r="BA44" s="3263"/>
      <c r="BB44" s="3263"/>
      <c r="BC44" s="3263"/>
      <c r="BD44" s="3263"/>
      <c r="BE44" s="3263"/>
      <c r="BF44" s="3263"/>
      <c r="BG44" s="3263"/>
      <c r="BH44" s="3263"/>
      <c r="BI44" s="3263"/>
      <c r="BJ44" s="3263"/>
      <c r="BK44" s="3263"/>
      <c r="BL44" s="3263"/>
      <c r="BM44" s="3263"/>
      <c r="BN44" s="1478"/>
      <c r="BO44" s="1478"/>
      <c r="BP44" s="1478"/>
      <c r="BQ44" s="1478"/>
      <c r="BR44" s="1478"/>
      <c r="BS44" s="1478"/>
      <c r="BT44" s="1478"/>
      <c r="BU44" s="1478"/>
      <c r="BX44" s="1473"/>
    </row>
    <row r="45" spans="2:112" ht="5.45" customHeight="1" thickBot="1">
      <c r="B45" s="1417"/>
      <c r="C45" s="1479"/>
      <c r="D45" s="1480"/>
      <c r="E45" s="1480"/>
      <c r="F45" s="1480"/>
      <c r="G45" s="1480"/>
      <c r="H45" s="1480"/>
      <c r="I45" s="1480"/>
      <c r="J45" s="1480"/>
      <c r="K45" s="1480"/>
      <c r="L45" s="1480"/>
      <c r="M45" s="1480"/>
      <c r="N45" s="1480"/>
      <c r="O45" s="1480"/>
      <c r="P45" s="1480"/>
      <c r="Q45" s="1480"/>
      <c r="R45" s="1480"/>
      <c r="S45" s="1480"/>
      <c r="T45" s="1480"/>
      <c r="U45" s="1480"/>
      <c r="V45" s="1480"/>
      <c r="W45" s="1480"/>
      <c r="X45" s="1481"/>
      <c r="Y45" s="1481"/>
      <c r="Z45" s="1482"/>
      <c r="AA45" s="1482"/>
      <c r="AB45" s="1482"/>
      <c r="AC45" s="1482"/>
      <c r="AD45" s="1482"/>
      <c r="AE45" s="1482"/>
      <c r="AF45" s="1482"/>
      <c r="AG45" s="1482"/>
      <c r="AH45" s="1482"/>
      <c r="AI45" s="1482"/>
      <c r="AJ45" s="1482"/>
      <c r="AK45" s="1482"/>
      <c r="AL45" s="1482"/>
      <c r="AM45" s="1482"/>
      <c r="AN45" s="1482"/>
      <c r="AO45" s="1482"/>
      <c r="AP45" s="1482"/>
      <c r="AQ45" s="1482"/>
      <c r="AR45" s="1482"/>
      <c r="AS45" s="1482"/>
      <c r="AT45" s="1482"/>
      <c r="AU45" s="1482"/>
      <c r="AV45" s="1482"/>
      <c r="AW45" s="1482"/>
      <c r="AX45" s="1482"/>
      <c r="AY45" s="1482"/>
      <c r="AZ45" s="1482"/>
      <c r="BA45" s="1482"/>
      <c r="BB45" s="1482"/>
      <c r="BC45" s="1482"/>
      <c r="BD45" s="1482"/>
      <c r="BE45" s="1482"/>
      <c r="BF45" s="1482"/>
      <c r="BG45" s="1482"/>
      <c r="BH45" s="1482"/>
      <c r="BI45" s="1482"/>
      <c r="BJ45" s="1482"/>
      <c r="BK45" s="1482"/>
      <c r="BL45" s="1482"/>
      <c r="BM45" s="1482"/>
      <c r="BN45" s="1483"/>
      <c r="BO45" s="1483"/>
      <c r="BP45" s="1483"/>
      <c r="BQ45" s="1483"/>
      <c r="BR45" s="1483"/>
      <c r="BS45" s="1483"/>
      <c r="BT45" s="1483"/>
      <c r="BU45" s="1483"/>
      <c r="BV45" s="1418"/>
      <c r="BW45" s="1418"/>
      <c r="BX45" s="1418"/>
    </row>
    <row r="46" spans="2:112" ht="3" customHeight="1">
      <c r="B46" s="3216" t="s">
        <v>5977</v>
      </c>
      <c r="C46" s="3217"/>
      <c r="D46" s="3217"/>
      <c r="E46" s="3217"/>
      <c r="F46" s="3217"/>
      <c r="G46" s="3217"/>
      <c r="H46" s="3217"/>
      <c r="I46" s="3217"/>
      <c r="J46" s="3217"/>
      <c r="K46" s="3217"/>
      <c r="L46" s="3217"/>
      <c r="M46" s="3217"/>
      <c r="N46" s="3217"/>
      <c r="O46" s="3217"/>
      <c r="P46" s="3217"/>
      <c r="Q46" s="3218"/>
      <c r="R46" s="3225" t="s">
        <v>3783</v>
      </c>
      <c r="S46" s="3226"/>
      <c r="T46" s="3226"/>
      <c r="U46" s="3226"/>
      <c r="V46" s="3226"/>
      <c r="W46" s="3226"/>
      <c r="X46" s="3226"/>
      <c r="Y46" s="3226"/>
      <c r="Z46" s="3226"/>
      <c r="AA46" s="3226"/>
      <c r="AB46" s="3226"/>
      <c r="AC46" s="3226"/>
      <c r="AD46" s="3227"/>
      <c r="AE46" s="3227"/>
      <c r="AF46" s="3228"/>
      <c r="AG46" s="1484"/>
      <c r="AH46" s="1484"/>
      <c r="AI46" s="1484"/>
      <c r="AJ46" s="1484"/>
      <c r="AK46" s="1484"/>
      <c r="AL46" s="1484"/>
      <c r="AM46" s="1484"/>
      <c r="AN46" s="1484"/>
      <c r="AO46" s="3236" t="s">
        <v>108</v>
      </c>
      <c r="AP46" s="3236"/>
      <c r="AQ46" s="3236"/>
      <c r="AR46" s="3236"/>
      <c r="AS46" s="3236"/>
      <c r="AT46" s="3225" t="s">
        <v>3784</v>
      </c>
      <c r="AU46" s="3226"/>
      <c r="AV46" s="3226"/>
      <c r="AW46" s="3226"/>
      <c r="AX46" s="3226"/>
      <c r="AY46" s="3226"/>
      <c r="AZ46" s="3226"/>
      <c r="BA46" s="3226"/>
      <c r="BB46" s="3226"/>
      <c r="BC46" s="3239"/>
      <c r="BD46" s="3241"/>
      <c r="BE46" s="3242"/>
      <c r="BF46" s="3242"/>
      <c r="BG46" s="3242"/>
      <c r="BH46" s="3242"/>
      <c r="BI46" s="3242"/>
      <c r="BJ46" s="3242"/>
      <c r="BK46" s="3242"/>
      <c r="BL46" s="3242"/>
      <c r="BM46" s="3242"/>
      <c r="BN46" s="3242"/>
      <c r="BO46" s="3242"/>
      <c r="BP46" s="3242"/>
      <c r="BQ46" s="3242"/>
      <c r="BR46" s="3242"/>
      <c r="BS46" s="3242"/>
      <c r="BT46" s="3242"/>
      <c r="BU46" s="3242"/>
      <c r="BV46" s="3242"/>
      <c r="BW46" s="3242"/>
      <c r="BX46" s="3243"/>
    </row>
    <row r="47" spans="2:112" ht="9.75" customHeight="1">
      <c r="B47" s="3219"/>
      <c r="C47" s="3220"/>
      <c r="D47" s="3220"/>
      <c r="E47" s="3220"/>
      <c r="F47" s="3220"/>
      <c r="G47" s="3220"/>
      <c r="H47" s="3220"/>
      <c r="I47" s="3220"/>
      <c r="J47" s="3220"/>
      <c r="K47" s="3220"/>
      <c r="L47" s="3220"/>
      <c r="M47" s="3220"/>
      <c r="N47" s="3220"/>
      <c r="O47" s="3220"/>
      <c r="P47" s="3220"/>
      <c r="Q47" s="3221"/>
      <c r="R47" s="3229"/>
      <c r="S47" s="3056"/>
      <c r="T47" s="3056"/>
      <c r="U47" s="3056"/>
      <c r="V47" s="3056"/>
      <c r="W47" s="3056"/>
      <c r="X47" s="3056"/>
      <c r="Y47" s="3056"/>
      <c r="Z47" s="3056"/>
      <c r="AA47" s="3056"/>
      <c r="AB47" s="3056"/>
      <c r="AC47" s="3056"/>
      <c r="AD47" s="3230"/>
      <c r="AE47" s="3230"/>
      <c r="AF47" s="3231"/>
      <c r="AG47" s="873"/>
      <c r="AH47" s="873"/>
      <c r="AI47" s="3250"/>
      <c r="AJ47" s="3251"/>
      <c r="AK47" s="3251"/>
      <c r="AL47" s="3251"/>
      <c r="AM47" s="3251"/>
      <c r="AN47" s="3252"/>
      <c r="AO47" s="3237"/>
      <c r="AP47" s="3237"/>
      <c r="AQ47" s="3237"/>
      <c r="AR47" s="3237"/>
      <c r="AS47" s="3237"/>
      <c r="AT47" s="3229"/>
      <c r="AU47" s="3056"/>
      <c r="AV47" s="3056"/>
      <c r="AW47" s="3056"/>
      <c r="AX47" s="3056"/>
      <c r="AY47" s="3056"/>
      <c r="AZ47" s="3056"/>
      <c r="BA47" s="3056"/>
      <c r="BB47" s="3056"/>
      <c r="BC47" s="3057"/>
      <c r="BD47" s="3244"/>
      <c r="BE47" s="3245"/>
      <c r="BF47" s="3245"/>
      <c r="BG47" s="3245"/>
      <c r="BH47" s="3245"/>
      <c r="BI47" s="3245"/>
      <c r="BJ47" s="3245"/>
      <c r="BK47" s="3245"/>
      <c r="BL47" s="3245"/>
      <c r="BM47" s="3245"/>
      <c r="BN47" s="3245"/>
      <c r="BO47" s="3245"/>
      <c r="BP47" s="3245"/>
      <c r="BQ47" s="3245"/>
      <c r="BR47" s="3245"/>
      <c r="BS47" s="3245"/>
      <c r="BT47" s="3245"/>
      <c r="BU47" s="3245"/>
      <c r="BV47" s="3245"/>
      <c r="BW47" s="3245"/>
      <c r="BX47" s="3246"/>
    </row>
    <row r="48" spans="2:112" ht="9.75" customHeight="1">
      <c r="B48" s="3219"/>
      <c r="C48" s="3220"/>
      <c r="D48" s="3220"/>
      <c r="E48" s="3220"/>
      <c r="F48" s="3220"/>
      <c r="G48" s="3220"/>
      <c r="H48" s="3220"/>
      <c r="I48" s="3220"/>
      <c r="J48" s="3220"/>
      <c r="K48" s="3220"/>
      <c r="L48" s="3220"/>
      <c r="M48" s="3220"/>
      <c r="N48" s="3220"/>
      <c r="O48" s="3220"/>
      <c r="P48" s="3220"/>
      <c r="Q48" s="3221"/>
      <c r="R48" s="3229"/>
      <c r="S48" s="3056"/>
      <c r="T48" s="3056"/>
      <c r="U48" s="3056"/>
      <c r="V48" s="3056"/>
      <c r="W48" s="3056"/>
      <c r="X48" s="3056"/>
      <c r="Y48" s="3056"/>
      <c r="Z48" s="3056"/>
      <c r="AA48" s="3056"/>
      <c r="AB48" s="3056"/>
      <c r="AC48" s="3056"/>
      <c r="AD48" s="3230"/>
      <c r="AE48" s="3230"/>
      <c r="AF48" s="3231"/>
      <c r="AG48" s="873"/>
      <c r="AH48" s="873"/>
      <c r="AI48" s="3253"/>
      <c r="AJ48" s="3254"/>
      <c r="AK48" s="3254"/>
      <c r="AL48" s="3254"/>
      <c r="AM48" s="3254"/>
      <c r="AN48" s="3255"/>
      <c r="AO48" s="3237"/>
      <c r="AP48" s="3237"/>
      <c r="AQ48" s="3237"/>
      <c r="AR48" s="3237"/>
      <c r="AS48" s="3237"/>
      <c r="AT48" s="3229"/>
      <c r="AU48" s="3056"/>
      <c r="AV48" s="3056"/>
      <c r="AW48" s="3056"/>
      <c r="AX48" s="3056"/>
      <c r="AY48" s="3056"/>
      <c r="AZ48" s="3056"/>
      <c r="BA48" s="3056"/>
      <c r="BB48" s="3056"/>
      <c r="BC48" s="3057"/>
      <c r="BD48" s="3244"/>
      <c r="BE48" s="3245"/>
      <c r="BF48" s="3245"/>
      <c r="BG48" s="3245"/>
      <c r="BH48" s="3245"/>
      <c r="BI48" s="3245"/>
      <c r="BJ48" s="3245"/>
      <c r="BK48" s="3245"/>
      <c r="BL48" s="3245"/>
      <c r="BM48" s="3245"/>
      <c r="BN48" s="3245"/>
      <c r="BO48" s="3245"/>
      <c r="BP48" s="3245"/>
      <c r="BQ48" s="3245"/>
      <c r="BR48" s="3245"/>
      <c r="BS48" s="3245"/>
      <c r="BT48" s="3245"/>
      <c r="BU48" s="3245"/>
      <c r="BV48" s="3245"/>
      <c r="BW48" s="3245"/>
      <c r="BX48" s="3246"/>
    </row>
    <row r="49" spans="2:144" ht="3" customHeight="1" thickBot="1">
      <c r="B49" s="3222"/>
      <c r="C49" s="3223"/>
      <c r="D49" s="3223"/>
      <c r="E49" s="3223"/>
      <c r="F49" s="3223"/>
      <c r="G49" s="3223"/>
      <c r="H49" s="3223"/>
      <c r="I49" s="3223"/>
      <c r="J49" s="3223"/>
      <c r="K49" s="3223"/>
      <c r="L49" s="3223"/>
      <c r="M49" s="3223"/>
      <c r="N49" s="3223"/>
      <c r="O49" s="3223"/>
      <c r="P49" s="3223"/>
      <c r="Q49" s="3224"/>
      <c r="R49" s="3232"/>
      <c r="S49" s="3233"/>
      <c r="T49" s="3233"/>
      <c r="U49" s="3233"/>
      <c r="V49" s="3233"/>
      <c r="W49" s="3233"/>
      <c r="X49" s="3233"/>
      <c r="Y49" s="3233"/>
      <c r="Z49" s="3233"/>
      <c r="AA49" s="3233"/>
      <c r="AB49" s="3233"/>
      <c r="AC49" s="3233"/>
      <c r="AD49" s="3234"/>
      <c r="AE49" s="3234"/>
      <c r="AF49" s="3235"/>
      <c r="AG49" s="874"/>
      <c r="AH49" s="874"/>
      <c r="AI49" s="874"/>
      <c r="AJ49" s="874"/>
      <c r="AK49" s="874"/>
      <c r="AL49" s="874"/>
      <c r="AM49" s="874"/>
      <c r="AN49" s="874"/>
      <c r="AO49" s="3238"/>
      <c r="AP49" s="3238"/>
      <c r="AQ49" s="3238"/>
      <c r="AR49" s="3238"/>
      <c r="AS49" s="3238"/>
      <c r="AT49" s="3232"/>
      <c r="AU49" s="3233"/>
      <c r="AV49" s="3233"/>
      <c r="AW49" s="3233"/>
      <c r="AX49" s="3233"/>
      <c r="AY49" s="3233"/>
      <c r="AZ49" s="3233"/>
      <c r="BA49" s="3233"/>
      <c r="BB49" s="3233"/>
      <c r="BC49" s="3240"/>
      <c r="BD49" s="3247"/>
      <c r="BE49" s="3248"/>
      <c r="BF49" s="3248"/>
      <c r="BG49" s="3248"/>
      <c r="BH49" s="3248"/>
      <c r="BI49" s="3248"/>
      <c r="BJ49" s="3248"/>
      <c r="BK49" s="3248"/>
      <c r="BL49" s="3248"/>
      <c r="BM49" s="3248"/>
      <c r="BN49" s="3248"/>
      <c r="BO49" s="3248"/>
      <c r="BP49" s="3248"/>
      <c r="BQ49" s="3248"/>
      <c r="BR49" s="3248"/>
      <c r="BS49" s="3248"/>
      <c r="BT49" s="3248"/>
      <c r="BU49" s="3248"/>
      <c r="BV49" s="3248"/>
      <c r="BW49" s="3248"/>
      <c r="BX49" s="3249"/>
    </row>
    <row r="50" spans="2:144" ht="6" customHeight="1">
      <c r="B50" s="1422"/>
      <c r="C50" s="1422"/>
      <c r="D50" s="1422"/>
      <c r="E50" s="1422"/>
      <c r="F50" s="1422"/>
      <c r="G50" s="1422"/>
      <c r="H50" s="1422"/>
      <c r="I50" s="1422"/>
      <c r="J50" s="1422"/>
      <c r="K50" s="1422"/>
      <c r="L50" s="1422"/>
      <c r="M50" s="1422"/>
      <c r="N50" s="1422"/>
      <c r="O50" s="1422"/>
      <c r="P50" s="1422"/>
      <c r="Q50" s="1422"/>
      <c r="R50" s="1422"/>
      <c r="S50" s="1422"/>
      <c r="T50" s="1422"/>
      <c r="U50" s="1422"/>
      <c r="V50" s="1422"/>
      <c r="W50" s="1422"/>
      <c r="X50" s="1422"/>
      <c r="Y50" s="1422"/>
      <c r="Z50" s="1422"/>
      <c r="AA50" s="1422"/>
      <c r="AB50" s="1422"/>
      <c r="AC50" s="1422"/>
      <c r="AD50" s="1422"/>
      <c r="AE50" s="1422"/>
      <c r="AF50" s="1422"/>
      <c r="AG50" s="1422"/>
      <c r="AH50" s="1422"/>
      <c r="AI50" s="1422"/>
      <c r="AJ50" s="1422"/>
      <c r="AK50" s="1422"/>
      <c r="AL50" s="1422"/>
      <c r="AM50" s="1422"/>
      <c r="AN50" s="1422"/>
      <c r="AO50" s="1422"/>
      <c r="AP50" s="1422"/>
      <c r="AQ50" s="1422"/>
      <c r="AR50" s="1422"/>
      <c r="AS50" s="1422"/>
      <c r="AT50" s="1422"/>
      <c r="AU50" s="1422"/>
      <c r="AV50" s="1422"/>
      <c r="AW50" s="1422"/>
      <c r="AX50" s="1422"/>
      <c r="AY50" s="1422"/>
      <c r="AZ50" s="1422"/>
      <c r="BA50" s="1422"/>
      <c r="BB50" s="1422"/>
      <c r="BC50" s="1422"/>
      <c r="BD50" s="1422"/>
      <c r="BE50" s="1422"/>
      <c r="BF50" s="1422"/>
      <c r="BG50" s="1422"/>
      <c r="BH50" s="1422"/>
      <c r="BI50" s="1422"/>
      <c r="BJ50" s="1422"/>
      <c r="BK50" s="1422"/>
      <c r="BL50" s="1422"/>
      <c r="BM50" s="1422"/>
      <c r="BN50" s="1422"/>
      <c r="BO50" s="1422"/>
      <c r="BP50" s="1422"/>
      <c r="BQ50" s="1422"/>
      <c r="BR50" s="1422"/>
      <c r="BS50" s="1422"/>
      <c r="BT50" s="1422"/>
      <c r="BU50" s="1422"/>
    </row>
    <row r="51" spans="2:144" ht="11.25" customHeight="1">
      <c r="B51" s="3213" t="s">
        <v>4497</v>
      </c>
      <c r="C51" s="3213"/>
      <c r="D51" s="3213"/>
      <c r="E51" s="3214" t="s">
        <v>4498</v>
      </c>
      <c r="F51" s="3214"/>
      <c r="G51" s="3214"/>
      <c r="H51" s="3214"/>
      <c r="I51" s="3214"/>
      <c r="J51" s="3214"/>
      <c r="K51" s="3214"/>
      <c r="L51" s="3214"/>
      <c r="M51" s="3214"/>
      <c r="N51" s="3214"/>
      <c r="O51" s="3214"/>
      <c r="P51" s="3214"/>
      <c r="Q51" s="3214"/>
      <c r="R51" s="3214"/>
      <c r="S51" s="3214"/>
      <c r="T51" s="3214"/>
      <c r="U51" s="3214"/>
      <c r="V51" s="3214"/>
      <c r="W51" s="3214"/>
      <c r="X51" s="3214"/>
      <c r="Y51" s="3214"/>
      <c r="Z51" s="3214"/>
      <c r="AA51" s="3214"/>
      <c r="AB51" s="3214"/>
      <c r="AC51" s="3214"/>
      <c r="AD51" s="3214"/>
      <c r="AE51" s="3214"/>
      <c r="AF51" s="3214"/>
      <c r="AG51" s="3214"/>
      <c r="AH51" s="3214"/>
      <c r="AI51" s="3214"/>
      <c r="AJ51" s="3214"/>
      <c r="AK51" s="3214"/>
      <c r="AL51" s="3214"/>
      <c r="AM51" s="3214"/>
      <c r="AN51" s="3214"/>
      <c r="AO51" s="3214"/>
      <c r="AP51" s="3214"/>
      <c r="AQ51" s="3214"/>
      <c r="AR51" s="3214"/>
      <c r="AS51" s="3214"/>
      <c r="AT51" s="3214"/>
      <c r="AU51" s="3214"/>
      <c r="AV51" s="3214"/>
      <c r="AW51" s="3214"/>
      <c r="AX51" s="3214"/>
      <c r="AY51" s="3214"/>
      <c r="AZ51" s="3214"/>
      <c r="BA51" s="3214"/>
      <c r="BB51" s="3214"/>
      <c r="BC51" s="3214"/>
      <c r="BD51" s="3214"/>
      <c r="BE51" s="3214"/>
      <c r="BF51" s="3214"/>
      <c r="BG51" s="3214"/>
      <c r="BH51" s="3214"/>
      <c r="BI51" s="3214"/>
      <c r="BJ51" s="3214"/>
      <c r="BK51" s="3214"/>
      <c r="BL51" s="3214"/>
      <c r="BM51" s="3214"/>
      <c r="BN51" s="3214"/>
      <c r="BO51" s="3214"/>
      <c r="BP51" s="3214"/>
      <c r="BQ51" s="3214"/>
      <c r="BR51" s="3214"/>
      <c r="BS51" s="3214"/>
      <c r="BT51" s="3214"/>
      <c r="BU51" s="3214"/>
      <c r="BV51" s="3214"/>
      <c r="BW51" s="3214"/>
      <c r="BX51" s="3214"/>
    </row>
    <row r="52" spans="2:144" s="1485" customFormat="1" ht="12" customHeight="1">
      <c r="B52" s="3211" t="s">
        <v>4499</v>
      </c>
      <c r="C52" s="3211"/>
      <c r="D52" s="3211"/>
      <c r="E52" s="3215" t="s">
        <v>4878</v>
      </c>
      <c r="F52" s="3215"/>
      <c r="G52" s="3215"/>
      <c r="H52" s="3215"/>
      <c r="I52" s="3215"/>
      <c r="J52" s="3215"/>
      <c r="K52" s="3215"/>
      <c r="L52" s="3215"/>
      <c r="M52" s="3215"/>
      <c r="N52" s="3215"/>
      <c r="O52" s="3215"/>
      <c r="P52" s="3215"/>
      <c r="Q52" s="3215"/>
      <c r="R52" s="3215"/>
      <c r="S52" s="3215"/>
      <c r="T52" s="3215"/>
      <c r="U52" s="3215"/>
      <c r="V52" s="3215"/>
      <c r="W52" s="3215"/>
      <c r="X52" s="3215"/>
      <c r="Y52" s="3215"/>
      <c r="Z52" s="3215"/>
      <c r="AA52" s="3215"/>
      <c r="AB52" s="3215"/>
      <c r="AC52" s="3215"/>
      <c r="AD52" s="3215"/>
      <c r="AE52" s="3215"/>
      <c r="AF52" s="3215"/>
      <c r="AG52" s="3215"/>
      <c r="AH52" s="3215"/>
      <c r="AI52" s="3215"/>
      <c r="AJ52" s="3215"/>
      <c r="AK52" s="3215"/>
      <c r="AL52" s="3215"/>
      <c r="AM52" s="3215"/>
      <c r="AN52" s="3215"/>
      <c r="AO52" s="3215"/>
      <c r="AP52" s="3215"/>
      <c r="AQ52" s="3215"/>
      <c r="AR52" s="3215"/>
      <c r="AS52" s="3215"/>
      <c r="AT52" s="3215"/>
      <c r="AU52" s="3215"/>
      <c r="AV52" s="3215"/>
      <c r="AW52" s="3215"/>
      <c r="AX52" s="3215"/>
      <c r="AY52" s="3215"/>
      <c r="AZ52" s="3215"/>
      <c r="BA52" s="3215"/>
      <c r="BB52" s="3215"/>
      <c r="BC52" s="3215"/>
      <c r="BD52" s="3215"/>
      <c r="BE52" s="3215"/>
      <c r="BF52" s="3215"/>
      <c r="BG52" s="3215"/>
      <c r="BH52" s="3215"/>
      <c r="BI52" s="3215"/>
      <c r="BJ52" s="3215"/>
      <c r="BK52" s="3215"/>
      <c r="BL52" s="3215"/>
      <c r="BM52" s="3215"/>
      <c r="BN52" s="3215"/>
      <c r="BO52" s="3215"/>
      <c r="BP52" s="3215"/>
      <c r="BQ52" s="3215"/>
      <c r="BR52" s="3215"/>
      <c r="BS52" s="3215"/>
      <c r="BT52" s="3215"/>
      <c r="BU52" s="3215"/>
      <c r="BV52" s="3215"/>
      <c r="BW52" s="3215"/>
      <c r="BX52" s="3215"/>
      <c r="BY52" s="876"/>
      <c r="BZ52" s="876"/>
      <c r="CA52" s="876"/>
      <c r="CB52" s="876"/>
      <c r="CC52" s="876"/>
      <c r="CD52" s="876"/>
      <c r="CE52" s="876"/>
      <c r="CF52" s="876"/>
      <c r="CG52" s="876"/>
      <c r="CH52" s="876"/>
      <c r="CI52" s="876"/>
      <c r="CJ52" s="876"/>
      <c r="CK52" s="876"/>
      <c r="CL52" s="876"/>
      <c r="CM52" s="877"/>
      <c r="CN52" s="877"/>
      <c r="CO52" s="877"/>
      <c r="CP52" s="877"/>
      <c r="CQ52" s="877"/>
      <c r="CR52" s="877"/>
      <c r="CS52" s="877"/>
      <c r="CT52" s="877"/>
      <c r="CU52" s="877"/>
      <c r="CV52" s="877"/>
      <c r="CW52" s="877"/>
      <c r="CX52" s="877"/>
      <c r="CY52" s="877"/>
      <c r="CZ52" s="877"/>
      <c r="DA52" s="877"/>
      <c r="DB52" s="877"/>
      <c r="DC52" s="877"/>
      <c r="DD52" s="877"/>
      <c r="DE52" s="877"/>
      <c r="DF52" s="877"/>
      <c r="DG52" s="877"/>
      <c r="DH52" s="877"/>
      <c r="DI52" s="877"/>
      <c r="DJ52" s="877"/>
      <c r="DK52" s="877"/>
      <c r="DL52" s="877"/>
      <c r="DM52" s="877"/>
      <c r="DN52" s="877"/>
      <c r="DO52" s="877"/>
      <c r="DP52" s="877"/>
      <c r="DQ52" s="877"/>
      <c r="DR52" s="877"/>
      <c r="DS52" s="877"/>
      <c r="DT52" s="877"/>
      <c r="DU52" s="877"/>
      <c r="DV52" s="877"/>
      <c r="DW52" s="877"/>
      <c r="DX52" s="877"/>
      <c r="DY52" s="877"/>
      <c r="DZ52" s="877"/>
      <c r="EA52" s="877"/>
      <c r="EB52" s="877"/>
      <c r="EC52" s="877"/>
      <c r="ED52" s="877"/>
      <c r="EE52" s="877"/>
      <c r="EF52" s="877"/>
      <c r="EG52" s="877"/>
      <c r="EH52" s="877"/>
      <c r="EI52" s="877"/>
      <c r="EJ52" s="877"/>
      <c r="EK52" s="877"/>
      <c r="EL52" s="877"/>
      <c r="EM52" s="877"/>
      <c r="EN52" s="877"/>
    </row>
    <row r="53" spans="2:144" s="1485" customFormat="1" ht="12" customHeight="1">
      <c r="B53" s="1779"/>
      <c r="C53" s="1779"/>
      <c r="D53" s="1779"/>
      <c r="E53" s="3212" t="s">
        <v>4879</v>
      </c>
      <c r="F53" s="3212"/>
      <c r="G53" s="3212"/>
      <c r="H53" s="3212"/>
      <c r="I53" s="3212"/>
      <c r="J53" s="3212"/>
      <c r="K53" s="3212"/>
      <c r="L53" s="3212"/>
      <c r="M53" s="3212"/>
      <c r="N53" s="3212"/>
      <c r="O53" s="3212"/>
      <c r="P53" s="3212"/>
      <c r="Q53" s="3212"/>
      <c r="R53" s="3212"/>
      <c r="S53" s="3212"/>
      <c r="T53" s="3212"/>
      <c r="U53" s="3212"/>
      <c r="V53" s="3212"/>
      <c r="W53" s="3212"/>
      <c r="X53" s="3212"/>
      <c r="Y53" s="3212"/>
      <c r="Z53" s="3212"/>
      <c r="AA53" s="3212"/>
      <c r="AB53" s="3212"/>
      <c r="AC53" s="3212"/>
      <c r="AD53" s="3212"/>
      <c r="AE53" s="3212"/>
      <c r="AF53" s="3212"/>
      <c r="AG53" s="3212"/>
      <c r="AH53" s="3212"/>
      <c r="AI53" s="3212"/>
      <c r="AJ53" s="3212"/>
      <c r="AK53" s="3212"/>
      <c r="AL53" s="3212"/>
      <c r="AM53" s="3212"/>
      <c r="AN53" s="3212"/>
      <c r="AO53" s="3212"/>
      <c r="AP53" s="3212"/>
      <c r="AQ53" s="3212"/>
      <c r="AR53" s="3212"/>
      <c r="AS53" s="3212"/>
      <c r="AT53" s="3212"/>
      <c r="AU53" s="3212"/>
      <c r="AV53" s="3212"/>
      <c r="AW53" s="3212"/>
      <c r="AX53" s="3212"/>
      <c r="AY53" s="3212"/>
      <c r="AZ53" s="3212"/>
      <c r="BA53" s="3212"/>
      <c r="BB53" s="3212"/>
      <c r="BC53" s="3212"/>
      <c r="BD53" s="3212"/>
      <c r="BE53" s="3212"/>
      <c r="BF53" s="3212"/>
      <c r="BG53" s="3212"/>
      <c r="BH53" s="3212"/>
      <c r="BI53" s="3212"/>
      <c r="BJ53" s="3212"/>
      <c r="BK53" s="3212"/>
      <c r="BL53" s="3212"/>
      <c r="BM53" s="3212"/>
      <c r="BN53" s="3212"/>
      <c r="BO53" s="3212"/>
      <c r="BP53" s="3212"/>
      <c r="BQ53" s="3212"/>
      <c r="BR53" s="3212"/>
      <c r="BS53" s="3212"/>
      <c r="BT53" s="3212"/>
      <c r="BU53" s="3212"/>
      <c r="BV53" s="3212"/>
      <c r="BW53" s="3212"/>
      <c r="BX53" s="3212"/>
      <c r="BY53" s="876"/>
      <c r="BZ53" s="876"/>
      <c r="CA53" s="876"/>
      <c r="CB53" s="876"/>
      <c r="CC53" s="876"/>
      <c r="CD53" s="876"/>
      <c r="CE53" s="876"/>
      <c r="CF53" s="876"/>
      <c r="CG53" s="876"/>
      <c r="CH53" s="876"/>
      <c r="CI53" s="876"/>
      <c r="CJ53" s="876"/>
      <c r="CK53" s="876"/>
      <c r="CL53" s="876"/>
      <c r="CM53" s="877"/>
      <c r="CN53" s="877"/>
      <c r="CO53" s="877"/>
      <c r="CP53" s="877"/>
      <c r="CQ53" s="877"/>
      <c r="CR53" s="877"/>
      <c r="CS53" s="877"/>
      <c r="CT53" s="877"/>
      <c r="CU53" s="877"/>
      <c r="CV53" s="877"/>
      <c r="CW53" s="877"/>
      <c r="CX53" s="877"/>
      <c r="CY53" s="877"/>
      <c r="CZ53" s="877"/>
      <c r="DA53" s="877"/>
      <c r="DB53" s="877"/>
      <c r="DC53" s="877"/>
      <c r="DD53" s="877"/>
      <c r="DE53" s="877"/>
      <c r="DF53" s="877"/>
      <c r="DG53" s="877"/>
      <c r="DH53" s="877"/>
      <c r="DI53" s="877"/>
      <c r="DJ53" s="877"/>
      <c r="DK53" s="877"/>
      <c r="DL53" s="877"/>
      <c r="DM53" s="877"/>
      <c r="DN53" s="877"/>
      <c r="DO53" s="877"/>
      <c r="DP53" s="877"/>
      <c r="DQ53" s="877"/>
      <c r="DR53" s="877"/>
      <c r="DS53" s="877"/>
      <c r="DT53" s="877"/>
      <c r="DU53" s="877"/>
      <c r="DV53" s="877"/>
      <c r="DW53" s="877"/>
      <c r="DX53" s="877"/>
      <c r="DY53" s="877"/>
      <c r="DZ53" s="877"/>
      <c r="EA53" s="877"/>
      <c r="EB53" s="877"/>
      <c r="EC53" s="877"/>
      <c r="ED53" s="877"/>
      <c r="EE53" s="877"/>
      <c r="EF53" s="877"/>
      <c r="EG53" s="877"/>
      <c r="EH53" s="877"/>
      <c r="EI53" s="877"/>
      <c r="EJ53" s="877"/>
      <c r="EK53" s="877"/>
      <c r="EL53" s="877"/>
      <c r="EM53" s="877"/>
      <c r="EN53" s="877"/>
    </row>
    <row r="54" spans="2:144" s="1485" customFormat="1" ht="12" customHeight="1">
      <c r="B54" s="3211" t="s">
        <v>4500</v>
      </c>
      <c r="C54" s="3211"/>
      <c r="D54" s="3211"/>
      <c r="E54" s="3212" t="s">
        <v>4502</v>
      </c>
      <c r="F54" s="3212"/>
      <c r="G54" s="3212"/>
      <c r="H54" s="3212"/>
      <c r="I54" s="3212"/>
      <c r="J54" s="3212"/>
      <c r="K54" s="3212"/>
      <c r="L54" s="3212"/>
      <c r="M54" s="3212"/>
      <c r="N54" s="3212"/>
      <c r="O54" s="3212"/>
      <c r="P54" s="3212"/>
      <c r="Q54" s="3212"/>
      <c r="R54" s="3212"/>
      <c r="S54" s="3212"/>
      <c r="T54" s="3212"/>
      <c r="U54" s="3212"/>
      <c r="V54" s="3212"/>
      <c r="W54" s="3212"/>
      <c r="X54" s="3212"/>
      <c r="Y54" s="3212"/>
      <c r="Z54" s="3212"/>
      <c r="AA54" s="3212"/>
      <c r="AB54" s="3212"/>
      <c r="AC54" s="3212"/>
      <c r="AD54" s="3212"/>
      <c r="AE54" s="3212"/>
      <c r="AF54" s="3212"/>
      <c r="AG54" s="3212"/>
      <c r="AH54" s="3212"/>
      <c r="AI54" s="3212"/>
      <c r="AJ54" s="3212"/>
      <c r="AK54" s="3212"/>
      <c r="AL54" s="3212"/>
      <c r="AM54" s="3212"/>
      <c r="AN54" s="3212"/>
      <c r="AO54" s="3212"/>
      <c r="AP54" s="3212"/>
      <c r="AQ54" s="3212"/>
      <c r="AR54" s="3212"/>
      <c r="AS54" s="3212"/>
      <c r="AT54" s="3212"/>
      <c r="AU54" s="3212"/>
      <c r="AV54" s="3212"/>
      <c r="AW54" s="3212"/>
      <c r="AX54" s="3212"/>
      <c r="AY54" s="3212"/>
      <c r="AZ54" s="3212"/>
      <c r="BA54" s="3212"/>
      <c r="BB54" s="3212"/>
      <c r="BC54" s="3212"/>
      <c r="BD54" s="3212"/>
      <c r="BE54" s="3212"/>
      <c r="BF54" s="3212"/>
      <c r="BG54" s="3212"/>
      <c r="BH54" s="3212"/>
      <c r="BI54" s="3212"/>
      <c r="BJ54" s="3212"/>
      <c r="BK54" s="3212"/>
      <c r="BL54" s="3212"/>
      <c r="BM54" s="3212"/>
      <c r="BN54" s="3212"/>
      <c r="BO54" s="3212"/>
      <c r="BP54" s="3212"/>
      <c r="BQ54" s="3212"/>
      <c r="BR54" s="3212"/>
      <c r="BS54" s="3212"/>
      <c r="BT54" s="3212"/>
      <c r="BU54" s="3212"/>
      <c r="BV54" s="3212"/>
      <c r="BW54" s="3212"/>
      <c r="BX54" s="3212"/>
      <c r="BY54" s="876"/>
      <c r="BZ54" s="876"/>
      <c r="CA54" s="876"/>
      <c r="CB54" s="876"/>
      <c r="CC54" s="876"/>
      <c r="CD54" s="876"/>
      <c r="CE54" s="876"/>
      <c r="CF54" s="876"/>
      <c r="CG54" s="876"/>
      <c r="CH54" s="876"/>
      <c r="CI54" s="876"/>
      <c r="CJ54" s="876"/>
      <c r="CK54" s="876"/>
      <c r="CL54" s="876"/>
      <c r="CM54" s="877"/>
      <c r="CN54" s="877"/>
      <c r="CO54" s="877"/>
      <c r="CP54" s="877"/>
      <c r="CQ54" s="877"/>
      <c r="CR54" s="877"/>
      <c r="CS54" s="877"/>
      <c r="CT54" s="877"/>
      <c r="CU54" s="877"/>
      <c r="CV54" s="877"/>
      <c r="CW54" s="877"/>
      <c r="CX54" s="877"/>
      <c r="CY54" s="877"/>
      <c r="CZ54" s="877"/>
      <c r="DA54" s="877"/>
      <c r="DB54" s="877"/>
      <c r="DC54" s="877"/>
      <c r="DD54" s="877"/>
      <c r="DE54" s="877"/>
      <c r="DF54" s="877"/>
      <c r="DG54" s="877"/>
      <c r="DH54" s="877"/>
      <c r="DI54" s="877"/>
      <c r="DJ54" s="877"/>
      <c r="DK54" s="877"/>
      <c r="DL54" s="877"/>
      <c r="DM54" s="877"/>
      <c r="DN54" s="877"/>
      <c r="DO54" s="877"/>
      <c r="DP54" s="877"/>
      <c r="DQ54" s="877"/>
      <c r="DR54" s="877"/>
      <c r="DS54" s="877"/>
      <c r="DT54" s="877"/>
      <c r="DU54" s="877"/>
      <c r="DV54" s="877"/>
      <c r="DW54" s="877"/>
      <c r="DX54" s="877"/>
      <c r="DY54" s="877"/>
      <c r="DZ54" s="877"/>
      <c r="EA54" s="877"/>
      <c r="EB54" s="877"/>
      <c r="EC54" s="877"/>
      <c r="ED54" s="877"/>
      <c r="EE54" s="877"/>
      <c r="EF54" s="877"/>
      <c r="EG54" s="877"/>
      <c r="EH54" s="877"/>
      <c r="EI54" s="877"/>
      <c r="EJ54" s="877"/>
      <c r="EK54" s="877"/>
      <c r="EL54" s="877"/>
      <c r="EM54" s="877"/>
      <c r="EN54" s="877"/>
    </row>
    <row r="55" spans="2:144" s="1485" customFormat="1" ht="12">
      <c r="B55" s="3211" t="s">
        <v>4501</v>
      </c>
      <c r="C55" s="3211"/>
      <c r="D55" s="3211"/>
      <c r="E55" s="3212" t="s">
        <v>4504</v>
      </c>
      <c r="F55" s="3212"/>
      <c r="G55" s="3212"/>
      <c r="H55" s="3212"/>
      <c r="I55" s="3212"/>
      <c r="J55" s="3212"/>
      <c r="K55" s="3212"/>
      <c r="L55" s="3212"/>
      <c r="M55" s="3212"/>
      <c r="N55" s="3212"/>
      <c r="O55" s="3212"/>
      <c r="P55" s="3212"/>
      <c r="Q55" s="3212"/>
      <c r="R55" s="3212"/>
      <c r="S55" s="3212"/>
      <c r="T55" s="3212"/>
      <c r="U55" s="3212"/>
      <c r="V55" s="3212"/>
      <c r="W55" s="3212"/>
      <c r="X55" s="3212"/>
      <c r="Y55" s="3212"/>
      <c r="Z55" s="3212"/>
      <c r="AA55" s="3212"/>
      <c r="AB55" s="3212"/>
      <c r="AC55" s="3212"/>
      <c r="AD55" s="3212"/>
      <c r="AE55" s="3212"/>
      <c r="AF55" s="3212"/>
      <c r="AG55" s="3212"/>
      <c r="AH55" s="3212"/>
      <c r="AI55" s="3212"/>
      <c r="AJ55" s="3212"/>
      <c r="AK55" s="3212"/>
      <c r="AL55" s="3212"/>
      <c r="AM55" s="3212"/>
      <c r="AN55" s="3212"/>
      <c r="AO55" s="3212"/>
      <c r="AP55" s="3212"/>
      <c r="AQ55" s="3212"/>
      <c r="AR55" s="3212"/>
      <c r="AS55" s="3212"/>
      <c r="AT55" s="3212"/>
      <c r="AU55" s="3212"/>
      <c r="AV55" s="3212"/>
      <c r="AW55" s="3212"/>
      <c r="AX55" s="3212"/>
      <c r="AY55" s="3212"/>
      <c r="AZ55" s="3212"/>
      <c r="BA55" s="3212"/>
      <c r="BB55" s="3212"/>
      <c r="BC55" s="3212"/>
      <c r="BD55" s="3212"/>
      <c r="BE55" s="3212"/>
      <c r="BF55" s="3212"/>
      <c r="BG55" s="3212"/>
      <c r="BH55" s="3212"/>
      <c r="BI55" s="3212"/>
      <c r="BJ55" s="3212"/>
      <c r="BK55" s="3212"/>
      <c r="BL55" s="3212"/>
      <c r="BM55" s="3212"/>
      <c r="BN55" s="3212"/>
      <c r="BO55" s="3212"/>
      <c r="BP55" s="3212"/>
      <c r="BQ55" s="3212"/>
      <c r="BR55" s="3212"/>
      <c r="BS55" s="3212"/>
      <c r="BT55" s="3212"/>
      <c r="BU55" s="3212"/>
      <c r="BV55" s="3212"/>
      <c r="BW55" s="3212"/>
      <c r="BX55" s="3212"/>
      <c r="BY55" s="875"/>
      <c r="BZ55" s="875"/>
      <c r="CA55" s="875"/>
      <c r="CB55" s="875"/>
      <c r="CC55" s="875"/>
      <c r="CD55" s="875"/>
      <c r="CE55" s="875"/>
      <c r="CF55" s="875"/>
      <c r="CG55" s="875"/>
      <c r="CH55" s="875"/>
      <c r="CI55" s="875"/>
      <c r="CJ55" s="875"/>
      <c r="CK55" s="875"/>
      <c r="CL55" s="875"/>
      <c r="CM55" s="875"/>
      <c r="CN55" s="875"/>
      <c r="CO55" s="875"/>
      <c r="CP55" s="875"/>
      <c r="CQ55" s="875"/>
      <c r="CR55" s="875"/>
      <c r="CS55" s="875"/>
      <c r="CT55" s="875"/>
      <c r="CU55" s="875"/>
      <c r="CV55" s="875"/>
      <c r="CW55" s="875"/>
      <c r="CX55" s="875"/>
      <c r="CY55" s="875"/>
      <c r="CZ55" s="875"/>
      <c r="DA55" s="875"/>
      <c r="DB55" s="875"/>
      <c r="DC55" s="875"/>
      <c r="DD55" s="875"/>
      <c r="DE55" s="875"/>
      <c r="DF55" s="875"/>
      <c r="DG55" s="875"/>
      <c r="DH55" s="875"/>
      <c r="DI55" s="875"/>
      <c r="DJ55" s="875"/>
      <c r="DK55" s="875"/>
      <c r="DL55" s="875"/>
      <c r="DM55" s="875"/>
      <c r="DN55" s="875"/>
      <c r="DO55" s="875"/>
      <c r="DP55" s="875"/>
      <c r="DQ55" s="875"/>
      <c r="DR55" s="875"/>
      <c r="DS55" s="875"/>
      <c r="DT55" s="875"/>
      <c r="DU55" s="875"/>
      <c r="DV55" s="875"/>
      <c r="DW55" s="875"/>
      <c r="DX55" s="875"/>
      <c r="DY55" s="875"/>
      <c r="DZ55" s="875"/>
      <c r="EA55" s="875"/>
      <c r="EB55" s="875"/>
      <c r="EC55" s="875"/>
      <c r="ED55" s="875"/>
      <c r="EE55" s="875"/>
      <c r="EF55" s="875"/>
      <c r="EG55" s="875"/>
      <c r="EH55" s="875"/>
      <c r="EI55" s="875"/>
      <c r="EJ55" s="875"/>
      <c r="EK55" s="875"/>
      <c r="EL55" s="875"/>
      <c r="EM55" s="875"/>
      <c r="EN55" s="875"/>
    </row>
    <row r="56" spans="2:144" s="1485" customFormat="1" ht="12">
      <c r="B56" s="3211" t="s">
        <v>4503</v>
      </c>
      <c r="C56" s="3211"/>
      <c r="D56" s="3211"/>
      <c r="E56" s="3212" t="s">
        <v>5058</v>
      </c>
      <c r="F56" s="3212"/>
      <c r="G56" s="3212"/>
      <c r="H56" s="3212"/>
      <c r="I56" s="3212"/>
      <c r="J56" s="3212"/>
      <c r="K56" s="3212"/>
      <c r="L56" s="3212"/>
      <c r="M56" s="3212"/>
      <c r="N56" s="3212"/>
      <c r="O56" s="3212"/>
      <c r="P56" s="3212"/>
      <c r="Q56" s="3212"/>
      <c r="R56" s="3212"/>
      <c r="S56" s="3212"/>
      <c r="T56" s="3212"/>
      <c r="U56" s="3212"/>
      <c r="V56" s="3212"/>
      <c r="W56" s="3212"/>
      <c r="X56" s="3212"/>
      <c r="Y56" s="3212"/>
      <c r="Z56" s="3212"/>
      <c r="AA56" s="3212"/>
      <c r="AB56" s="3212"/>
      <c r="AC56" s="3212"/>
      <c r="AD56" s="3212"/>
      <c r="AE56" s="3212"/>
      <c r="AF56" s="3212"/>
      <c r="AG56" s="3212"/>
      <c r="AH56" s="3212"/>
      <c r="AI56" s="3212"/>
      <c r="AJ56" s="3212"/>
      <c r="AK56" s="3212"/>
      <c r="AL56" s="3212"/>
      <c r="AM56" s="3212"/>
      <c r="AN56" s="3212"/>
      <c r="AO56" s="3212"/>
      <c r="AP56" s="3212"/>
      <c r="AQ56" s="3212"/>
      <c r="AR56" s="3212"/>
      <c r="AS56" s="3212"/>
      <c r="AT56" s="3212"/>
      <c r="AU56" s="3212"/>
      <c r="AV56" s="3212"/>
      <c r="AW56" s="3212"/>
      <c r="AX56" s="3212"/>
      <c r="AY56" s="3212"/>
      <c r="AZ56" s="3212"/>
      <c r="BA56" s="3212"/>
      <c r="BB56" s="3212"/>
      <c r="BC56" s="3212"/>
      <c r="BD56" s="3212"/>
      <c r="BE56" s="3212"/>
      <c r="BF56" s="3212"/>
      <c r="BG56" s="3212"/>
      <c r="BH56" s="3212"/>
      <c r="BI56" s="3212"/>
      <c r="BJ56" s="3212"/>
      <c r="BK56" s="3212"/>
      <c r="BL56" s="3212"/>
      <c r="BM56" s="3212"/>
      <c r="BN56" s="3212"/>
      <c r="BO56" s="3212"/>
      <c r="BP56" s="3212"/>
      <c r="BQ56" s="3212"/>
      <c r="BR56" s="3212"/>
      <c r="BS56" s="3212"/>
      <c r="BT56" s="3212"/>
      <c r="BU56" s="3212"/>
      <c r="BV56" s="3212"/>
      <c r="BW56" s="3212"/>
      <c r="BX56" s="3212"/>
      <c r="BY56" s="876"/>
      <c r="BZ56" s="876"/>
      <c r="CA56" s="876"/>
      <c r="CB56" s="876"/>
      <c r="CC56" s="876"/>
      <c r="CD56" s="876"/>
      <c r="CE56" s="876"/>
      <c r="CF56" s="876"/>
      <c r="CG56" s="876"/>
      <c r="CH56" s="876"/>
      <c r="CI56" s="876"/>
      <c r="CJ56" s="876"/>
      <c r="CK56" s="876"/>
      <c r="CL56" s="876"/>
      <c r="CM56" s="876"/>
      <c r="CN56" s="876"/>
      <c r="CO56" s="876"/>
      <c r="CP56" s="876"/>
      <c r="CQ56" s="876"/>
      <c r="CR56" s="876"/>
      <c r="CS56" s="876"/>
      <c r="CT56" s="876"/>
      <c r="CU56" s="876"/>
      <c r="CV56" s="876"/>
      <c r="CW56" s="876"/>
      <c r="CX56" s="876"/>
      <c r="CY56" s="876"/>
      <c r="CZ56" s="876"/>
      <c r="DA56" s="876"/>
      <c r="DB56" s="876"/>
      <c r="DC56" s="876"/>
      <c r="DD56" s="876"/>
      <c r="DE56" s="876"/>
      <c r="DF56" s="876"/>
      <c r="DG56" s="876"/>
      <c r="DH56" s="876"/>
      <c r="DI56" s="876"/>
      <c r="DJ56" s="876"/>
      <c r="DK56" s="876"/>
      <c r="DL56" s="876"/>
      <c r="DM56" s="876"/>
      <c r="DN56" s="876"/>
      <c r="DO56" s="876"/>
      <c r="DP56" s="876"/>
      <c r="DQ56" s="876"/>
      <c r="DR56" s="876"/>
      <c r="DS56" s="876"/>
      <c r="DT56" s="876"/>
      <c r="DU56" s="876"/>
      <c r="DV56" s="876"/>
      <c r="DW56" s="876"/>
      <c r="DX56" s="876"/>
      <c r="DY56" s="876"/>
      <c r="DZ56" s="876"/>
      <c r="EA56" s="876"/>
      <c r="EB56" s="876"/>
      <c r="EC56" s="876"/>
      <c r="ED56" s="876"/>
      <c r="EE56" s="876"/>
      <c r="EF56" s="876"/>
      <c r="EG56" s="876"/>
      <c r="EH56" s="876"/>
      <c r="EI56" s="876"/>
      <c r="EJ56" s="876"/>
      <c r="EK56" s="876"/>
      <c r="EL56" s="876"/>
      <c r="EM56" s="876"/>
      <c r="EN56" s="876"/>
    </row>
    <row r="57" spans="2:144" s="1485" customFormat="1" ht="12">
      <c r="B57" s="3211" t="s">
        <v>5057</v>
      </c>
      <c r="C57" s="3211"/>
      <c r="D57" s="3211"/>
      <c r="E57" s="3212" t="s">
        <v>4505</v>
      </c>
      <c r="F57" s="3212"/>
      <c r="G57" s="3212"/>
      <c r="H57" s="3212"/>
      <c r="I57" s="3212"/>
      <c r="J57" s="3212"/>
      <c r="K57" s="3212"/>
      <c r="L57" s="3212"/>
      <c r="M57" s="3212"/>
      <c r="N57" s="3212"/>
      <c r="O57" s="3212"/>
      <c r="P57" s="3212"/>
      <c r="Q57" s="3212"/>
      <c r="R57" s="3212"/>
      <c r="S57" s="3212"/>
      <c r="T57" s="3212"/>
      <c r="U57" s="3212"/>
      <c r="V57" s="3212"/>
      <c r="W57" s="3212"/>
      <c r="X57" s="3212"/>
      <c r="Y57" s="3212"/>
      <c r="Z57" s="3212"/>
      <c r="AA57" s="3212"/>
      <c r="AB57" s="3212"/>
      <c r="AC57" s="3212"/>
      <c r="AD57" s="3212"/>
      <c r="AE57" s="3212"/>
      <c r="AF57" s="3212"/>
      <c r="AG57" s="3212"/>
      <c r="AH57" s="3212"/>
      <c r="AI57" s="3212"/>
      <c r="AJ57" s="3212"/>
      <c r="AK57" s="3212"/>
      <c r="AL57" s="3212"/>
      <c r="AM57" s="3212"/>
      <c r="AN57" s="3212"/>
      <c r="AO57" s="3212"/>
      <c r="AP57" s="3212"/>
      <c r="AQ57" s="3212"/>
      <c r="AR57" s="3212"/>
      <c r="AS57" s="3212"/>
      <c r="AT57" s="3212"/>
      <c r="AU57" s="3212"/>
      <c r="AV57" s="3212"/>
      <c r="AW57" s="3212"/>
      <c r="AX57" s="3212"/>
      <c r="AY57" s="3212"/>
      <c r="AZ57" s="3212"/>
      <c r="BA57" s="3212"/>
      <c r="BB57" s="3212"/>
      <c r="BC57" s="3212"/>
      <c r="BD57" s="3212"/>
      <c r="BE57" s="3212"/>
      <c r="BF57" s="3212"/>
      <c r="BG57" s="3212"/>
      <c r="BH57" s="3212"/>
      <c r="BI57" s="3212"/>
      <c r="BJ57" s="3212"/>
      <c r="BK57" s="3212"/>
      <c r="BL57" s="3212"/>
      <c r="BM57" s="3212"/>
      <c r="BN57" s="3212"/>
      <c r="BO57" s="3212"/>
      <c r="BP57" s="3212"/>
      <c r="BQ57" s="3212"/>
      <c r="BR57" s="3212"/>
      <c r="BS57" s="3212"/>
      <c r="BT57" s="3212"/>
      <c r="BU57" s="3212"/>
      <c r="BV57" s="3212"/>
      <c r="BW57" s="3212"/>
      <c r="BX57" s="3212"/>
      <c r="BY57" s="875"/>
      <c r="BZ57" s="875"/>
      <c r="CA57" s="875"/>
      <c r="CB57" s="875"/>
      <c r="CC57" s="875"/>
      <c r="CD57" s="875"/>
      <c r="CE57" s="875"/>
      <c r="CF57" s="875"/>
      <c r="CG57" s="875"/>
      <c r="CH57" s="875"/>
      <c r="CI57" s="875"/>
      <c r="CJ57" s="875"/>
      <c r="CK57" s="875"/>
      <c r="CL57" s="875"/>
      <c r="CM57" s="875"/>
      <c r="CN57" s="875"/>
      <c r="CO57" s="875"/>
      <c r="CP57" s="875"/>
      <c r="CQ57" s="875"/>
      <c r="CR57" s="875"/>
      <c r="CS57" s="875"/>
      <c r="CT57" s="875"/>
      <c r="CU57" s="875"/>
      <c r="CV57" s="875"/>
      <c r="CW57" s="875"/>
      <c r="CX57" s="875"/>
      <c r="CY57" s="875"/>
      <c r="CZ57" s="875"/>
      <c r="DA57" s="875"/>
      <c r="DB57" s="875"/>
      <c r="DC57" s="875"/>
      <c r="DD57" s="875"/>
      <c r="DE57" s="875"/>
      <c r="DF57" s="875"/>
      <c r="DG57" s="875"/>
      <c r="DH57" s="875"/>
      <c r="DI57" s="875"/>
      <c r="DJ57" s="875"/>
      <c r="DK57" s="875"/>
      <c r="DL57" s="875"/>
      <c r="DM57" s="875"/>
      <c r="DN57" s="875"/>
      <c r="DO57" s="875"/>
      <c r="DP57" s="875"/>
      <c r="DQ57" s="875"/>
      <c r="DR57" s="875"/>
      <c r="DS57" s="875"/>
      <c r="DT57" s="875"/>
      <c r="DU57" s="875"/>
      <c r="DV57" s="875"/>
      <c r="DW57" s="875"/>
      <c r="DX57" s="875"/>
      <c r="DY57" s="875"/>
      <c r="DZ57" s="875"/>
      <c r="EA57" s="875"/>
      <c r="EB57" s="875"/>
      <c r="EC57" s="875"/>
      <c r="ED57" s="875"/>
      <c r="EE57" s="875"/>
      <c r="EF57" s="875"/>
      <c r="EG57" s="875"/>
      <c r="EH57" s="875"/>
      <c r="EI57" s="875"/>
      <c r="EJ57" s="875"/>
      <c r="EK57" s="875"/>
      <c r="EL57" s="875"/>
      <c r="EM57" s="875"/>
      <c r="EN57" s="875"/>
    </row>
    <row r="58" spans="2:144" ht="4.5" customHeight="1">
      <c r="B58" s="971"/>
      <c r="C58" s="971"/>
      <c r="D58" s="971"/>
      <c r="E58" s="971"/>
      <c r="F58" s="97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c r="AM58" s="971"/>
      <c r="AN58" s="971"/>
      <c r="AO58" s="971"/>
      <c r="AP58" s="971"/>
      <c r="AQ58" s="971"/>
      <c r="AR58" s="971"/>
      <c r="AS58" s="971"/>
      <c r="AT58" s="971"/>
      <c r="AU58" s="971"/>
      <c r="AV58" s="971"/>
      <c r="AW58" s="971"/>
      <c r="AX58" s="971"/>
      <c r="AY58" s="971"/>
      <c r="AZ58" s="971"/>
      <c r="BA58" s="971"/>
      <c r="BB58" s="971"/>
      <c r="BC58" s="971"/>
      <c r="BD58" s="971"/>
      <c r="BE58" s="971"/>
      <c r="BF58" s="971"/>
      <c r="BG58" s="971"/>
      <c r="BH58" s="971"/>
      <c r="BI58" s="971"/>
      <c r="BJ58" s="971"/>
      <c r="BK58" s="971"/>
      <c r="BL58" s="971"/>
      <c r="BM58" s="971"/>
      <c r="BN58" s="1422"/>
      <c r="BO58" s="1422"/>
      <c r="BP58" s="1422"/>
      <c r="BQ58" s="1422"/>
      <c r="BR58" s="1422"/>
      <c r="BS58" s="1422"/>
      <c r="BT58" s="1422"/>
      <c r="BU58" s="1422"/>
    </row>
    <row r="59" spans="2:144" ht="12.75" customHeight="1">
      <c r="B59" s="3202" t="s">
        <v>3785</v>
      </c>
      <c r="C59" s="3203"/>
      <c r="D59" s="3203"/>
      <c r="E59" s="3203"/>
      <c r="F59" s="3203"/>
      <c r="G59" s="3203"/>
      <c r="H59" s="3203"/>
      <c r="I59" s="3203"/>
      <c r="J59" s="3203"/>
      <c r="K59" s="3203"/>
      <c r="L59" s="3203"/>
      <c r="M59" s="3203"/>
      <c r="N59" s="3203"/>
      <c r="O59" s="3203"/>
      <c r="P59" s="3203"/>
      <c r="Q59" s="3203"/>
      <c r="R59" s="3203"/>
      <c r="S59" s="3203"/>
      <c r="T59" s="3203"/>
      <c r="U59" s="3203"/>
      <c r="V59" s="3203"/>
      <c r="W59" s="3203"/>
      <c r="X59" s="3203"/>
      <c r="Y59" s="3203"/>
      <c r="Z59" s="3203"/>
      <c r="AA59" s="3203"/>
      <c r="AB59" s="3203"/>
      <c r="AC59" s="3203"/>
      <c r="AD59" s="3203"/>
      <c r="AE59" s="3203"/>
      <c r="AF59" s="3203"/>
      <c r="AG59" s="3203"/>
      <c r="AH59" s="3203"/>
      <c r="AI59" s="3203"/>
      <c r="AJ59" s="3203"/>
      <c r="AK59" s="3203"/>
      <c r="AL59" s="3203"/>
      <c r="AM59" s="3203"/>
      <c r="AN59" s="3203"/>
      <c r="AO59" s="3203"/>
      <c r="AP59" s="3203"/>
      <c r="AQ59" s="3203"/>
      <c r="AR59" s="3203"/>
      <c r="AS59" s="3203"/>
      <c r="AT59" s="3203"/>
      <c r="AU59" s="3203"/>
      <c r="AV59" s="3203"/>
      <c r="AW59" s="3203"/>
      <c r="AX59" s="3203"/>
      <c r="AY59" s="3203"/>
      <c r="AZ59" s="3203"/>
      <c r="BA59" s="3203"/>
      <c r="BB59" s="3203"/>
      <c r="BC59" s="3203"/>
      <c r="BD59" s="3203"/>
      <c r="BE59" s="3203"/>
      <c r="BF59" s="3203"/>
      <c r="BG59" s="3203"/>
      <c r="BH59" s="3203"/>
      <c r="BI59" s="3203"/>
      <c r="BJ59" s="3203"/>
      <c r="BK59" s="3203"/>
      <c r="BL59" s="3203"/>
      <c r="BM59" s="3203"/>
      <c r="BN59" s="3203"/>
      <c r="BO59" s="3203"/>
      <c r="BP59" s="3203"/>
      <c r="BQ59" s="3203"/>
      <c r="BR59" s="3203"/>
      <c r="BS59" s="3203"/>
      <c r="BT59" s="3203"/>
      <c r="BU59" s="3203"/>
      <c r="BV59" s="1455"/>
      <c r="BW59" s="1455"/>
      <c r="BX59" s="1486"/>
    </row>
    <row r="60" spans="2:144" ht="11.25" customHeight="1">
      <c r="B60" s="1487"/>
      <c r="C60" s="1488">
        <v>1</v>
      </c>
      <c r="D60" s="3204" t="s">
        <v>4506</v>
      </c>
      <c r="E60" s="3204"/>
      <c r="F60" s="3204"/>
      <c r="G60" s="3204"/>
      <c r="H60" s="3204"/>
      <c r="I60" s="3204"/>
      <c r="J60" s="3204"/>
      <c r="K60" s="3204"/>
      <c r="L60" s="3204"/>
      <c r="M60" s="3204"/>
      <c r="N60" s="3204"/>
      <c r="O60" s="3204"/>
      <c r="P60" s="3204"/>
      <c r="Q60" s="3204"/>
      <c r="R60" s="3204"/>
      <c r="S60" s="3204"/>
      <c r="T60" s="3204"/>
      <c r="U60" s="3204"/>
      <c r="V60" s="3204"/>
      <c r="W60" s="3204"/>
      <c r="X60" s="3204"/>
      <c r="Y60" s="3204"/>
      <c r="Z60" s="3204"/>
      <c r="AA60" s="3204"/>
      <c r="AB60" s="3204"/>
      <c r="AC60" s="3204"/>
      <c r="AD60" s="3204"/>
      <c r="AE60" s="3204"/>
      <c r="AF60" s="3204"/>
      <c r="AG60" s="3204"/>
      <c r="AH60" s="3204"/>
      <c r="AI60" s="3204"/>
      <c r="AJ60" s="3204"/>
      <c r="AK60" s="3204"/>
      <c r="AL60" s="3204"/>
      <c r="AM60" s="3204"/>
      <c r="AN60" s="3204"/>
      <c r="AO60" s="3204"/>
      <c r="AP60" s="3204"/>
      <c r="AQ60" s="3204"/>
      <c r="AR60" s="3204"/>
      <c r="AS60" s="3204"/>
      <c r="AT60" s="3204"/>
      <c r="AU60" s="3204"/>
      <c r="AV60" s="3204"/>
      <c r="AW60" s="3204"/>
      <c r="AX60" s="3204"/>
      <c r="AY60" s="3204"/>
      <c r="AZ60" s="3204"/>
      <c r="BA60" s="3204"/>
      <c r="BB60" s="3204"/>
      <c r="BC60" s="3204"/>
      <c r="BD60" s="3204"/>
      <c r="BE60" s="3204"/>
      <c r="BF60" s="3204"/>
      <c r="BG60" s="3204"/>
      <c r="BH60" s="3204"/>
      <c r="BI60" s="3204"/>
      <c r="BJ60" s="3204"/>
      <c r="BK60" s="3204"/>
      <c r="BL60" s="3204"/>
      <c r="BM60" s="3204"/>
      <c r="BN60" s="3204"/>
      <c r="BO60" s="3204"/>
      <c r="BP60" s="3204"/>
      <c r="BQ60" s="3204"/>
      <c r="BR60" s="3204"/>
      <c r="BS60" s="3204"/>
      <c r="BT60" s="3204"/>
      <c r="BU60" s="3204"/>
      <c r="BV60" s="3204"/>
      <c r="BW60" s="3204"/>
      <c r="BX60" s="1489"/>
    </row>
    <row r="61" spans="2:144" ht="11.25" customHeight="1">
      <c r="B61" s="1487"/>
      <c r="C61" s="1490"/>
      <c r="D61" s="3204"/>
      <c r="E61" s="3204"/>
      <c r="F61" s="3204"/>
      <c r="G61" s="3204"/>
      <c r="H61" s="3204"/>
      <c r="I61" s="3204"/>
      <c r="J61" s="3204"/>
      <c r="K61" s="3204"/>
      <c r="L61" s="3204"/>
      <c r="M61" s="3204"/>
      <c r="N61" s="3204"/>
      <c r="O61" s="3204"/>
      <c r="P61" s="3204"/>
      <c r="Q61" s="3204"/>
      <c r="R61" s="3204"/>
      <c r="S61" s="3204"/>
      <c r="T61" s="3204"/>
      <c r="U61" s="3204"/>
      <c r="V61" s="3204"/>
      <c r="W61" s="3204"/>
      <c r="X61" s="3204"/>
      <c r="Y61" s="3204"/>
      <c r="Z61" s="3204"/>
      <c r="AA61" s="3204"/>
      <c r="AB61" s="3204"/>
      <c r="AC61" s="3204"/>
      <c r="AD61" s="3204"/>
      <c r="AE61" s="3204"/>
      <c r="AF61" s="3204"/>
      <c r="AG61" s="3204"/>
      <c r="AH61" s="3204"/>
      <c r="AI61" s="3204"/>
      <c r="AJ61" s="3204"/>
      <c r="AK61" s="3204"/>
      <c r="AL61" s="3204"/>
      <c r="AM61" s="3204"/>
      <c r="AN61" s="3204"/>
      <c r="AO61" s="3204"/>
      <c r="AP61" s="3204"/>
      <c r="AQ61" s="3204"/>
      <c r="AR61" s="3204"/>
      <c r="AS61" s="3204"/>
      <c r="AT61" s="3204"/>
      <c r="AU61" s="3204"/>
      <c r="AV61" s="3204"/>
      <c r="AW61" s="3204"/>
      <c r="AX61" s="3204"/>
      <c r="AY61" s="3204"/>
      <c r="AZ61" s="3204"/>
      <c r="BA61" s="3204"/>
      <c r="BB61" s="3204"/>
      <c r="BC61" s="3204"/>
      <c r="BD61" s="3204"/>
      <c r="BE61" s="3204"/>
      <c r="BF61" s="3204"/>
      <c r="BG61" s="3204"/>
      <c r="BH61" s="3204"/>
      <c r="BI61" s="3204"/>
      <c r="BJ61" s="3204"/>
      <c r="BK61" s="3204"/>
      <c r="BL61" s="3204"/>
      <c r="BM61" s="3204"/>
      <c r="BN61" s="3204"/>
      <c r="BO61" s="3204"/>
      <c r="BP61" s="3204"/>
      <c r="BQ61" s="3204"/>
      <c r="BR61" s="3204"/>
      <c r="BS61" s="3204"/>
      <c r="BT61" s="3204"/>
      <c r="BU61" s="3204"/>
      <c r="BV61" s="3204"/>
      <c r="BW61" s="3204"/>
      <c r="BX61" s="1489"/>
    </row>
    <row r="62" spans="2:144" ht="11.45" customHeight="1">
      <c r="B62" s="1487"/>
      <c r="C62" s="1491"/>
      <c r="D62" s="3205" t="s">
        <v>3786</v>
      </c>
      <c r="E62" s="3205"/>
      <c r="F62" s="3205"/>
      <c r="G62" s="3205"/>
      <c r="H62" s="3205"/>
      <c r="I62" s="3205"/>
      <c r="J62" s="3205"/>
      <c r="K62" s="3205"/>
      <c r="L62" s="3205"/>
      <c r="M62" s="3205"/>
      <c r="N62" s="3205"/>
      <c r="O62" s="3205"/>
      <c r="P62" s="3205"/>
      <c r="Q62" s="3205"/>
      <c r="R62" s="3205"/>
      <c r="S62" s="3205"/>
      <c r="T62" s="3205"/>
      <c r="U62" s="3205"/>
      <c r="V62" s="3205"/>
      <c r="W62" s="3205"/>
      <c r="X62" s="3205"/>
      <c r="Y62" s="3205"/>
      <c r="Z62" s="3205"/>
      <c r="AA62" s="3205"/>
      <c r="AB62" s="3205"/>
      <c r="AC62" s="3205"/>
      <c r="AD62" s="3205"/>
      <c r="AE62" s="3205"/>
      <c r="AF62" s="3205"/>
      <c r="AG62" s="3205"/>
      <c r="AH62" s="3205"/>
      <c r="AI62" s="3205"/>
      <c r="AJ62" s="3205"/>
      <c r="AK62" s="3205"/>
      <c r="AL62" s="3205"/>
      <c r="AM62" s="3205"/>
      <c r="AN62" s="3205"/>
      <c r="AO62" s="3205"/>
      <c r="AP62" s="3205"/>
      <c r="AQ62" s="3205"/>
      <c r="AR62" s="3205"/>
      <c r="AS62" s="3205"/>
      <c r="AT62" s="3205"/>
      <c r="AU62" s="3205"/>
      <c r="AV62" s="3205"/>
      <c r="AW62" s="3205"/>
      <c r="AX62" s="3205"/>
      <c r="AY62" s="3205"/>
      <c r="AZ62" s="3205"/>
      <c r="BA62" s="3205"/>
      <c r="BB62" s="3205"/>
      <c r="BC62" s="3205"/>
      <c r="BD62" s="3205"/>
      <c r="BE62" s="3205"/>
      <c r="BF62" s="3205"/>
      <c r="BG62" s="3205"/>
      <c r="BH62" s="3205"/>
      <c r="BI62" s="3205"/>
      <c r="BJ62" s="3205"/>
      <c r="BK62" s="3205"/>
      <c r="BL62" s="3205"/>
      <c r="BM62" s="3205"/>
      <c r="BN62" s="3205"/>
      <c r="BO62" s="3205"/>
      <c r="BP62" s="3205"/>
      <c r="BQ62" s="3205"/>
      <c r="BR62" s="3205"/>
      <c r="BS62" s="3205"/>
      <c r="BT62" s="1490"/>
      <c r="BU62" s="1490"/>
      <c r="BX62" s="1489"/>
    </row>
    <row r="63" spans="2:144" ht="13.5" customHeight="1">
      <c r="B63" s="1487"/>
      <c r="C63" s="1490"/>
      <c r="D63" s="3178" t="s">
        <v>3787</v>
      </c>
      <c r="E63" s="3178"/>
      <c r="F63" s="3178"/>
      <c r="G63" s="3178"/>
      <c r="H63" s="3178"/>
      <c r="I63" s="3178"/>
      <c r="J63" s="3178"/>
      <c r="K63" s="3178"/>
      <c r="L63" s="3178"/>
      <c r="M63" s="3178"/>
      <c r="N63" s="3178"/>
      <c r="O63" s="3178"/>
      <c r="P63" s="3178"/>
      <c r="Q63" s="3178"/>
      <c r="R63" s="3178"/>
      <c r="S63" s="3178"/>
      <c r="T63" s="3178"/>
      <c r="U63" s="3178"/>
      <c r="V63" s="3178"/>
      <c r="W63" s="3178"/>
      <c r="X63" s="3178"/>
      <c r="Y63" s="3178"/>
      <c r="Z63" s="3178"/>
      <c r="AA63" s="3178"/>
      <c r="AB63" s="3178"/>
      <c r="AC63" s="3178"/>
      <c r="AD63" s="3178"/>
      <c r="AE63" s="3178"/>
      <c r="AF63" s="3178"/>
      <c r="AG63" s="3178"/>
      <c r="AH63" s="3178"/>
      <c r="AI63" s="3178"/>
      <c r="AJ63" s="3178"/>
      <c r="AK63" s="3178"/>
      <c r="AL63" s="3178"/>
      <c r="AM63" s="3178"/>
      <c r="AN63" s="3178"/>
      <c r="AO63" s="3178"/>
      <c r="AP63" s="3178"/>
      <c r="AQ63" s="3178"/>
      <c r="AR63" s="3178"/>
      <c r="AS63" s="3178"/>
      <c r="AT63" s="3178"/>
      <c r="AU63" s="3178"/>
      <c r="AV63" s="3178"/>
      <c r="AW63" s="3178"/>
      <c r="AX63" s="3178"/>
      <c r="AY63" s="3178"/>
      <c r="AZ63" s="3178"/>
      <c r="BA63" s="3178"/>
      <c r="BB63" s="3178"/>
      <c r="BC63" s="3178"/>
      <c r="BD63" s="3178"/>
      <c r="BE63" s="3178"/>
      <c r="BF63" s="3178"/>
      <c r="BG63" s="3178"/>
      <c r="BH63" s="3178"/>
      <c r="BI63" s="3178"/>
      <c r="BJ63" s="3178"/>
      <c r="BK63" s="3178"/>
      <c r="BL63" s="3178"/>
      <c r="BM63" s="3178"/>
      <c r="BN63" s="3178"/>
      <c r="BO63" s="3178"/>
      <c r="BP63" s="3178"/>
      <c r="BQ63" s="3178"/>
      <c r="BR63" s="3178"/>
      <c r="BS63" s="3178"/>
      <c r="BT63" s="1490"/>
      <c r="BU63" s="1490"/>
      <c r="BX63" s="1489"/>
    </row>
    <row r="64" spans="2:144" ht="12.95" customHeight="1">
      <c r="B64" s="1487"/>
      <c r="C64" s="1490"/>
      <c r="D64" s="1490"/>
      <c r="E64" s="3178" t="s">
        <v>3788</v>
      </c>
      <c r="F64" s="3178"/>
      <c r="G64" s="3178"/>
      <c r="H64" s="3178"/>
      <c r="I64" s="3178"/>
      <c r="J64" s="3178"/>
      <c r="K64" s="3178"/>
      <c r="L64" s="3178"/>
      <c r="M64" s="3178"/>
      <c r="N64" s="3178"/>
      <c r="O64" s="3178"/>
      <c r="P64" s="3178"/>
      <c r="Q64" s="3178"/>
      <c r="R64" s="3178"/>
      <c r="S64" s="3178"/>
      <c r="T64" s="3178"/>
      <c r="U64" s="3178"/>
      <c r="V64" s="3178"/>
      <c r="W64" s="3178"/>
      <c r="X64" s="3178"/>
      <c r="Y64" s="3178"/>
      <c r="Z64" s="3178"/>
      <c r="AA64" s="3178"/>
      <c r="AB64" s="3178"/>
      <c r="AC64" s="3178"/>
      <c r="AD64" s="3178"/>
      <c r="AE64" s="3178"/>
      <c r="AF64" s="3178"/>
      <c r="AG64" s="3178"/>
      <c r="AH64" s="3178"/>
      <c r="AI64" s="3178"/>
      <c r="AJ64" s="3178"/>
      <c r="AK64" s="3178"/>
      <c r="AL64" s="3178"/>
      <c r="AM64" s="3178"/>
      <c r="AN64" s="3178"/>
      <c r="AO64" s="3178"/>
      <c r="AP64" s="3178"/>
      <c r="AQ64" s="3178"/>
      <c r="AR64" s="3178"/>
      <c r="AS64" s="3178"/>
      <c r="AT64" s="3178"/>
      <c r="AU64" s="3178"/>
      <c r="AV64" s="3178"/>
      <c r="AW64" s="3178"/>
      <c r="AX64" s="3178"/>
      <c r="AY64" s="3178"/>
      <c r="AZ64" s="3178"/>
      <c r="BA64" s="3178"/>
      <c r="BB64" s="3178"/>
      <c r="BC64" s="3178"/>
      <c r="BD64" s="3178"/>
      <c r="BE64" s="3178"/>
      <c r="BF64" s="3178"/>
      <c r="BG64" s="3178"/>
      <c r="BH64" s="3178"/>
      <c r="BI64" s="3178"/>
      <c r="BJ64" s="3178"/>
      <c r="BK64" s="3178"/>
      <c r="BL64" s="3178"/>
      <c r="BM64" s="3178"/>
      <c r="BN64" s="3178"/>
      <c r="BO64" s="3178"/>
      <c r="BP64" s="3178"/>
      <c r="BQ64" s="3178"/>
      <c r="BR64" s="3178"/>
      <c r="BS64" s="3178"/>
      <c r="BT64" s="1490"/>
      <c r="BU64" s="1490"/>
      <c r="BX64" s="1489"/>
    </row>
    <row r="65" spans="2:76" ht="11.1" customHeight="1">
      <c r="B65" s="1492"/>
      <c r="C65" s="1422"/>
      <c r="D65" s="1422"/>
      <c r="E65" s="1422"/>
      <c r="F65" s="3206"/>
      <c r="G65" s="3206"/>
      <c r="H65" s="3206"/>
      <c r="I65" s="3206"/>
      <c r="J65" s="3206"/>
      <c r="K65" s="3206"/>
      <c r="L65" s="3206"/>
      <c r="M65" s="3208" t="s">
        <v>3789</v>
      </c>
      <c r="N65" s="3209"/>
      <c r="O65" s="3209"/>
      <c r="P65" s="3209"/>
      <c r="Q65" s="3209"/>
      <c r="R65" s="3209"/>
      <c r="S65" s="3209"/>
      <c r="T65" s="3209"/>
      <c r="U65" s="3209"/>
      <c r="V65" s="3209"/>
      <c r="W65" s="3209"/>
      <c r="X65" s="3210"/>
      <c r="Y65" s="3208" t="s">
        <v>3790</v>
      </c>
      <c r="Z65" s="3209"/>
      <c r="AA65" s="3209"/>
      <c r="AB65" s="3209"/>
      <c r="AC65" s="3209"/>
      <c r="AD65" s="3209"/>
      <c r="AE65" s="3209"/>
      <c r="AF65" s="3209"/>
      <c r="AG65" s="3209"/>
      <c r="AH65" s="3209"/>
      <c r="AI65" s="3209"/>
      <c r="AJ65" s="3209"/>
      <c r="AK65" s="3210"/>
      <c r="AL65" s="1422"/>
      <c r="AM65" s="1422"/>
      <c r="AN65" s="1422"/>
      <c r="AO65" s="1422"/>
      <c r="AP65" s="1422"/>
      <c r="AQ65" s="1422"/>
      <c r="AR65" s="1422"/>
      <c r="AS65" s="1422"/>
      <c r="AT65" s="1422"/>
      <c r="AU65" s="1422"/>
      <c r="AV65" s="1422"/>
      <c r="AW65" s="1422"/>
      <c r="AX65" s="1422"/>
      <c r="AY65" s="1422"/>
      <c r="AZ65" s="1422"/>
      <c r="BA65" s="1422"/>
      <c r="BB65" s="1422"/>
      <c r="BC65" s="1422"/>
      <c r="BD65" s="1422"/>
      <c r="BE65" s="1422"/>
      <c r="BF65" s="1422"/>
      <c r="BG65" s="1422"/>
      <c r="BH65" s="1422"/>
      <c r="BI65" s="1422"/>
      <c r="BJ65" s="1422"/>
      <c r="BK65" s="1422"/>
      <c r="BL65" s="1422"/>
      <c r="BM65" s="1422"/>
      <c r="BN65" s="1422"/>
      <c r="BO65" s="1422"/>
      <c r="BP65" s="1422"/>
      <c r="BQ65" s="1422"/>
      <c r="BR65" s="1422"/>
      <c r="BS65" s="1422"/>
      <c r="BT65" s="1422"/>
      <c r="BU65" s="1422"/>
      <c r="BX65" s="1489"/>
    </row>
    <row r="66" spans="2:76" ht="11.1" customHeight="1" thickBot="1">
      <c r="B66" s="1492"/>
      <c r="C66" s="1422"/>
      <c r="D66" s="1422"/>
      <c r="E66" s="1422"/>
      <c r="F66" s="3207"/>
      <c r="G66" s="3207"/>
      <c r="H66" s="3207"/>
      <c r="I66" s="3207"/>
      <c r="J66" s="3207"/>
      <c r="K66" s="3207"/>
      <c r="L66" s="3207"/>
      <c r="M66" s="3194" t="s">
        <v>3791</v>
      </c>
      <c r="N66" s="3194"/>
      <c r="O66" s="3194"/>
      <c r="P66" s="3194"/>
      <c r="Q66" s="3194"/>
      <c r="R66" s="3194"/>
      <c r="S66" s="3195" t="s">
        <v>3792</v>
      </c>
      <c r="T66" s="3196"/>
      <c r="U66" s="3196"/>
      <c r="V66" s="3196"/>
      <c r="W66" s="3196"/>
      <c r="X66" s="3197"/>
      <c r="Y66" s="3194" t="s">
        <v>3791</v>
      </c>
      <c r="Z66" s="3194"/>
      <c r="AA66" s="3194"/>
      <c r="AB66" s="3194"/>
      <c r="AC66" s="3194"/>
      <c r="AD66" s="3194"/>
      <c r="AE66" s="3194"/>
      <c r="AF66" s="3195" t="s">
        <v>3792</v>
      </c>
      <c r="AG66" s="3196"/>
      <c r="AH66" s="3196"/>
      <c r="AI66" s="3196"/>
      <c r="AJ66" s="3196"/>
      <c r="AK66" s="3197"/>
      <c r="AL66" s="1422"/>
      <c r="AM66" s="1422"/>
      <c r="AN66" s="1422"/>
      <c r="AO66" s="1422"/>
      <c r="AP66" s="1422"/>
      <c r="AQ66" s="1422"/>
      <c r="AR66" s="1422"/>
      <c r="AS66" s="1422"/>
      <c r="AT66" s="1422"/>
      <c r="AU66" s="1422"/>
      <c r="AV66" s="1422"/>
      <c r="AW66" s="1422"/>
      <c r="AX66" s="1422"/>
      <c r="AY66" s="1422"/>
      <c r="AZ66" s="1422"/>
      <c r="BA66" s="1422"/>
      <c r="BB66" s="1422"/>
      <c r="BC66" s="1422"/>
      <c r="BD66" s="1422"/>
      <c r="BE66" s="1422"/>
      <c r="BF66" s="1422"/>
      <c r="BG66" s="1422"/>
      <c r="BH66" s="1422"/>
      <c r="BI66" s="1422"/>
      <c r="BJ66" s="1422"/>
      <c r="BK66" s="1422"/>
      <c r="BL66" s="1422"/>
      <c r="BM66" s="1422"/>
      <c r="BN66" s="1422"/>
      <c r="BO66" s="1422"/>
      <c r="BP66" s="1422"/>
      <c r="BQ66" s="1422"/>
      <c r="BR66" s="1422"/>
      <c r="BS66" s="1422"/>
      <c r="BT66" s="1422"/>
      <c r="BU66" s="1422"/>
      <c r="BX66" s="1489"/>
    </row>
    <row r="67" spans="2:76" ht="6.75" customHeight="1" thickTop="1">
      <c r="B67" s="1492"/>
      <c r="C67" s="1422"/>
      <c r="D67" s="1422"/>
      <c r="E67" s="1422"/>
      <c r="F67" s="3198" t="s">
        <v>2583</v>
      </c>
      <c r="G67" s="3199"/>
      <c r="H67" s="3199"/>
      <c r="I67" s="3199"/>
      <c r="J67" s="3199"/>
      <c r="K67" s="3199"/>
      <c r="L67" s="3200"/>
      <c r="M67" s="3201" t="s">
        <v>3793</v>
      </c>
      <c r="N67" s="3201"/>
      <c r="O67" s="3201"/>
      <c r="P67" s="3201"/>
      <c r="Q67" s="3201"/>
      <c r="R67" s="3201"/>
      <c r="S67" s="3198" t="s">
        <v>243</v>
      </c>
      <c r="T67" s="3199"/>
      <c r="U67" s="3199"/>
      <c r="V67" s="3199"/>
      <c r="W67" s="3199"/>
      <c r="X67" s="3200"/>
      <c r="Y67" s="3201" t="s">
        <v>3794</v>
      </c>
      <c r="Z67" s="3201"/>
      <c r="AA67" s="3201"/>
      <c r="AB67" s="3201"/>
      <c r="AC67" s="3201"/>
      <c r="AD67" s="3201"/>
      <c r="AE67" s="3201"/>
      <c r="AF67" s="3198" t="s">
        <v>243</v>
      </c>
      <c r="AG67" s="3199"/>
      <c r="AH67" s="3199"/>
      <c r="AI67" s="3199"/>
      <c r="AJ67" s="3199"/>
      <c r="AK67" s="3200"/>
      <c r="AL67" s="1422"/>
      <c r="AM67" s="1422"/>
      <c r="AN67" s="1422"/>
      <c r="AO67" s="1422"/>
      <c r="AP67" s="1422"/>
      <c r="AQ67" s="1422"/>
      <c r="AR67" s="1422"/>
      <c r="AS67" s="1422"/>
      <c r="AT67" s="1422"/>
      <c r="AU67" s="1422"/>
      <c r="AV67" s="1422"/>
      <c r="AW67" s="1422"/>
      <c r="AX67" s="1422"/>
      <c r="AY67" s="1422"/>
      <c r="AZ67" s="1422"/>
      <c r="BA67" s="1422"/>
      <c r="BB67" s="1422"/>
      <c r="BC67" s="1422"/>
      <c r="BD67" s="1422"/>
      <c r="BE67" s="1422"/>
      <c r="BF67" s="1422"/>
      <c r="BG67" s="1422"/>
      <c r="BH67" s="1422"/>
      <c r="BI67" s="1422"/>
      <c r="BJ67" s="1422"/>
      <c r="BK67" s="1422"/>
      <c r="BL67" s="1422"/>
      <c r="BM67" s="1422"/>
      <c r="BN67" s="1422"/>
      <c r="BO67" s="1422"/>
      <c r="BP67" s="1422"/>
      <c r="BQ67" s="1422"/>
      <c r="BR67" s="1422"/>
      <c r="BS67" s="1422"/>
      <c r="BT67" s="1422"/>
      <c r="BU67" s="1422"/>
      <c r="BX67" s="1489"/>
    </row>
    <row r="68" spans="2:76" ht="6.75" customHeight="1">
      <c r="B68" s="1492"/>
      <c r="C68" s="1422"/>
      <c r="D68" s="1422"/>
      <c r="E68" s="1422"/>
      <c r="F68" s="3191"/>
      <c r="G68" s="3192"/>
      <c r="H68" s="3192"/>
      <c r="I68" s="3192"/>
      <c r="J68" s="3192"/>
      <c r="K68" s="3192"/>
      <c r="L68" s="3193"/>
      <c r="M68" s="3187"/>
      <c r="N68" s="3187"/>
      <c r="O68" s="3187"/>
      <c r="P68" s="3187"/>
      <c r="Q68" s="3187"/>
      <c r="R68" s="3187"/>
      <c r="S68" s="3191"/>
      <c r="T68" s="3192"/>
      <c r="U68" s="3192"/>
      <c r="V68" s="3192"/>
      <c r="W68" s="3192"/>
      <c r="X68" s="3193"/>
      <c r="Y68" s="3187"/>
      <c r="Z68" s="3187"/>
      <c r="AA68" s="3187"/>
      <c r="AB68" s="3187"/>
      <c r="AC68" s="3187"/>
      <c r="AD68" s="3187"/>
      <c r="AE68" s="3187"/>
      <c r="AF68" s="3191"/>
      <c r="AG68" s="3192"/>
      <c r="AH68" s="3192"/>
      <c r="AI68" s="3192"/>
      <c r="AJ68" s="3192"/>
      <c r="AK68" s="3193"/>
      <c r="AL68" s="1422"/>
      <c r="AM68" s="1422"/>
      <c r="AN68" s="1422"/>
      <c r="AO68" s="1422"/>
      <c r="AP68" s="1422"/>
      <c r="AQ68" s="1422"/>
      <c r="AR68" s="1422"/>
      <c r="AS68" s="1422"/>
      <c r="AT68" s="1422"/>
      <c r="AU68" s="1422"/>
      <c r="AV68" s="1422"/>
      <c r="AW68" s="1422"/>
      <c r="AX68" s="1422"/>
      <c r="AY68" s="1422"/>
      <c r="AZ68" s="1422"/>
      <c r="BA68" s="1422"/>
      <c r="BB68" s="1422"/>
      <c r="BC68" s="1422"/>
      <c r="BD68" s="1422"/>
      <c r="BE68" s="1422"/>
      <c r="BF68" s="1422"/>
      <c r="BG68" s="1422"/>
      <c r="BH68" s="1422"/>
      <c r="BI68" s="1422"/>
      <c r="BJ68" s="1422"/>
      <c r="BK68" s="1422"/>
      <c r="BL68" s="1422"/>
      <c r="BM68" s="1422"/>
      <c r="BN68" s="1422"/>
      <c r="BO68" s="1422"/>
      <c r="BP68" s="1422"/>
      <c r="BQ68" s="1422"/>
      <c r="BR68" s="1422"/>
      <c r="BS68" s="1422"/>
      <c r="BT68" s="1422"/>
      <c r="BU68" s="1422"/>
      <c r="BX68" s="1489"/>
    </row>
    <row r="69" spans="2:76" ht="6.75" customHeight="1">
      <c r="B69" s="1492"/>
      <c r="C69" s="1422"/>
      <c r="D69" s="1422"/>
      <c r="E69" s="1422"/>
      <c r="F69" s="3187" t="s">
        <v>3795</v>
      </c>
      <c r="G69" s="3187"/>
      <c r="H69" s="3187"/>
      <c r="I69" s="3187"/>
      <c r="J69" s="3187"/>
      <c r="K69" s="3187"/>
      <c r="L69" s="3187"/>
      <c r="M69" s="3187" t="s">
        <v>3793</v>
      </c>
      <c r="N69" s="3187"/>
      <c r="O69" s="3187"/>
      <c r="P69" s="3187"/>
      <c r="Q69" s="3187"/>
      <c r="R69" s="3187"/>
      <c r="S69" s="3188" t="s">
        <v>3796</v>
      </c>
      <c r="T69" s="3189"/>
      <c r="U69" s="3189"/>
      <c r="V69" s="3189"/>
      <c r="W69" s="3189"/>
      <c r="X69" s="3190"/>
      <c r="Y69" s="3187" t="s">
        <v>3797</v>
      </c>
      <c r="Z69" s="3187"/>
      <c r="AA69" s="3187"/>
      <c r="AB69" s="3187"/>
      <c r="AC69" s="3187"/>
      <c r="AD69" s="3187"/>
      <c r="AE69" s="3187"/>
      <c r="AF69" s="3188" t="s">
        <v>3796</v>
      </c>
      <c r="AG69" s="3189"/>
      <c r="AH69" s="3189"/>
      <c r="AI69" s="3189"/>
      <c r="AJ69" s="3189"/>
      <c r="AK69" s="3190"/>
      <c r="AL69" s="1422"/>
      <c r="AM69" s="1422"/>
      <c r="AN69" s="1422"/>
      <c r="AO69" s="1422"/>
      <c r="AP69" s="1422"/>
      <c r="AQ69" s="1422"/>
      <c r="AR69" s="1422"/>
      <c r="AS69" s="1422"/>
      <c r="AT69" s="1422"/>
      <c r="AU69" s="1422"/>
      <c r="AV69" s="1422"/>
      <c r="AW69" s="1422"/>
      <c r="AX69" s="1422"/>
      <c r="AY69" s="1422"/>
      <c r="AZ69" s="1422"/>
      <c r="BA69" s="1422"/>
      <c r="BB69" s="1422"/>
      <c r="BC69" s="1422"/>
      <c r="BD69" s="1422"/>
      <c r="BE69" s="1422"/>
      <c r="BF69" s="1422"/>
      <c r="BG69" s="1422"/>
      <c r="BH69" s="1422"/>
      <c r="BI69" s="1422"/>
      <c r="BJ69" s="1422"/>
      <c r="BK69" s="1422"/>
      <c r="BL69" s="1422"/>
      <c r="BM69" s="1422"/>
      <c r="BN69" s="1422"/>
      <c r="BO69" s="1422"/>
      <c r="BP69" s="1422"/>
      <c r="BQ69" s="1422"/>
      <c r="BR69" s="1422"/>
      <c r="BS69" s="1422"/>
      <c r="BT69" s="1422"/>
      <c r="BU69" s="1422"/>
      <c r="BX69" s="1489"/>
    </row>
    <row r="70" spans="2:76" ht="6.75" customHeight="1">
      <c r="B70" s="1492"/>
      <c r="C70" s="1422"/>
      <c r="D70" s="1422"/>
      <c r="E70" s="1422"/>
      <c r="F70" s="3187"/>
      <c r="G70" s="3187"/>
      <c r="H70" s="3187"/>
      <c r="I70" s="3187"/>
      <c r="J70" s="3187"/>
      <c r="K70" s="3187"/>
      <c r="L70" s="3187"/>
      <c r="M70" s="3187"/>
      <c r="N70" s="3187"/>
      <c r="O70" s="3187"/>
      <c r="P70" s="3187"/>
      <c r="Q70" s="3187"/>
      <c r="R70" s="3187"/>
      <c r="S70" s="3191"/>
      <c r="T70" s="3192"/>
      <c r="U70" s="3192"/>
      <c r="V70" s="3192"/>
      <c r="W70" s="3192"/>
      <c r="X70" s="3193"/>
      <c r="Y70" s="3187"/>
      <c r="Z70" s="3187"/>
      <c r="AA70" s="3187"/>
      <c r="AB70" s="3187"/>
      <c r="AC70" s="3187"/>
      <c r="AD70" s="3187"/>
      <c r="AE70" s="3187"/>
      <c r="AF70" s="3191"/>
      <c r="AG70" s="3192"/>
      <c r="AH70" s="3192"/>
      <c r="AI70" s="3192"/>
      <c r="AJ70" s="3192"/>
      <c r="AK70" s="3193"/>
      <c r="AL70" s="1422"/>
      <c r="AM70" s="1422"/>
      <c r="AN70" s="1422"/>
      <c r="AO70" s="1422"/>
      <c r="AP70" s="1422"/>
      <c r="AQ70" s="1422"/>
      <c r="AR70" s="1422"/>
      <c r="AS70" s="1422"/>
      <c r="AT70" s="1422"/>
      <c r="AU70" s="1422"/>
      <c r="AV70" s="1422"/>
      <c r="AW70" s="1422"/>
      <c r="AX70" s="1422"/>
      <c r="AY70" s="1422"/>
      <c r="AZ70" s="1422"/>
      <c r="BA70" s="1422"/>
      <c r="BB70" s="1422"/>
      <c r="BC70" s="1422"/>
      <c r="BD70" s="1422"/>
      <c r="BE70" s="1422"/>
      <c r="BF70" s="1422"/>
      <c r="BG70" s="1422"/>
      <c r="BH70" s="1422"/>
      <c r="BI70" s="1422"/>
      <c r="BJ70" s="1422"/>
      <c r="BK70" s="1422"/>
      <c r="BL70" s="1422"/>
      <c r="BM70" s="1422"/>
      <c r="BN70" s="1422"/>
      <c r="BO70" s="1422"/>
      <c r="BP70" s="1422"/>
      <c r="BQ70" s="1422"/>
      <c r="BR70" s="1422"/>
      <c r="BS70" s="1422"/>
      <c r="BT70" s="1422"/>
      <c r="BU70" s="1422"/>
      <c r="BX70" s="1489"/>
    </row>
    <row r="71" spans="2:76" ht="4.5" customHeight="1">
      <c r="B71" s="1492"/>
      <c r="C71" s="1422"/>
      <c r="D71" s="1422"/>
      <c r="E71" s="1422"/>
      <c r="F71" s="1493"/>
      <c r="G71" s="1493"/>
      <c r="H71" s="1493"/>
      <c r="I71" s="1493"/>
      <c r="J71" s="1493"/>
      <c r="K71" s="1493"/>
      <c r="L71" s="1493"/>
      <c r="M71" s="1493"/>
      <c r="N71" s="1493"/>
      <c r="O71" s="1493"/>
      <c r="P71" s="1493"/>
      <c r="Q71" s="1493"/>
      <c r="R71" s="1493"/>
      <c r="S71" s="1493"/>
      <c r="T71" s="1493"/>
      <c r="U71" s="1493"/>
      <c r="V71" s="1493"/>
      <c r="W71" s="1493"/>
      <c r="X71" s="1493"/>
      <c r="Y71" s="1493"/>
      <c r="Z71" s="1493"/>
      <c r="AA71" s="1493"/>
      <c r="AB71" s="1493"/>
      <c r="AC71" s="1493"/>
      <c r="AD71" s="1493"/>
      <c r="AE71" s="1493"/>
      <c r="AF71" s="1493"/>
      <c r="AG71" s="1493"/>
      <c r="AH71" s="1493"/>
      <c r="AI71" s="1493"/>
      <c r="AJ71" s="1493"/>
      <c r="AK71" s="1493"/>
      <c r="AL71" s="1422"/>
      <c r="AM71" s="1422"/>
      <c r="AN71" s="1422"/>
      <c r="AO71" s="1422"/>
      <c r="AP71" s="1422"/>
      <c r="AQ71" s="1422"/>
      <c r="AR71" s="1422"/>
      <c r="AS71" s="1422"/>
      <c r="AT71" s="1422"/>
      <c r="AU71" s="1422"/>
      <c r="AV71" s="1422"/>
      <c r="AW71" s="1422"/>
      <c r="AX71" s="1422"/>
      <c r="AY71" s="1422"/>
      <c r="AZ71" s="1422"/>
      <c r="BA71" s="1422"/>
      <c r="BB71" s="1422"/>
      <c r="BC71" s="1422"/>
      <c r="BD71" s="1422"/>
      <c r="BE71" s="1422"/>
      <c r="BF71" s="1422"/>
      <c r="BG71" s="1422"/>
      <c r="BH71" s="1422"/>
      <c r="BI71" s="1422"/>
      <c r="BJ71" s="1422"/>
      <c r="BK71" s="1422"/>
      <c r="BL71" s="1422"/>
      <c r="BM71" s="1422"/>
      <c r="BN71" s="1422"/>
      <c r="BO71" s="1422"/>
      <c r="BP71" s="1422"/>
      <c r="BQ71" s="1422"/>
      <c r="BR71" s="1422"/>
      <c r="BS71" s="1422"/>
      <c r="BT71" s="1422"/>
      <c r="BU71" s="1422"/>
      <c r="BX71" s="1489"/>
    </row>
    <row r="72" spans="2:76" ht="11.45" customHeight="1">
      <c r="B72" s="1487"/>
      <c r="C72" s="1494">
        <v>2</v>
      </c>
      <c r="D72" s="3179" t="s">
        <v>4507</v>
      </c>
      <c r="E72" s="3179"/>
      <c r="F72" s="3179"/>
      <c r="G72" s="3179"/>
      <c r="H72" s="3179"/>
      <c r="I72" s="3179"/>
      <c r="J72" s="3179"/>
      <c r="K72" s="3179"/>
      <c r="L72" s="3179"/>
      <c r="M72" s="3179"/>
      <c r="N72" s="3179"/>
      <c r="O72" s="3179"/>
      <c r="P72" s="3179"/>
      <c r="Q72" s="3179"/>
      <c r="R72" s="3179"/>
      <c r="S72" s="3179"/>
      <c r="T72" s="3179"/>
      <c r="U72" s="3179"/>
      <c r="V72" s="3179"/>
      <c r="W72" s="3179"/>
      <c r="X72" s="3179"/>
      <c r="Y72" s="3179"/>
      <c r="Z72" s="3179"/>
      <c r="AA72" s="3179"/>
      <c r="AB72" s="3179"/>
      <c r="AC72" s="3179"/>
      <c r="AD72" s="3179"/>
      <c r="AE72" s="3179"/>
      <c r="AF72" s="3179"/>
      <c r="AG72" s="3179"/>
      <c r="AH72" s="3179"/>
      <c r="AI72" s="3179"/>
      <c r="AJ72" s="3179"/>
      <c r="AK72" s="3179"/>
      <c r="AL72" s="3179"/>
      <c r="AM72" s="3179"/>
      <c r="AN72" s="3179"/>
      <c r="AO72" s="3179"/>
      <c r="AP72" s="3179"/>
      <c r="AQ72" s="3179"/>
      <c r="AR72" s="3179"/>
      <c r="AS72" s="3179"/>
      <c r="AT72" s="3179"/>
      <c r="AU72" s="3179"/>
      <c r="AV72" s="3179"/>
      <c r="AW72" s="3179"/>
      <c r="AX72" s="3179"/>
      <c r="AY72" s="3179"/>
      <c r="AZ72" s="3179"/>
      <c r="BA72" s="3179"/>
      <c r="BB72" s="3179"/>
      <c r="BC72" s="3179"/>
      <c r="BD72" s="3179"/>
      <c r="BE72" s="3179"/>
      <c r="BF72" s="3179"/>
      <c r="BG72" s="3179"/>
      <c r="BH72" s="3179"/>
      <c r="BI72" s="3179"/>
      <c r="BJ72" s="3179"/>
      <c r="BK72" s="3179"/>
      <c r="BL72" s="3179"/>
      <c r="BM72" s="3179"/>
      <c r="BN72" s="3179"/>
      <c r="BO72" s="3179"/>
      <c r="BP72" s="3179"/>
      <c r="BQ72" s="3179"/>
      <c r="BR72" s="3179"/>
      <c r="BS72" s="3179"/>
      <c r="BT72" s="3179"/>
      <c r="BU72" s="3179"/>
      <c r="BV72" s="3179"/>
      <c r="BW72" s="3179"/>
      <c r="BX72" s="1489"/>
    </row>
    <row r="73" spans="2:76" ht="11.45" customHeight="1">
      <c r="B73" s="1487"/>
      <c r="C73" s="1422"/>
      <c r="D73" s="3179"/>
      <c r="E73" s="3179"/>
      <c r="F73" s="3179"/>
      <c r="G73" s="3179"/>
      <c r="H73" s="3179"/>
      <c r="I73" s="3179"/>
      <c r="J73" s="3179"/>
      <c r="K73" s="3179"/>
      <c r="L73" s="3179"/>
      <c r="M73" s="3179"/>
      <c r="N73" s="3179"/>
      <c r="O73" s="3179"/>
      <c r="P73" s="3179"/>
      <c r="Q73" s="3179"/>
      <c r="R73" s="3179"/>
      <c r="S73" s="3179"/>
      <c r="T73" s="3179"/>
      <c r="U73" s="3179"/>
      <c r="V73" s="3179"/>
      <c r="W73" s="3179"/>
      <c r="X73" s="3179"/>
      <c r="Y73" s="3179"/>
      <c r="Z73" s="3179"/>
      <c r="AA73" s="3179"/>
      <c r="AB73" s="3179"/>
      <c r="AC73" s="3179"/>
      <c r="AD73" s="3179"/>
      <c r="AE73" s="3179"/>
      <c r="AF73" s="3179"/>
      <c r="AG73" s="3179"/>
      <c r="AH73" s="3179"/>
      <c r="AI73" s="3179"/>
      <c r="AJ73" s="3179"/>
      <c r="AK73" s="3179"/>
      <c r="AL73" s="3179"/>
      <c r="AM73" s="3179"/>
      <c r="AN73" s="3179"/>
      <c r="AO73" s="3179"/>
      <c r="AP73" s="3179"/>
      <c r="AQ73" s="3179"/>
      <c r="AR73" s="3179"/>
      <c r="AS73" s="3179"/>
      <c r="AT73" s="3179"/>
      <c r="AU73" s="3179"/>
      <c r="AV73" s="3179"/>
      <c r="AW73" s="3179"/>
      <c r="AX73" s="3179"/>
      <c r="AY73" s="3179"/>
      <c r="AZ73" s="3179"/>
      <c r="BA73" s="3179"/>
      <c r="BB73" s="3179"/>
      <c r="BC73" s="3179"/>
      <c r="BD73" s="3179"/>
      <c r="BE73" s="3179"/>
      <c r="BF73" s="3179"/>
      <c r="BG73" s="3179"/>
      <c r="BH73" s="3179"/>
      <c r="BI73" s="3179"/>
      <c r="BJ73" s="3179"/>
      <c r="BK73" s="3179"/>
      <c r="BL73" s="3179"/>
      <c r="BM73" s="3179"/>
      <c r="BN73" s="3179"/>
      <c r="BO73" s="3179"/>
      <c r="BP73" s="3179"/>
      <c r="BQ73" s="3179"/>
      <c r="BR73" s="3179"/>
      <c r="BS73" s="3179"/>
      <c r="BT73" s="3179"/>
      <c r="BU73" s="3179"/>
      <c r="BV73" s="3179"/>
      <c r="BW73" s="3179"/>
      <c r="BX73" s="1489"/>
    </row>
    <row r="74" spans="2:76" ht="13.5">
      <c r="B74" s="1487"/>
      <c r="C74" s="1495">
        <v>3</v>
      </c>
      <c r="D74" s="3180" t="s">
        <v>4880</v>
      </c>
      <c r="E74" s="3180"/>
      <c r="F74" s="3180"/>
      <c r="G74" s="3180"/>
      <c r="H74" s="3180"/>
      <c r="I74" s="3180"/>
      <c r="J74" s="3180"/>
      <c r="K74" s="3180"/>
      <c r="L74" s="3180"/>
      <c r="M74" s="3180"/>
      <c r="N74" s="3180"/>
      <c r="O74" s="3180"/>
      <c r="P74" s="3180"/>
      <c r="Q74" s="3180"/>
      <c r="R74" s="3180"/>
      <c r="S74" s="3180"/>
      <c r="T74" s="3180"/>
      <c r="U74" s="3180"/>
      <c r="V74" s="3180"/>
      <c r="W74" s="3180"/>
      <c r="X74" s="3180"/>
      <c r="Y74" s="3180"/>
      <c r="Z74" s="3180"/>
      <c r="AA74" s="3180"/>
      <c r="AB74" s="3180"/>
      <c r="AC74" s="3180"/>
      <c r="AD74" s="3180"/>
      <c r="AE74" s="3180"/>
      <c r="AF74" s="3180"/>
      <c r="AG74" s="3180"/>
      <c r="AH74" s="3180"/>
      <c r="AI74" s="3180"/>
      <c r="AJ74" s="3180"/>
      <c r="AK74" s="3180"/>
      <c r="AL74" s="3180"/>
      <c r="AM74" s="3180"/>
      <c r="AN74" s="3180"/>
      <c r="AO74" s="3180"/>
      <c r="AP74" s="3180"/>
      <c r="AQ74" s="3180"/>
      <c r="AR74" s="3180"/>
      <c r="AS74" s="3180"/>
      <c r="AT74" s="3180"/>
      <c r="AU74" s="3180"/>
      <c r="AV74" s="3180"/>
      <c r="AW74" s="3180"/>
      <c r="AX74" s="3180"/>
      <c r="AY74" s="3180"/>
      <c r="AZ74" s="3180"/>
      <c r="BA74" s="3180"/>
      <c r="BB74" s="3180"/>
      <c r="BC74" s="3180"/>
      <c r="BD74" s="3180"/>
      <c r="BE74" s="3180"/>
      <c r="BF74" s="3180"/>
      <c r="BG74" s="3180"/>
      <c r="BH74" s="3180"/>
      <c r="BI74" s="3180"/>
      <c r="BJ74" s="3180"/>
      <c r="BK74" s="3180"/>
      <c r="BL74" s="3180"/>
      <c r="BM74" s="3180"/>
      <c r="BN74" s="3180"/>
      <c r="BO74" s="3180"/>
      <c r="BP74" s="3180"/>
      <c r="BQ74" s="3180"/>
      <c r="BR74" s="3180"/>
      <c r="BS74" s="3180"/>
      <c r="BT74" s="3180"/>
      <c r="BU74" s="3180"/>
      <c r="BV74" s="3180"/>
      <c r="BW74" s="3180"/>
      <c r="BX74" s="1489"/>
    </row>
    <row r="75" spans="2:76" ht="11.45" customHeight="1">
      <c r="B75" s="1496"/>
      <c r="C75" s="1488">
        <v>4</v>
      </c>
      <c r="D75" s="3172" t="s">
        <v>4881</v>
      </c>
      <c r="E75" s="3172"/>
      <c r="F75" s="3172"/>
      <c r="G75" s="3172"/>
      <c r="H75" s="3172"/>
      <c r="I75" s="3172"/>
      <c r="J75" s="3172"/>
      <c r="K75" s="3172"/>
      <c r="L75" s="3172"/>
      <c r="M75" s="3172"/>
      <c r="N75" s="3172"/>
      <c r="O75" s="3172"/>
      <c r="P75" s="3172"/>
      <c r="Q75" s="3172"/>
      <c r="R75" s="3172"/>
      <c r="S75" s="3172"/>
      <c r="T75" s="3172"/>
      <c r="U75" s="3172"/>
      <c r="V75" s="3172"/>
      <c r="W75" s="3172"/>
      <c r="X75" s="3172"/>
      <c r="Y75" s="3172"/>
      <c r="Z75" s="3172"/>
      <c r="AA75" s="3172"/>
      <c r="AB75" s="3172"/>
      <c r="AC75" s="3172"/>
      <c r="AD75" s="3172"/>
      <c r="AE75" s="3172"/>
      <c r="AF75" s="3172"/>
      <c r="AG75" s="3172"/>
      <c r="AH75" s="3172"/>
      <c r="AI75" s="3172"/>
      <c r="AJ75" s="3172"/>
      <c r="AK75" s="3172"/>
      <c r="AL75" s="3172"/>
      <c r="AM75" s="3172"/>
      <c r="AN75" s="3172"/>
      <c r="AO75" s="3172"/>
      <c r="AP75" s="3172"/>
      <c r="AQ75" s="3172"/>
      <c r="AR75" s="3172"/>
      <c r="AS75" s="3172"/>
      <c r="AT75" s="3172"/>
      <c r="AU75" s="3172"/>
      <c r="AV75" s="3172"/>
      <c r="AW75" s="3172"/>
      <c r="AX75" s="3172"/>
      <c r="AY75" s="3172"/>
      <c r="AZ75" s="3172"/>
      <c r="BA75" s="3172"/>
      <c r="BB75" s="3172"/>
      <c r="BC75" s="3172"/>
      <c r="BD75" s="3172"/>
      <c r="BE75" s="3172"/>
      <c r="BF75" s="3172"/>
      <c r="BG75" s="3172"/>
      <c r="BH75" s="3172"/>
      <c r="BI75" s="3172"/>
      <c r="BJ75" s="3172"/>
      <c r="BK75" s="3172"/>
      <c r="BL75" s="3172"/>
      <c r="BM75" s="3172"/>
      <c r="BN75" s="3172"/>
      <c r="BO75" s="3172"/>
      <c r="BP75" s="3172"/>
      <c r="BQ75" s="3172"/>
      <c r="BR75" s="3172"/>
      <c r="BS75" s="3172"/>
      <c r="BT75" s="3172"/>
      <c r="BU75" s="3172"/>
      <c r="BV75" s="3172"/>
      <c r="BW75" s="3172"/>
      <c r="BX75" s="1489"/>
    </row>
    <row r="76" spans="2:76" ht="11.25" customHeight="1">
      <c r="B76" s="1487"/>
      <c r="C76" s="1490">
        <v>5</v>
      </c>
      <c r="D76" s="3172" t="s">
        <v>5978</v>
      </c>
      <c r="E76" s="3172"/>
      <c r="F76" s="3172"/>
      <c r="G76" s="3172"/>
      <c r="H76" s="3172"/>
      <c r="I76" s="3172"/>
      <c r="J76" s="3172"/>
      <c r="K76" s="3172"/>
      <c r="L76" s="3172"/>
      <c r="M76" s="3172"/>
      <c r="N76" s="3172"/>
      <c r="O76" s="3172"/>
      <c r="P76" s="3172"/>
      <c r="Q76" s="3172"/>
      <c r="R76" s="3172"/>
      <c r="S76" s="3172"/>
      <c r="T76" s="3172"/>
      <c r="U76" s="3172"/>
      <c r="V76" s="3172"/>
      <c r="W76" s="3172"/>
      <c r="X76" s="3172"/>
      <c r="Y76" s="3172"/>
      <c r="Z76" s="3172"/>
      <c r="AA76" s="3172"/>
      <c r="AB76" s="3172"/>
      <c r="AC76" s="3172"/>
      <c r="AD76" s="3172"/>
      <c r="AE76" s="3172"/>
      <c r="AF76" s="3172"/>
      <c r="AG76" s="3172"/>
      <c r="AH76" s="3172"/>
      <c r="AI76" s="3172"/>
      <c r="AJ76" s="3172"/>
      <c r="AK76" s="3172"/>
      <c r="AL76" s="3172"/>
      <c r="AM76" s="3172"/>
      <c r="AN76" s="3172"/>
      <c r="AO76" s="3172"/>
      <c r="AP76" s="3172"/>
      <c r="AQ76" s="3172"/>
      <c r="AR76" s="3172"/>
      <c r="AS76" s="3172"/>
      <c r="AT76" s="3172"/>
      <c r="AU76" s="3172"/>
      <c r="AV76" s="3172"/>
      <c r="AW76" s="3172"/>
      <c r="AX76" s="3172"/>
      <c r="AY76" s="3172"/>
      <c r="AZ76" s="3172"/>
      <c r="BA76" s="3172"/>
      <c r="BB76" s="3172"/>
      <c r="BC76" s="3172"/>
      <c r="BD76" s="3172"/>
      <c r="BE76" s="3172"/>
      <c r="BF76" s="3172"/>
      <c r="BG76" s="3172"/>
      <c r="BH76" s="3172"/>
      <c r="BI76" s="3172"/>
      <c r="BJ76" s="3172"/>
      <c r="BK76" s="3172"/>
      <c r="BL76" s="3172"/>
      <c r="BM76" s="3172"/>
      <c r="BN76" s="3172"/>
      <c r="BO76" s="3172"/>
      <c r="BP76" s="3172"/>
      <c r="BQ76" s="3172"/>
      <c r="BR76" s="3172"/>
      <c r="BS76" s="3172"/>
      <c r="BT76" s="3172"/>
      <c r="BU76" s="3172"/>
      <c r="BV76" s="3172"/>
      <c r="BW76" s="3172"/>
      <c r="BX76" s="1489"/>
    </row>
    <row r="77" spans="2:76" ht="11.25" customHeight="1">
      <c r="B77" s="1498"/>
      <c r="C77" s="1497"/>
      <c r="D77" s="3172"/>
      <c r="E77" s="3172"/>
      <c r="F77" s="3172"/>
      <c r="G77" s="3172"/>
      <c r="H77" s="3172"/>
      <c r="I77" s="3172"/>
      <c r="J77" s="3172"/>
      <c r="K77" s="3172"/>
      <c r="L77" s="3172"/>
      <c r="M77" s="3172"/>
      <c r="N77" s="3172"/>
      <c r="O77" s="3172"/>
      <c r="P77" s="3172"/>
      <c r="Q77" s="3172"/>
      <c r="R77" s="3172"/>
      <c r="S77" s="3172"/>
      <c r="T77" s="3172"/>
      <c r="U77" s="3172"/>
      <c r="V77" s="3172"/>
      <c r="W77" s="3172"/>
      <c r="X77" s="3172"/>
      <c r="Y77" s="3172"/>
      <c r="Z77" s="3172"/>
      <c r="AA77" s="3172"/>
      <c r="AB77" s="3172"/>
      <c r="AC77" s="3172"/>
      <c r="AD77" s="3172"/>
      <c r="AE77" s="3172"/>
      <c r="AF77" s="3172"/>
      <c r="AG77" s="3172"/>
      <c r="AH77" s="3172"/>
      <c r="AI77" s="3172"/>
      <c r="AJ77" s="3172"/>
      <c r="AK77" s="3172"/>
      <c r="AL77" s="3172"/>
      <c r="AM77" s="3172"/>
      <c r="AN77" s="3172"/>
      <c r="AO77" s="3172"/>
      <c r="AP77" s="3172"/>
      <c r="AQ77" s="3172"/>
      <c r="AR77" s="3172"/>
      <c r="AS77" s="3172"/>
      <c r="AT77" s="3172"/>
      <c r="AU77" s="3172"/>
      <c r="AV77" s="3172"/>
      <c r="AW77" s="3172"/>
      <c r="AX77" s="3172"/>
      <c r="AY77" s="3172"/>
      <c r="AZ77" s="3172"/>
      <c r="BA77" s="3172"/>
      <c r="BB77" s="3172"/>
      <c r="BC77" s="3172"/>
      <c r="BD77" s="3172"/>
      <c r="BE77" s="3172"/>
      <c r="BF77" s="3172"/>
      <c r="BG77" s="3172"/>
      <c r="BH77" s="3172"/>
      <c r="BI77" s="3172"/>
      <c r="BJ77" s="3172"/>
      <c r="BK77" s="3172"/>
      <c r="BL77" s="3172"/>
      <c r="BM77" s="3172"/>
      <c r="BN77" s="3172"/>
      <c r="BO77" s="3172"/>
      <c r="BP77" s="3172"/>
      <c r="BQ77" s="3172"/>
      <c r="BR77" s="3172"/>
      <c r="BS77" s="3172"/>
      <c r="BT77" s="3172"/>
      <c r="BU77" s="3172"/>
      <c r="BV77" s="3172"/>
      <c r="BW77" s="3172"/>
      <c r="BX77" s="1489"/>
    </row>
    <row r="78" spans="2:76" ht="17.25" customHeight="1">
      <c r="B78" s="3185" t="s">
        <v>2584</v>
      </c>
      <c r="C78" s="3186"/>
      <c r="D78" s="3186"/>
      <c r="E78" s="3186"/>
      <c r="F78" s="3186"/>
      <c r="G78" s="3186"/>
      <c r="H78" s="3186"/>
      <c r="I78" s="3186"/>
      <c r="J78" s="3186"/>
      <c r="K78" s="3186"/>
      <c r="L78" s="3186"/>
      <c r="M78" s="3186"/>
      <c r="N78" s="3186"/>
      <c r="O78" s="3186"/>
      <c r="P78" s="3186"/>
      <c r="Q78" s="3186"/>
      <c r="R78" s="3186"/>
      <c r="S78" s="3186"/>
      <c r="T78" s="3186"/>
      <c r="U78" s="3186"/>
      <c r="V78" s="3186"/>
      <c r="W78" s="3186"/>
      <c r="X78" s="3186"/>
      <c r="Y78" s="3186"/>
      <c r="Z78" s="3186"/>
      <c r="AA78" s="3186"/>
      <c r="AB78" s="3186"/>
      <c r="AC78" s="3186"/>
      <c r="AD78" s="3186"/>
      <c r="AE78" s="3186"/>
      <c r="AF78" s="3186"/>
      <c r="AG78" s="3186"/>
      <c r="AH78" s="3186"/>
      <c r="AI78" s="3186"/>
      <c r="AJ78" s="3186"/>
      <c r="AK78" s="3186"/>
      <c r="AL78" s="3186"/>
      <c r="AM78" s="3186"/>
      <c r="AN78" s="3186"/>
      <c r="AO78" s="3186"/>
      <c r="AP78" s="3186"/>
      <c r="AQ78" s="3186"/>
      <c r="AR78" s="3186"/>
      <c r="AS78" s="3186"/>
      <c r="AT78" s="3186"/>
      <c r="AU78" s="3186"/>
      <c r="AV78" s="3186"/>
      <c r="AW78" s="3186"/>
      <c r="AX78" s="3186"/>
      <c r="AY78" s="3186"/>
      <c r="AZ78" s="3186"/>
      <c r="BA78" s="3186"/>
      <c r="BB78" s="3186"/>
      <c r="BC78" s="3186"/>
      <c r="BD78" s="3186"/>
      <c r="BE78" s="3186"/>
      <c r="BF78" s="3186"/>
      <c r="BG78" s="3186"/>
      <c r="BH78" s="3186"/>
      <c r="BI78" s="3186"/>
      <c r="BJ78" s="3186"/>
      <c r="BK78" s="3186"/>
      <c r="BL78" s="3186"/>
      <c r="BM78" s="3186"/>
      <c r="BN78" s="3186"/>
      <c r="BO78" s="3186"/>
      <c r="BP78" s="3186"/>
      <c r="BQ78" s="3186"/>
      <c r="BR78" s="3186"/>
      <c r="BS78" s="3186"/>
      <c r="BT78" s="3186"/>
      <c r="BU78" s="3186"/>
      <c r="BX78" s="1489"/>
    </row>
    <row r="79" spans="2:76" ht="11.45" customHeight="1">
      <c r="B79" s="1487"/>
      <c r="C79" s="3178" t="s">
        <v>3798</v>
      </c>
      <c r="D79" s="3178"/>
      <c r="E79" s="3178"/>
      <c r="F79" s="3178"/>
      <c r="G79" s="3178"/>
      <c r="H79" s="3178"/>
      <c r="I79" s="3178"/>
      <c r="J79" s="3178"/>
      <c r="K79" s="3178"/>
      <c r="L79" s="3178"/>
      <c r="M79" s="3178"/>
      <c r="N79" s="3178"/>
      <c r="O79" s="3178"/>
      <c r="P79" s="3178"/>
      <c r="Q79" s="3178"/>
      <c r="R79" s="3178"/>
      <c r="S79" s="3178"/>
      <c r="T79" s="3178"/>
      <c r="U79" s="3178"/>
      <c r="V79" s="3178"/>
      <c r="W79" s="3178"/>
      <c r="X79" s="3178"/>
      <c r="Y79" s="3178"/>
      <c r="Z79" s="3178"/>
      <c r="AA79" s="3178"/>
      <c r="AB79" s="3178"/>
      <c r="AC79" s="3178"/>
      <c r="AD79" s="3178"/>
      <c r="AE79" s="3178"/>
      <c r="AF79" s="3178"/>
      <c r="AG79" s="3178"/>
      <c r="AH79" s="3178"/>
      <c r="AI79" s="3178"/>
      <c r="AJ79" s="3178"/>
      <c r="AK79" s="3178"/>
      <c r="AL79" s="3178"/>
      <c r="AM79" s="3178"/>
      <c r="AN79" s="3178"/>
      <c r="AO79" s="3178"/>
      <c r="AP79" s="3178"/>
      <c r="AQ79" s="3178"/>
      <c r="AR79" s="3178"/>
      <c r="AS79" s="3178"/>
      <c r="AT79" s="3178"/>
      <c r="AU79" s="3178"/>
      <c r="AV79" s="3178"/>
      <c r="AW79" s="3178"/>
      <c r="AX79" s="3178"/>
      <c r="AY79" s="3178"/>
      <c r="AZ79" s="3178"/>
      <c r="BA79" s="3178"/>
      <c r="BB79" s="3178"/>
      <c r="BC79" s="3178"/>
      <c r="BD79" s="3178"/>
      <c r="BE79" s="3178"/>
      <c r="BF79" s="3178"/>
      <c r="BG79" s="3178"/>
      <c r="BH79" s="3178"/>
      <c r="BI79" s="3178"/>
      <c r="BJ79" s="3178"/>
      <c r="BK79" s="3178"/>
      <c r="BL79" s="3178"/>
      <c r="BM79" s="3178"/>
      <c r="BN79" s="3178"/>
      <c r="BO79" s="3178"/>
      <c r="BP79" s="3178"/>
      <c r="BQ79" s="3178"/>
      <c r="BR79" s="3178"/>
      <c r="BS79" s="3178"/>
      <c r="BT79" s="1490"/>
      <c r="BU79" s="1490"/>
      <c r="BX79" s="1489"/>
    </row>
    <row r="80" spans="2:76" ht="11.45" customHeight="1">
      <c r="B80" s="1487"/>
      <c r="C80" s="1490"/>
      <c r="D80" s="3179" t="s">
        <v>4508</v>
      </c>
      <c r="E80" s="3179"/>
      <c r="F80" s="3179"/>
      <c r="G80" s="3179"/>
      <c r="H80" s="3179"/>
      <c r="I80" s="3179"/>
      <c r="J80" s="3179"/>
      <c r="K80" s="3179"/>
      <c r="L80" s="3179"/>
      <c r="M80" s="3179"/>
      <c r="N80" s="3179"/>
      <c r="O80" s="3179"/>
      <c r="P80" s="3179"/>
      <c r="Q80" s="3179"/>
      <c r="R80" s="3179"/>
      <c r="S80" s="3179"/>
      <c r="T80" s="3179"/>
      <c r="U80" s="3179"/>
      <c r="V80" s="3179"/>
      <c r="W80" s="3179"/>
      <c r="X80" s="3179"/>
      <c r="Y80" s="3179"/>
      <c r="Z80" s="3179"/>
      <c r="AA80" s="3179"/>
      <c r="AB80" s="3179"/>
      <c r="AC80" s="3179"/>
      <c r="AD80" s="3179"/>
      <c r="AE80" s="3179"/>
      <c r="AF80" s="3179"/>
      <c r="AG80" s="3179"/>
      <c r="AH80" s="3179"/>
      <c r="AI80" s="3179"/>
      <c r="AJ80" s="3179"/>
      <c r="AK80" s="3179"/>
      <c r="AL80" s="3179"/>
      <c r="AM80" s="3179"/>
      <c r="AN80" s="3179"/>
      <c r="AO80" s="3179"/>
      <c r="AP80" s="3179"/>
      <c r="AQ80" s="3179"/>
      <c r="AR80" s="3179"/>
      <c r="AS80" s="3179"/>
      <c r="AT80" s="3179"/>
      <c r="AU80" s="3179"/>
      <c r="AV80" s="3179"/>
      <c r="AW80" s="3179"/>
      <c r="AX80" s="3179"/>
      <c r="AY80" s="3179"/>
      <c r="AZ80" s="3179"/>
      <c r="BA80" s="3179"/>
      <c r="BB80" s="3179"/>
      <c r="BC80" s="3179"/>
      <c r="BD80" s="3179"/>
      <c r="BE80" s="3179"/>
      <c r="BF80" s="3179"/>
      <c r="BG80" s="3179"/>
      <c r="BH80" s="3179"/>
      <c r="BI80" s="3179"/>
      <c r="BJ80" s="3179"/>
      <c r="BK80" s="3179"/>
      <c r="BL80" s="3179"/>
      <c r="BM80" s="3179"/>
      <c r="BN80" s="3179"/>
      <c r="BO80" s="3179"/>
      <c r="BP80" s="3179"/>
      <c r="BQ80" s="3179"/>
      <c r="BR80" s="3179"/>
      <c r="BS80" s="3179"/>
      <c r="BT80" s="3179"/>
      <c r="BU80" s="3179"/>
      <c r="BV80" s="3179"/>
      <c r="BW80" s="3179"/>
      <c r="BX80" s="1489"/>
    </row>
    <row r="81" spans="2:76" ht="11.45" customHeight="1">
      <c r="B81" s="1487"/>
      <c r="C81" s="3178" t="s">
        <v>3799</v>
      </c>
      <c r="D81" s="3178"/>
      <c r="E81" s="3178"/>
      <c r="F81" s="3178"/>
      <c r="G81" s="3178"/>
      <c r="H81" s="3178"/>
      <c r="I81" s="3178"/>
      <c r="J81" s="3178"/>
      <c r="K81" s="3178"/>
      <c r="L81" s="3178"/>
      <c r="M81" s="3178"/>
      <c r="N81" s="3178"/>
      <c r="O81" s="3178"/>
      <c r="P81" s="3178"/>
      <c r="Q81" s="3178"/>
      <c r="R81" s="3178"/>
      <c r="S81" s="3178"/>
      <c r="T81" s="3178"/>
      <c r="U81" s="3178"/>
      <c r="V81" s="3178"/>
      <c r="W81" s="3178"/>
      <c r="X81" s="3178"/>
      <c r="Y81" s="3178"/>
      <c r="Z81" s="3178"/>
      <c r="AA81" s="3178"/>
      <c r="AB81" s="3178"/>
      <c r="AC81" s="3178"/>
      <c r="AD81" s="3178"/>
      <c r="AE81" s="3178"/>
      <c r="AF81" s="3178"/>
      <c r="AG81" s="3178"/>
      <c r="AH81" s="3178"/>
      <c r="AI81" s="3178"/>
      <c r="AJ81" s="3178"/>
      <c r="AK81" s="3178"/>
      <c r="AL81" s="3178"/>
      <c r="AM81" s="3178"/>
      <c r="AN81" s="3178"/>
      <c r="AO81" s="3178"/>
      <c r="AP81" s="3178"/>
      <c r="AQ81" s="3178"/>
      <c r="AR81" s="3178"/>
      <c r="AS81" s="3178"/>
      <c r="AT81" s="3178"/>
      <c r="AU81" s="3178"/>
      <c r="AV81" s="3178"/>
      <c r="AW81" s="3178"/>
      <c r="AX81" s="3178"/>
      <c r="AY81" s="3178"/>
      <c r="AZ81" s="3178"/>
      <c r="BA81" s="3178"/>
      <c r="BB81" s="3178"/>
      <c r="BC81" s="3178"/>
      <c r="BD81" s="3178"/>
      <c r="BE81" s="3178"/>
      <c r="BF81" s="3178"/>
      <c r="BG81" s="3178"/>
      <c r="BH81" s="3178"/>
      <c r="BI81" s="3178"/>
      <c r="BJ81" s="3178"/>
      <c r="BK81" s="3178"/>
      <c r="BL81" s="3178"/>
      <c r="BM81" s="3178"/>
      <c r="BN81" s="3178"/>
      <c r="BO81" s="3178"/>
      <c r="BP81" s="3178"/>
      <c r="BQ81" s="3178"/>
      <c r="BR81" s="3178"/>
      <c r="BS81" s="3178"/>
      <c r="BT81" s="1490"/>
      <c r="BU81" s="1490"/>
      <c r="BX81" s="1489"/>
    </row>
    <row r="82" spans="2:76" ht="11.45" customHeight="1">
      <c r="B82" s="1487"/>
      <c r="C82" s="1490"/>
      <c r="D82" s="3179" t="s">
        <v>4509</v>
      </c>
      <c r="E82" s="3179"/>
      <c r="F82" s="3179"/>
      <c r="G82" s="3179"/>
      <c r="H82" s="3179"/>
      <c r="I82" s="3179"/>
      <c r="J82" s="3179"/>
      <c r="K82" s="3179"/>
      <c r="L82" s="3179"/>
      <c r="M82" s="3179"/>
      <c r="N82" s="3179"/>
      <c r="O82" s="3179"/>
      <c r="P82" s="3179"/>
      <c r="Q82" s="3179"/>
      <c r="R82" s="3179"/>
      <c r="S82" s="3179"/>
      <c r="T82" s="3179"/>
      <c r="U82" s="3179"/>
      <c r="V82" s="3179"/>
      <c r="W82" s="3179"/>
      <c r="X82" s="3179"/>
      <c r="Y82" s="3179"/>
      <c r="Z82" s="3179"/>
      <c r="AA82" s="3179"/>
      <c r="AB82" s="3179"/>
      <c r="AC82" s="3179"/>
      <c r="AD82" s="3179"/>
      <c r="AE82" s="3179"/>
      <c r="AF82" s="3179"/>
      <c r="AG82" s="3179"/>
      <c r="AH82" s="3179"/>
      <c r="AI82" s="3179"/>
      <c r="AJ82" s="3179"/>
      <c r="AK82" s="3179"/>
      <c r="AL82" s="3179"/>
      <c r="AM82" s="3179"/>
      <c r="AN82" s="3179"/>
      <c r="AO82" s="3179"/>
      <c r="AP82" s="3179"/>
      <c r="AQ82" s="3179"/>
      <c r="AR82" s="3179"/>
      <c r="AS82" s="3179"/>
      <c r="AT82" s="3179"/>
      <c r="AU82" s="3179"/>
      <c r="AV82" s="3179"/>
      <c r="AW82" s="3179"/>
      <c r="AX82" s="3179"/>
      <c r="AY82" s="3179"/>
      <c r="AZ82" s="3179"/>
      <c r="BA82" s="3179"/>
      <c r="BB82" s="3179"/>
      <c r="BC82" s="3179"/>
      <c r="BD82" s="3179"/>
      <c r="BE82" s="3179"/>
      <c r="BF82" s="3179"/>
      <c r="BG82" s="3179"/>
      <c r="BH82" s="3179"/>
      <c r="BI82" s="3179"/>
      <c r="BJ82" s="3179"/>
      <c r="BK82" s="3179"/>
      <c r="BL82" s="3179"/>
      <c r="BM82" s="3179"/>
      <c r="BN82" s="3179"/>
      <c r="BO82" s="3179"/>
      <c r="BP82" s="3179"/>
      <c r="BQ82" s="3179"/>
      <c r="BR82" s="3179"/>
      <c r="BS82" s="3179"/>
      <c r="BT82" s="3179"/>
      <c r="BU82" s="3179"/>
      <c r="BX82" s="1489"/>
    </row>
    <row r="83" spans="2:76" ht="11.45" customHeight="1">
      <c r="B83" s="1487"/>
      <c r="C83" s="1490"/>
      <c r="D83" s="3178" t="s">
        <v>2585</v>
      </c>
      <c r="E83" s="3178"/>
      <c r="F83" s="3178"/>
      <c r="G83" s="3178"/>
      <c r="H83" s="3178"/>
      <c r="I83" s="3178"/>
      <c r="J83" s="3178"/>
      <c r="K83" s="3178"/>
      <c r="L83" s="3178"/>
      <c r="M83" s="3178"/>
      <c r="N83" s="3178"/>
      <c r="O83" s="3178"/>
      <c r="P83" s="3178"/>
      <c r="Q83" s="3178"/>
      <c r="R83" s="3178"/>
      <c r="S83" s="3178"/>
      <c r="T83" s="3178"/>
      <c r="U83" s="3178"/>
      <c r="V83" s="3178"/>
      <c r="W83" s="3178"/>
      <c r="X83" s="3178"/>
      <c r="Y83" s="3178"/>
      <c r="Z83" s="3178"/>
      <c r="AA83" s="3178"/>
      <c r="AB83" s="3178"/>
      <c r="AC83" s="3178"/>
      <c r="AD83" s="3178"/>
      <c r="AE83" s="3178"/>
      <c r="AF83" s="3178"/>
      <c r="AG83" s="3178"/>
      <c r="AH83" s="3178"/>
      <c r="AI83" s="3178"/>
      <c r="AJ83" s="3178"/>
      <c r="AK83" s="3178"/>
      <c r="AL83" s="3178"/>
      <c r="AM83" s="3178"/>
      <c r="AN83" s="3178"/>
      <c r="AO83" s="3178"/>
      <c r="AP83" s="3178"/>
      <c r="AQ83" s="3178"/>
      <c r="AR83" s="3178"/>
      <c r="AS83" s="3178"/>
      <c r="AT83" s="3178"/>
      <c r="AU83" s="3178"/>
      <c r="AV83" s="3178"/>
      <c r="AW83" s="3178"/>
      <c r="AX83" s="3178"/>
      <c r="AY83" s="3178"/>
      <c r="AZ83" s="3178"/>
      <c r="BA83" s="3178"/>
      <c r="BB83" s="3178"/>
      <c r="BC83" s="3178"/>
      <c r="BD83" s="3178"/>
      <c r="BE83" s="3178"/>
      <c r="BF83" s="3178"/>
      <c r="BG83" s="3178"/>
      <c r="BH83" s="3178"/>
      <c r="BI83" s="3178"/>
      <c r="BJ83" s="3178"/>
      <c r="BK83" s="3178"/>
      <c r="BL83" s="3178"/>
      <c r="BM83" s="3178"/>
      <c r="BN83" s="3178"/>
      <c r="BO83" s="3178"/>
      <c r="BP83" s="3178"/>
      <c r="BQ83" s="3178"/>
      <c r="BR83" s="3178"/>
      <c r="BS83" s="3178"/>
      <c r="BT83" s="1490"/>
      <c r="BU83" s="1490"/>
      <c r="BX83" s="1489"/>
    </row>
    <row r="84" spans="2:76" ht="11.45" customHeight="1">
      <c r="B84" s="1487"/>
      <c r="C84" s="3178" t="s">
        <v>3800</v>
      </c>
      <c r="D84" s="3178"/>
      <c r="E84" s="3178"/>
      <c r="F84" s="3178"/>
      <c r="G84" s="3178"/>
      <c r="H84" s="3178"/>
      <c r="I84" s="3178"/>
      <c r="J84" s="3178"/>
      <c r="K84" s="3178"/>
      <c r="L84" s="3178"/>
      <c r="M84" s="3178"/>
      <c r="N84" s="3178"/>
      <c r="O84" s="3178"/>
      <c r="P84" s="3178"/>
      <c r="Q84" s="3178"/>
      <c r="R84" s="3178"/>
      <c r="S84" s="3178"/>
      <c r="T84" s="3178"/>
      <c r="U84" s="3178"/>
      <c r="V84" s="3178"/>
      <c r="W84" s="3178"/>
      <c r="X84" s="3178"/>
      <c r="Y84" s="3178"/>
      <c r="Z84" s="3178"/>
      <c r="AA84" s="3178"/>
      <c r="AB84" s="3178"/>
      <c r="AC84" s="3178"/>
      <c r="AD84" s="3178"/>
      <c r="AE84" s="3178"/>
      <c r="AF84" s="3178"/>
      <c r="AG84" s="3178"/>
      <c r="AH84" s="3178"/>
      <c r="AI84" s="3178"/>
      <c r="AJ84" s="3178"/>
      <c r="AK84" s="3178"/>
      <c r="AL84" s="3178"/>
      <c r="AM84" s="3178"/>
      <c r="AN84" s="3178"/>
      <c r="AO84" s="3178"/>
      <c r="AP84" s="3178"/>
      <c r="AQ84" s="3178"/>
      <c r="AR84" s="3178"/>
      <c r="AS84" s="3178"/>
      <c r="AT84" s="3178"/>
      <c r="AU84" s="3178"/>
      <c r="AV84" s="3178"/>
      <c r="AW84" s="3178"/>
      <c r="AX84" s="3178"/>
      <c r="AY84" s="3178"/>
      <c r="AZ84" s="3178"/>
      <c r="BA84" s="3178"/>
      <c r="BB84" s="3178"/>
      <c r="BC84" s="3178"/>
      <c r="BD84" s="3178"/>
      <c r="BE84" s="3178"/>
      <c r="BF84" s="3178"/>
      <c r="BG84" s="3178"/>
      <c r="BH84" s="3178"/>
      <c r="BI84" s="3178"/>
      <c r="BJ84" s="3178"/>
      <c r="BK84" s="3178"/>
      <c r="BL84" s="3178"/>
      <c r="BM84" s="3178"/>
      <c r="BN84" s="3178"/>
      <c r="BO84" s="3178"/>
      <c r="BP84" s="3178"/>
      <c r="BQ84" s="3178"/>
      <c r="BR84" s="3178"/>
      <c r="BS84" s="3178"/>
      <c r="BT84" s="1490"/>
      <c r="BU84" s="1490"/>
      <c r="BX84" s="1489"/>
    </row>
    <row r="85" spans="2:76" ht="11.45" customHeight="1">
      <c r="B85" s="1487"/>
      <c r="C85" s="1490"/>
      <c r="D85" s="1422"/>
      <c r="E85" s="3178" t="s">
        <v>3801</v>
      </c>
      <c r="F85" s="3178"/>
      <c r="G85" s="3178"/>
      <c r="H85" s="3178"/>
      <c r="I85" s="3178"/>
      <c r="J85" s="3178"/>
      <c r="K85" s="3178"/>
      <c r="L85" s="3178"/>
      <c r="M85" s="3178"/>
      <c r="N85" s="3178"/>
      <c r="O85" s="3178"/>
      <c r="P85" s="3178"/>
      <c r="Q85" s="3178"/>
      <c r="R85" s="3178"/>
      <c r="S85" s="3178"/>
      <c r="T85" s="3178"/>
      <c r="U85" s="3178"/>
      <c r="V85" s="3178"/>
      <c r="W85" s="3178"/>
      <c r="X85" s="3178"/>
      <c r="Y85" s="3178"/>
      <c r="Z85" s="3178"/>
      <c r="AA85" s="3178"/>
      <c r="AB85" s="3178"/>
      <c r="AC85" s="3178"/>
      <c r="AD85" s="3178"/>
      <c r="AE85" s="3178"/>
      <c r="AF85" s="3178"/>
      <c r="AG85" s="3178"/>
      <c r="AH85" s="3178"/>
      <c r="AI85" s="3178"/>
      <c r="AJ85" s="3178"/>
      <c r="AK85" s="3178"/>
      <c r="AL85" s="3178"/>
      <c r="AM85" s="3178"/>
      <c r="AN85" s="3178"/>
      <c r="AO85" s="3178"/>
      <c r="AP85" s="3178"/>
      <c r="AQ85" s="3178"/>
      <c r="AR85" s="3178"/>
      <c r="AS85" s="3178"/>
      <c r="AT85" s="3178"/>
      <c r="AU85" s="3178"/>
      <c r="AV85" s="3178"/>
      <c r="AW85" s="3178"/>
      <c r="AX85" s="3178"/>
      <c r="AY85" s="3178"/>
      <c r="AZ85" s="3178"/>
      <c r="BA85" s="3178"/>
      <c r="BB85" s="3178"/>
      <c r="BC85" s="3178"/>
      <c r="BD85" s="3178"/>
      <c r="BE85" s="3178"/>
      <c r="BF85" s="3178"/>
      <c r="BG85" s="3178"/>
      <c r="BH85" s="3178"/>
      <c r="BI85" s="3178"/>
      <c r="BJ85" s="3178"/>
      <c r="BK85" s="3178"/>
      <c r="BL85" s="3178"/>
      <c r="BM85" s="3178"/>
      <c r="BN85" s="3178"/>
      <c r="BO85" s="3178"/>
      <c r="BP85" s="3178"/>
      <c r="BQ85" s="3178"/>
      <c r="BR85" s="3178"/>
      <c r="BS85" s="3178"/>
      <c r="BT85" s="1490"/>
      <c r="BU85" s="1490"/>
      <c r="BX85" s="1489"/>
    </row>
    <row r="86" spans="2:76" ht="11.45" customHeight="1">
      <c r="B86" s="1487"/>
      <c r="C86" s="1490"/>
      <c r="D86" s="3178" t="s">
        <v>2586</v>
      </c>
      <c r="E86" s="3178"/>
      <c r="F86" s="3178"/>
      <c r="G86" s="3178"/>
      <c r="H86" s="3178"/>
      <c r="I86" s="3178"/>
      <c r="J86" s="3178"/>
      <c r="K86" s="3178"/>
      <c r="L86" s="3178"/>
      <c r="M86" s="3178"/>
      <c r="N86" s="3178"/>
      <c r="O86" s="3178"/>
      <c r="P86" s="3178"/>
      <c r="Q86" s="3178"/>
      <c r="R86" s="3178"/>
      <c r="S86" s="3178"/>
      <c r="T86" s="3178"/>
      <c r="U86" s="3178"/>
      <c r="V86" s="3178"/>
      <c r="W86" s="3178"/>
      <c r="X86" s="3178"/>
      <c r="Y86" s="3178"/>
      <c r="Z86" s="3178"/>
      <c r="AA86" s="3178"/>
      <c r="AB86" s="3178"/>
      <c r="AC86" s="3178"/>
      <c r="AD86" s="3178"/>
      <c r="AE86" s="3178"/>
      <c r="AF86" s="3178"/>
      <c r="AG86" s="3178"/>
      <c r="AH86" s="3178"/>
      <c r="AI86" s="3178"/>
      <c r="AJ86" s="3178"/>
      <c r="AK86" s="3178"/>
      <c r="AL86" s="3178"/>
      <c r="AM86" s="3178"/>
      <c r="AN86" s="3178"/>
      <c r="AO86" s="3178"/>
      <c r="AP86" s="3178"/>
      <c r="AQ86" s="3178"/>
      <c r="AR86" s="3178"/>
      <c r="AS86" s="3178"/>
      <c r="AT86" s="3178"/>
      <c r="AU86" s="3178"/>
      <c r="AV86" s="3178"/>
      <c r="AW86" s="3178"/>
      <c r="AX86" s="3178"/>
      <c r="AY86" s="3178"/>
      <c r="AZ86" s="3178"/>
      <c r="BA86" s="3178"/>
      <c r="BB86" s="3178"/>
      <c r="BC86" s="3178"/>
      <c r="BD86" s="3178"/>
      <c r="BE86" s="3178"/>
      <c r="BF86" s="3178"/>
      <c r="BG86" s="3178"/>
      <c r="BH86" s="3178"/>
      <c r="BI86" s="3178"/>
      <c r="BJ86" s="3178"/>
      <c r="BK86" s="3178"/>
      <c r="BL86" s="3178"/>
      <c r="BM86" s="3178"/>
      <c r="BN86" s="3178"/>
      <c r="BO86" s="3178"/>
      <c r="BP86" s="3178"/>
      <c r="BQ86" s="3178"/>
      <c r="BR86" s="3178"/>
      <c r="BS86" s="3178"/>
      <c r="BT86" s="1490"/>
      <c r="BU86" s="1490"/>
      <c r="BX86" s="1489"/>
    </row>
    <row r="87" spans="2:76" ht="11.45" customHeight="1">
      <c r="B87" s="1487"/>
      <c r="C87" s="1497"/>
      <c r="D87" s="3178" t="s">
        <v>2587</v>
      </c>
      <c r="E87" s="3178"/>
      <c r="F87" s="3178"/>
      <c r="G87" s="3178"/>
      <c r="H87" s="3178"/>
      <c r="I87" s="3178"/>
      <c r="J87" s="3178"/>
      <c r="K87" s="3178"/>
      <c r="L87" s="3178"/>
      <c r="M87" s="3178"/>
      <c r="N87" s="3178"/>
      <c r="O87" s="3178"/>
      <c r="P87" s="3178"/>
      <c r="Q87" s="3178"/>
      <c r="R87" s="3178"/>
      <c r="S87" s="3178"/>
      <c r="T87" s="3178"/>
      <c r="U87" s="3178"/>
      <c r="V87" s="3178"/>
      <c r="W87" s="3178"/>
      <c r="X87" s="3178"/>
      <c r="Y87" s="3178"/>
      <c r="Z87" s="3178"/>
      <c r="AA87" s="3178"/>
      <c r="AB87" s="3178"/>
      <c r="AC87" s="3178"/>
      <c r="AD87" s="3178"/>
      <c r="AE87" s="3178"/>
      <c r="AF87" s="3178"/>
      <c r="AG87" s="3178"/>
      <c r="AH87" s="3178"/>
      <c r="AI87" s="3178"/>
      <c r="AJ87" s="3178"/>
      <c r="AK87" s="3178"/>
      <c r="AL87" s="3178"/>
      <c r="AM87" s="3178"/>
      <c r="AN87" s="3178"/>
      <c r="AO87" s="3178"/>
      <c r="AP87" s="3178"/>
      <c r="AQ87" s="3178"/>
      <c r="AR87" s="3178"/>
      <c r="AS87" s="3178"/>
      <c r="AT87" s="3178"/>
      <c r="AU87" s="3178"/>
      <c r="AV87" s="3178"/>
      <c r="AW87" s="3178"/>
      <c r="AX87" s="3178"/>
      <c r="AY87" s="3178"/>
      <c r="AZ87" s="3178"/>
      <c r="BA87" s="3178"/>
      <c r="BB87" s="3178"/>
      <c r="BC87" s="3178"/>
      <c r="BD87" s="3178"/>
      <c r="BE87" s="3178"/>
      <c r="BF87" s="3178"/>
      <c r="BG87" s="3178"/>
      <c r="BH87" s="3178"/>
      <c r="BI87" s="3178"/>
      <c r="BJ87" s="3178"/>
      <c r="BK87" s="3178"/>
      <c r="BL87" s="3178"/>
      <c r="BM87" s="3178"/>
      <c r="BN87" s="3178"/>
      <c r="BO87" s="3178"/>
      <c r="BP87" s="3178"/>
      <c r="BQ87" s="3178"/>
      <c r="BR87" s="3178"/>
      <c r="BS87" s="3178"/>
      <c r="BT87" s="1490"/>
      <c r="BU87" s="1490"/>
      <c r="BX87" s="1489"/>
    </row>
    <row r="88" spans="2:76" ht="11.45" customHeight="1">
      <c r="B88" s="1487"/>
      <c r="C88" s="1497"/>
      <c r="D88" s="3178" t="s">
        <v>2588</v>
      </c>
      <c r="E88" s="3178"/>
      <c r="F88" s="3178"/>
      <c r="G88" s="3178"/>
      <c r="H88" s="3178"/>
      <c r="I88" s="3178"/>
      <c r="J88" s="3178"/>
      <c r="K88" s="3178"/>
      <c r="L88" s="3178"/>
      <c r="M88" s="3178"/>
      <c r="N88" s="3178"/>
      <c r="O88" s="3178"/>
      <c r="P88" s="3178"/>
      <c r="Q88" s="3178"/>
      <c r="R88" s="3178"/>
      <c r="S88" s="3178"/>
      <c r="T88" s="3178"/>
      <c r="U88" s="3178"/>
      <c r="V88" s="3178"/>
      <c r="W88" s="3178"/>
      <c r="X88" s="3178"/>
      <c r="Y88" s="3178"/>
      <c r="Z88" s="3178"/>
      <c r="AA88" s="3178"/>
      <c r="AB88" s="3178"/>
      <c r="AC88" s="3178"/>
      <c r="AD88" s="3178"/>
      <c r="AE88" s="3178"/>
      <c r="AF88" s="3178"/>
      <c r="AG88" s="3178"/>
      <c r="AH88" s="3178"/>
      <c r="AI88" s="3178"/>
      <c r="AJ88" s="3178"/>
      <c r="AK88" s="3178"/>
      <c r="AL88" s="3178"/>
      <c r="AM88" s="3178"/>
      <c r="AN88" s="3178"/>
      <c r="AO88" s="3178"/>
      <c r="AP88" s="3178"/>
      <c r="AQ88" s="3178"/>
      <c r="AR88" s="3178"/>
      <c r="AS88" s="3178"/>
      <c r="AT88" s="3178"/>
      <c r="AU88" s="3178"/>
      <c r="AV88" s="3178"/>
      <c r="AW88" s="3178"/>
      <c r="AX88" s="3178"/>
      <c r="AY88" s="3178"/>
      <c r="AZ88" s="3178"/>
      <c r="BA88" s="3178"/>
      <c r="BB88" s="3178"/>
      <c r="BC88" s="3178"/>
      <c r="BD88" s="3178"/>
      <c r="BE88" s="3178"/>
      <c r="BF88" s="3178"/>
      <c r="BG88" s="3178"/>
      <c r="BH88" s="3178"/>
      <c r="BI88" s="3178"/>
      <c r="BJ88" s="3178"/>
      <c r="BK88" s="3178"/>
      <c r="BL88" s="3178"/>
      <c r="BM88" s="3178"/>
      <c r="BN88" s="3178"/>
      <c r="BO88" s="3178"/>
      <c r="BP88" s="3178"/>
      <c r="BQ88" s="3178"/>
      <c r="BR88" s="3178"/>
      <c r="BS88" s="3178"/>
      <c r="BT88" s="1490"/>
      <c r="BU88" s="1490"/>
      <c r="BX88" s="1489"/>
    </row>
    <row r="89" spans="2:76" ht="11.45" customHeight="1">
      <c r="B89" s="1487"/>
      <c r="C89" s="3178" t="s">
        <v>3802</v>
      </c>
      <c r="D89" s="3178"/>
      <c r="E89" s="3178"/>
      <c r="F89" s="3178"/>
      <c r="G89" s="3178"/>
      <c r="H89" s="3178"/>
      <c r="I89" s="3178"/>
      <c r="J89" s="3178"/>
      <c r="K89" s="3178"/>
      <c r="L89" s="3178"/>
      <c r="M89" s="3178"/>
      <c r="N89" s="3178"/>
      <c r="O89" s="3178"/>
      <c r="P89" s="3178"/>
      <c r="Q89" s="3178"/>
      <c r="R89" s="3178"/>
      <c r="S89" s="3178"/>
      <c r="T89" s="3178"/>
      <c r="U89" s="3178"/>
      <c r="V89" s="3178"/>
      <c r="W89" s="3178"/>
      <c r="X89" s="3178"/>
      <c r="Y89" s="3178"/>
      <c r="Z89" s="3178"/>
      <c r="AA89" s="3178"/>
      <c r="AB89" s="3178"/>
      <c r="AC89" s="3178"/>
      <c r="AD89" s="3178"/>
      <c r="AE89" s="3178"/>
      <c r="AF89" s="3178"/>
      <c r="AG89" s="3178"/>
      <c r="AH89" s="3178"/>
      <c r="AI89" s="3178"/>
      <c r="AJ89" s="3178"/>
      <c r="AK89" s="3178"/>
      <c r="AL89" s="3178"/>
      <c r="AM89" s="3178"/>
      <c r="AN89" s="3178"/>
      <c r="AO89" s="3178"/>
      <c r="AP89" s="3178"/>
      <c r="AQ89" s="3178"/>
      <c r="AR89" s="3178"/>
      <c r="AS89" s="3178"/>
      <c r="AT89" s="3178"/>
      <c r="AU89" s="3178"/>
      <c r="AV89" s="3178"/>
      <c r="AW89" s="3178"/>
      <c r="AX89" s="3178"/>
      <c r="AY89" s="3178"/>
      <c r="AZ89" s="3178"/>
      <c r="BA89" s="3178"/>
      <c r="BB89" s="3178"/>
      <c r="BC89" s="3178"/>
      <c r="BD89" s="3178"/>
      <c r="BE89" s="3178"/>
      <c r="BF89" s="3178"/>
      <c r="BG89" s="3178"/>
      <c r="BH89" s="3178"/>
      <c r="BI89" s="3178"/>
      <c r="BJ89" s="3178"/>
      <c r="BK89" s="3178"/>
      <c r="BL89" s="3178"/>
      <c r="BM89" s="3178"/>
      <c r="BN89" s="3178"/>
      <c r="BO89" s="3178"/>
      <c r="BP89" s="3178"/>
      <c r="BQ89" s="3178"/>
      <c r="BR89" s="3178"/>
      <c r="BS89" s="3178"/>
      <c r="BT89" s="1490"/>
      <c r="BU89" s="1490"/>
      <c r="BX89" s="1489"/>
    </row>
    <row r="90" spans="2:76" ht="11.45" customHeight="1">
      <c r="B90" s="1487"/>
      <c r="C90" s="1497"/>
      <c r="D90" s="3179" t="s">
        <v>4882</v>
      </c>
      <c r="E90" s="3179"/>
      <c r="F90" s="3179"/>
      <c r="G90" s="3179"/>
      <c r="H90" s="3179"/>
      <c r="I90" s="3179"/>
      <c r="J90" s="3179"/>
      <c r="K90" s="3179"/>
      <c r="L90" s="3179"/>
      <c r="M90" s="3179"/>
      <c r="N90" s="3179"/>
      <c r="O90" s="3179"/>
      <c r="P90" s="3179"/>
      <c r="Q90" s="3179"/>
      <c r="R90" s="3179"/>
      <c r="S90" s="3179"/>
      <c r="T90" s="3179"/>
      <c r="U90" s="3179"/>
      <c r="V90" s="3179"/>
      <c r="W90" s="3179"/>
      <c r="X90" s="3179"/>
      <c r="Y90" s="3179"/>
      <c r="Z90" s="3179"/>
      <c r="AA90" s="3179"/>
      <c r="AB90" s="3179"/>
      <c r="AC90" s="3179"/>
      <c r="AD90" s="3179"/>
      <c r="AE90" s="3179"/>
      <c r="AF90" s="3179"/>
      <c r="AG90" s="3179"/>
      <c r="AH90" s="3179"/>
      <c r="AI90" s="3179"/>
      <c r="AJ90" s="3179"/>
      <c r="AK90" s="3179"/>
      <c r="AL90" s="3179"/>
      <c r="AM90" s="3179"/>
      <c r="AN90" s="3179"/>
      <c r="AO90" s="3179"/>
      <c r="AP90" s="3179"/>
      <c r="AQ90" s="3179"/>
      <c r="AR90" s="3179"/>
      <c r="AS90" s="3179"/>
      <c r="AT90" s="3179"/>
      <c r="AU90" s="3179"/>
      <c r="AV90" s="3179"/>
      <c r="AW90" s="3179"/>
      <c r="AX90" s="3179"/>
      <c r="AY90" s="3179"/>
      <c r="AZ90" s="3179"/>
      <c r="BA90" s="3179"/>
      <c r="BB90" s="3179"/>
      <c r="BC90" s="3179"/>
      <c r="BD90" s="3179"/>
      <c r="BE90" s="3179"/>
      <c r="BF90" s="3179"/>
      <c r="BG90" s="3179"/>
      <c r="BH90" s="3179"/>
      <c r="BI90" s="3179"/>
      <c r="BJ90" s="3179"/>
      <c r="BK90" s="3179"/>
      <c r="BL90" s="3179"/>
      <c r="BM90" s="3179"/>
      <c r="BN90" s="3179"/>
      <c r="BO90" s="3179"/>
      <c r="BP90" s="3179"/>
      <c r="BQ90" s="3179"/>
      <c r="BR90" s="3179"/>
      <c r="BS90" s="3179"/>
      <c r="BT90" s="3179"/>
      <c r="BU90" s="3179"/>
      <c r="BV90" s="3179"/>
      <c r="BW90" s="3179"/>
      <c r="BX90" s="1489"/>
    </row>
    <row r="91" spans="2:76" ht="11.45" customHeight="1">
      <c r="B91" s="1487"/>
      <c r="C91" s="1497"/>
      <c r="D91" s="3180" t="s">
        <v>4510</v>
      </c>
      <c r="E91" s="3180"/>
      <c r="F91" s="3180"/>
      <c r="G91" s="3180"/>
      <c r="H91" s="3180"/>
      <c r="I91" s="3180"/>
      <c r="J91" s="3180"/>
      <c r="K91" s="3180"/>
      <c r="L91" s="3180"/>
      <c r="M91" s="3180"/>
      <c r="N91" s="3180"/>
      <c r="O91" s="3180"/>
      <c r="P91" s="3180"/>
      <c r="Q91" s="3180"/>
      <c r="R91" s="3180"/>
      <c r="S91" s="3180"/>
      <c r="T91" s="3180"/>
      <c r="U91" s="3180"/>
      <c r="V91" s="3180"/>
      <c r="W91" s="3180"/>
      <c r="X91" s="3180"/>
      <c r="Y91" s="3180"/>
      <c r="Z91" s="3180"/>
      <c r="AA91" s="3180"/>
      <c r="AB91" s="3180"/>
      <c r="AC91" s="3180"/>
      <c r="AD91" s="3180"/>
      <c r="AE91" s="3180"/>
      <c r="AF91" s="3180"/>
      <c r="AG91" s="3180"/>
      <c r="AH91" s="3180"/>
      <c r="AI91" s="3180"/>
      <c r="AJ91" s="3180"/>
      <c r="AK91" s="3180"/>
      <c r="AL91" s="3180"/>
      <c r="AM91" s="3180"/>
      <c r="AN91" s="3180"/>
      <c r="AO91" s="3180"/>
      <c r="AP91" s="3180"/>
      <c r="AQ91" s="3180"/>
      <c r="AR91" s="3180"/>
      <c r="AS91" s="3180"/>
      <c r="AT91" s="3180"/>
      <c r="AU91" s="3180"/>
      <c r="AV91" s="3180"/>
      <c r="AW91" s="3180"/>
      <c r="AX91" s="3180"/>
      <c r="AY91" s="3180"/>
      <c r="AZ91" s="3180"/>
      <c r="BA91" s="3180"/>
      <c r="BB91" s="3180"/>
      <c r="BC91" s="3180"/>
      <c r="BD91" s="3180"/>
      <c r="BE91" s="3180"/>
      <c r="BF91" s="3180"/>
      <c r="BG91" s="3180"/>
      <c r="BH91" s="3180"/>
      <c r="BI91" s="3180"/>
      <c r="BJ91" s="3180"/>
      <c r="BK91" s="3180"/>
      <c r="BL91" s="3180"/>
      <c r="BM91" s="3180"/>
      <c r="BN91" s="3180"/>
      <c r="BO91" s="3180"/>
      <c r="BP91" s="3180"/>
      <c r="BQ91" s="3180"/>
      <c r="BR91" s="3180"/>
      <c r="BS91" s="3180"/>
      <c r="BT91" s="3180"/>
      <c r="BU91" s="3180"/>
      <c r="BV91" s="3180"/>
      <c r="BW91" s="3180"/>
      <c r="BX91" s="1489"/>
    </row>
    <row r="92" spans="2:76" ht="11.25" customHeight="1">
      <c r="B92" s="1498"/>
      <c r="C92" s="1497"/>
      <c r="D92" s="3181" t="s">
        <v>2589</v>
      </c>
      <c r="E92" s="3182"/>
      <c r="F92" s="3182"/>
      <c r="G92" s="3182"/>
      <c r="H92" s="3182"/>
      <c r="I92" s="3182"/>
      <c r="J92" s="3182"/>
      <c r="K92" s="3182"/>
      <c r="L92" s="3182"/>
      <c r="M92" s="3182"/>
      <c r="N92" s="3182"/>
      <c r="O92" s="3182"/>
      <c r="P92" s="3182"/>
      <c r="Q92" s="3183"/>
      <c r="R92" s="3184" t="s">
        <v>2590</v>
      </c>
      <c r="S92" s="3184"/>
      <c r="T92" s="3184"/>
      <c r="U92" s="3184"/>
      <c r="V92" s="3184"/>
      <c r="W92" s="3184"/>
      <c r="X92" s="3184"/>
      <c r="Y92" s="3184"/>
      <c r="Z92" s="3184"/>
      <c r="AA92" s="3184"/>
      <c r="AB92" s="3184"/>
      <c r="AC92" s="3184"/>
      <c r="AD92" s="3184"/>
      <c r="AE92" s="3184"/>
      <c r="AF92" s="3184"/>
      <c r="AG92" s="3184"/>
      <c r="AH92" s="3184"/>
      <c r="AI92" s="3184"/>
      <c r="AJ92" s="3184"/>
      <c r="AK92" s="3184"/>
      <c r="AL92" s="3184"/>
      <c r="AM92" s="3184"/>
      <c r="AN92" s="3184"/>
      <c r="AO92" s="3184"/>
      <c r="AP92" s="3184"/>
      <c r="AQ92" s="3184"/>
      <c r="AR92" s="3184"/>
      <c r="AS92" s="3184"/>
      <c r="AT92" s="3184"/>
      <c r="AU92" s="3184"/>
      <c r="AV92" s="3184"/>
      <c r="AW92" s="3184"/>
      <c r="AX92" s="3184"/>
      <c r="AY92" s="3184"/>
      <c r="AZ92" s="3184"/>
      <c r="BA92" s="3184"/>
      <c r="BB92" s="3184"/>
      <c r="BC92" s="3184"/>
      <c r="BD92" s="3184"/>
      <c r="BE92" s="3184"/>
      <c r="BF92" s="3184"/>
      <c r="BG92" s="3184"/>
      <c r="BH92" s="3184"/>
      <c r="BI92" s="3184" t="s">
        <v>3803</v>
      </c>
      <c r="BJ92" s="3184"/>
      <c r="BK92" s="3184"/>
      <c r="BL92" s="3184"/>
      <c r="BM92" s="3184"/>
      <c r="BN92" s="3184"/>
      <c r="BO92" s="3184"/>
      <c r="BP92" s="3184"/>
      <c r="BQ92" s="3184"/>
      <c r="BR92" s="3184"/>
      <c r="BS92" s="3184"/>
      <c r="BT92" s="3184"/>
      <c r="BU92" s="3184"/>
      <c r="BV92" s="3184"/>
      <c r="BW92" s="3184"/>
      <c r="BX92" s="1489"/>
    </row>
    <row r="93" spans="2:76" ht="11.25" customHeight="1">
      <c r="B93" s="1492"/>
      <c r="C93" s="1422"/>
      <c r="D93" s="3164" t="s">
        <v>3804</v>
      </c>
      <c r="E93" s="3164"/>
      <c r="F93" s="3164"/>
      <c r="G93" s="3164"/>
      <c r="H93" s="3164"/>
      <c r="I93" s="3164"/>
      <c r="J93" s="3164"/>
      <c r="K93" s="3164"/>
      <c r="L93" s="3164"/>
      <c r="M93" s="3164"/>
      <c r="N93" s="3164"/>
      <c r="O93" s="3164"/>
      <c r="P93" s="3164"/>
      <c r="Q93" s="3164"/>
      <c r="R93" s="3161" t="s">
        <v>3820</v>
      </c>
      <c r="S93" s="3161"/>
      <c r="T93" s="3161"/>
      <c r="U93" s="3161"/>
      <c r="V93" s="3161"/>
      <c r="W93" s="3161"/>
      <c r="X93" s="3161"/>
      <c r="Y93" s="3161"/>
      <c r="Z93" s="3161"/>
      <c r="AA93" s="3161"/>
      <c r="AB93" s="3161"/>
      <c r="AC93" s="3161"/>
      <c r="AD93" s="3161"/>
      <c r="AE93" s="3161"/>
      <c r="AF93" s="3161"/>
      <c r="AG93" s="3161"/>
      <c r="AH93" s="3161"/>
      <c r="AI93" s="3161"/>
      <c r="AJ93" s="3161"/>
      <c r="AK93" s="3161"/>
      <c r="AL93" s="3161"/>
      <c r="AM93" s="3161"/>
      <c r="AN93" s="3161"/>
      <c r="AO93" s="3161"/>
      <c r="AP93" s="3161"/>
      <c r="AQ93" s="3161"/>
      <c r="AR93" s="3161"/>
      <c r="AS93" s="3161"/>
      <c r="AT93" s="3161"/>
      <c r="AU93" s="3161"/>
      <c r="AV93" s="3161"/>
      <c r="AW93" s="3161"/>
      <c r="AX93" s="3161"/>
      <c r="AY93" s="3161"/>
      <c r="AZ93" s="3161"/>
      <c r="BA93" s="3161"/>
      <c r="BB93" s="3161"/>
      <c r="BC93" s="3161"/>
      <c r="BD93" s="3161"/>
      <c r="BE93" s="3161"/>
      <c r="BF93" s="3161"/>
      <c r="BG93" s="3161"/>
      <c r="BH93" s="3161"/>
      <c r="BI93" s="3165" t="s">
        <v>4883</v>
      </c>
      <c r="BJ93" s="3165"/>
      <c r="BK93" s="3165"/>
      <c r="BL93" s="3165"/>
      <c r="BM93" s="3165"/>
      <c r="BN93" s="3165"/>
      <c r="BO93" s="3165"/>
      <c r="BP93" s="3165"/>
      <c r="BQ93" s="3165"/>
      <c r="BR93" s="3165"/>
      <c r="BS93" s="3165"/>
      <c r="BT93" s="3165"/>
      <c r="BU93" s="3165"/>
      <c r="BV93" s="3165"/>
      <c r="BW93" s="3165"/>
      <c r="BX93" s="1489"/>
    </row>
    <row r="94" spans="2:76" ht="11.25" customHeight="1">
      <c r="B94" s="1492"/>
      <c r="C94" s="1422"/>
      <c r="D94" s="3164"/>
      <c r="E94" s="3164"/>
      <c r="F94" s="3164"/>
      <c r="G94" s="3164"/>
      <c r="H94" s="3164"/>
      <c r="I94" s="3164"/>
      <c r="J94" s="3164"/>
      <c r="K94" s="3164"/>
      <c r="L94" s="3164"/>
      <c r="M94" s="3164"/>
      <c r="N94" s="3164"/>
      <c r="O94" s="3164"/>
      <c r="P94" s="3164"/>
      <c r="Q94" s="3164"/>
      <c r="R94" s="3161" t="s">
        <v>3805</v>
      </c>
      <c r="S94" s="3161"/>
      <c r="T94" s="3161"/>
      <c r="U94" s="3161"/>
      <c r="V94" s="3161"/>
      <c r="W94" s="3161"/>
      <c r="X94" s="3161"/>
      <c r="Y94" s="3161"/>
      <c r="Z94" s="3161"/>
      <c r="AA94" s="3161"/>
      <c r="AB94" s="3161"/>
      <c r="AC94" s="3161"/>
      <c r="AD94" s="3161"/>
      <c r="AE94" s="3161"/>
      <c r="AF94" s="3161"/>
      <c r="AG94" s="3161"/>
      <c r="AH94" s="3161"/>
      <c r="AI94" s="3161"/>
      <c r="AJ94" s="3161"/>
      <c r="AK94" s="3161"/>
      <c r="AL94" s="3161"/>
      <c r="AM94" s="3161"/>
      <c r="AN94" s="3161"/>
      <c r="AO94" s="3161"/>
      <c r="AP94" s="3161"/>
      <c r="AQ94" s="3161"/>
      <c r="AR94" s="3161"/>
      <c r="AS94" s="3161"/>
      <c r="AT94" s="3161"/>
      <c r="AU94" s="3161"/>
      <c r="AV94" s="3161"/>
      <c r="AW94" s="3161"/>
      <c r="AX94" s="3161"/>
      <c r="AY94" s="3161"/>
      <c r="AZ94" s="3161"/>
      <c r="BA94" s="3161"/>
      <c r="BB94" s="3161"/>
      <c r="BC94" s="3161"/>
      <c r="BD94" s="3161"/>
      <c r="BE94" s="3161"/>
      <c r="BF94" s="3161"/>
      <c r="BG94" s="3161"/>
      <c r="BH94" s="3161"/>
      <c r="BI94" s="3165"/>
      <c r="BJ94" s="3165"/>
      <c r="BK94" s="3165"/>
      <c r="BL94" s="3165"/>
      <c r="BM94" s="3165"/>
      <c r="BN94" s="3165"/>
      <c r="BO94" s="3165"/>
      <c r="BP94" s="3165"/>
      <c r="BQ94" s="3165"/>
      <c r="BR94" s="3165"/>
      <c r="BS94" s="3165"/>
      <c r="BT94" s="3165"/>
      <c r="BU94" s="3165"/>
      <c r="BV94" s="3165"/>
      <c r="BW94" s="3165"/>
      <c r="BX94" s="1489"/>
    </row>
    <row r="95" spans="2:76" ht="11.25" customHeight="1">
      <c r="B95" s="1492"/>
      <c r="C95" s="1422"/>
      <c r="D95" s="3164"/>
      <c r="E95" s="3164"/>
      <c r="F95" s="3164"/>
      <c r="G95" s="3164"/>
      <c r="H95" s="3164"/>
      <c r="I95" s="3164"/>
      <c r="J95" s="3164"/>
      <c r="K95" s="3164"/>
      <c r="L95" s="3164"/>
      <c r="M95" s="3164"/>
      <c r="N95" s="3164"/>
      <c r="O95" s="3164"/>
      <c r="P95" s="3164"/>
      <c r="Q95" s="3164"/>
      <c r="R95" s="3161" t="s">
        <v>4511</v>
      </c>
      <c r="S95" s="3161"/>
      <c r="T95" s="3161"/>
      <c r="U95" s="3161"/>
      <c r="V95" s="3161"/>
      <c r="W95" s="3161"/>
      <c r="X95" s="3161"/>
      <c r="Y95" s="3161"/>
      <c r="Z95" s="3161"/>
      <c r="AA95" s="3161"/>
      <c r="AB95" s="3161"/>
      <c r="AC95" s="3161"/>
      <c r="AD95" s="3161"/>
      <c r="AE95" s="3161"/>
      <c r="AF95" s="3161"/>
      <c r="AG95" s="3161"/>
      <c r="AH95" s="3161"/>
      <c r="AI95" s="3161"/>
      <c r="AJ95" s="3161"/>
      <c r="AK95" s="3161"/>
      <c r="AL95" s="3161"/>
      <c r="AM95" s="3161"/>
      <c r="AN95" s="3161"/>
      <c r="AO95" s="3161"/>
      <c r="AP95" s="3161"/>
      <c r="AQ95" s="3161"/>
      <c r="AR95" s="3161"/>
      <c r="AS95" s="3161"/>
      <c r="AT95" s="3161"/>
      <c r="AU95" s="3161"/>
      <c r="AV95" s="3161"/>
      <c r="AW95" s="3161"/>
      <c r="AX95" s="3161"/>
      <c r="AY95" s="3161"/>
      <c r="AZ95" s="3161"/>
      <c r="BA95" s="3161"/>
      <c r="BB95" s="3161"/>
      <c r="BC95" s="3161"/>
      <c r="BD95" s="3161"/>
      <c r="BE95" s="3161"/>
      <c r="BF95" s="3161"/>
      <c r="BG95" s="3161"/>
      <c r="BH95" s="3161"/>
      <c r="BI95" s="3165"/>
      <c r="BJ95" s="3165"/>
      <c r="BK95" s="3165"/>
      <c r="BL95" s="3165"/>
      <c r="BM95" s="3165"/>
      <c r="BN95" s="3165"/>
      <c r="BO95" s="3165"/>
      <c r="BP95" s="3165"/>
      <c r="BQ95" s="3165"/>
      <c r="BR95" s="3165"/>
      <c r="BS95" s="3165"/>
      <c r="BT95" s="3165"/>
      <c r="BU95" s="3165"/>
      <c r="BV95" s="3165"/>
      <c r="BW95" s="3165"/>
      <c r="BX95" s="1489"/>
    </row>
    <row r="96" spans="2:76" ht="11.25" customHeight="1">
      <c r="B96" s="1492"/>
      <c r="C96" s="1422"/>
      <c r="D96" s="3164"/>
      <c r="E96" s="3164"/>
      <c r="F96" s="3164"/>
      <c r="G96" s="3164"/>
      <c r="H96" s="3164"/>
      <c r="I96" s="3164"/>
      <c r="J96" s="3164"/>
      <c r="K96" s="3164"/>
      <c r="L96" s="3164"/>
      <c r="M96" s="3164"/>
      <c r="N96" s="3164"/>
      <c r="O96" s="3164"/>
      <c r="P96" s="3164"/>
      <c r="Q96" s="3164"/>
      <c r="R96" s="3167" t="s">
        <v>4884</v>
      </c>
      <c r="S96" s="3167"/>
      <c r="T96" s="3167"/>
      <c r="U96" s="3167"/>
      <c r="V96" s="3167"/>
      <c r="W96" s="3167"/>
      <c r="X96" s="3167"/>
      <c r="Y96" s="3167"/>
      <c r="Z96" s="3167"/>
      <c r="AA96" s="3167"/>
      <c r="AB96" s="3167"/>
      <c r="AC96" s="3167"/>
      <c r="AD96" s="3167"/>
      <c r="AE96" s="3167"/>
      <c r="AF96" s="3167"/>
      <c r="AG96" s="3167"/>
      <c r="AH96" s="3167"/>
      <c r="AI96" s="3167"/>
      <c r="AJ96" s="3167"/>
      <c r="AK96" s="3167"/>
      <c r="AL96" s="3167"/>
      <c r="AM96" s="3167"/>
      <c r="AN96" s="3167"/>
      <c r="AO96" s="3167"/>
      <c r="AP96" s="3167"/>
      <c r="AQ96" s="3167"/>
      <c r="AR96" s="3167"/>
      <c r="AS96" s="3167"/>
      <c r="AT96" s="3167"/>
      <c r="AU96" s="3167"/>
      <c r="AV96" s="3167"/>
      <c r="AW96" s="3167"/>
      <c r="AX96" s="3167"/>
      <c r="AY96" s="3167"/>
      <c r="AZ96" s="3167"/>
      <c r="BA96" s="3167"/>
      <c r="BB96" s="3167"/>
      <c r="BC96" s="3167"/>
      <c r="BD96" s="3167"/>
      <c r="BE96" s="3167"/>
      <c r="BF96" s="3167"/>
      <c r="BG96" s="3167"/>
      <c r="BH96" s="3167"/>
      <c r="BI96" s="3165"/>
      <c r="BJ96" s="3165"/>
      <c r="BK96" s="3165"/>
      <c r="BL96" s="3165"/>
      <c r="BM96" s="3165"/>
      <c r="BN96" s="3165"/>
      <c r="BO96" s="3165"/>
      <c r="BP96" s="3165"/>
      <c r="BQ96" s="3165"/>
      <c r="BR96" s="3165"/>
      <c r="BS96" s="3165"/>
      <c r="BT96" s="3165"/>
      <c r="BU96" s="3165"/>
      <c r="BV96" s="3165"/>
      <c r="BW96" s="3165"/>
      <c r="BX96" s="1489"/>
    </row>
    <row r="97" spans="2:76" ht="11.25" customHeight="1">
      <c r="B97" s="1492"/>
      <c r="C97" s="1422"/>
      <c r="D97" s="3164"/>
      <c r="E97" s="3164"/>
      <c r="F97" s="3164"/>
      <c r="G97" s="3164"/>
      <c r="H97" s="3164"/>
      <c r="I97" s="3164"/>
      <c r="J97" s="3164"/>
      <c r="K97" s="3164"/>
      <c r="L97" s="3164"/>
      <c r="M97" s="3164"/>
      <c r="N97" s="3164"/>
      <c r="O97" s="3164"/>
      <c r="P97" s="3164"/>
      <c r="Q97" s="3164"/>
      <c r="R97" s="3167"/>
      <c r="S97" s="3167"/>
      <c r="T97" s="3167"/>
      <c r="U97" s="3167"/>
      <c r="V97" s="3167"/>
      <c r="W97" s="3167"/>
      <c r="X97" s="3167"/>
      <c r="Y97" s="3167"/>
      <c r="Z97" s="3167"/>
      <c r="AA97" s="3167"/>
      <c r="AB97" s="3167"/>
      <c r="AC97" s="3167"/>
      <c r="AD97" s="3167"/>
      <c r="AE97" s="3167"/>
      <c r="AF97" s="3167"/>
      <c r="AG97" s="3167"/>
      <c r="AH97" s="3167"/>
      <c r="AI97" s="3167"/>
      <c r="AJ97" s="3167"/>
      <c r="AK97" s="3167"/>
      <c r="AL97" s="3167"/>
      <c r="AM97" s="3167"/>
      <c r="AN97" s="3167"/>
      <c r="AO97" s="3167"/>
      <c r="AP97" s="3167"/>
      <c r="AQ97" s="3167"/>
      <c r="AR97" s="3167"/>
      <c r="AS97" s="3167"/>
      <c r="AT97" s="3167"/>
      <c r="AU97" s="3167"/>
      <c r="AV97" s="3167"/>
      <c r="AW97" s="3167"/>
      <c r="AX97" s="3167"/>
      <c r="AY97" s="3167"/>
      <c r="AZ97" s="3167"/>
      <c r="BA97" s="3167"/>
      <c r="BB97" s="3167"/>
      <c r="BC97" s="3167"/>
      <c r="BD97" s="3167"/>
      <c r="BE97" s="3167"/>
      <c r="BF97" s="3167"/>
      <c r="BG97" s="3167"/>
      <c r="BH97" s="3167"/>
      <c r="BI97" s="3165"/>
      <c r="BJ97" s="3165"/>
      <c r="BK97" s="3165"/>
      <c r="BL97" s="3165"/>
      <c r="BM97" s="3165"/>
      <c r="BN97" s="3165"/>
      <c r="BO97" s="3165"/>
      <c r="BP97" s="3165"/>
      <c r="BQ97" s="3165"/>
      <c r="BR97" s="3165"/>
      <c r="BS97" s="3165"/>
      <c r="BT97" s="3165"/>
      <c r="BU97" s="3165"/>
      <c r="BV97" s="3165"/>
      <c r="BW97" s="3165"/>
      <c r="BX97" s="1489"/>
    </row>
    <row r="98" spans="2:76" ht="11.25" customHeight="1">
      <c r="B98" s="1492"/>
      <c r="C98" s="1422"/>
      <c r="D98" s="3164"/>
      <c r="E98" s="3164"/>
      <c r="F98" s="3164"/>
      <c r="G98" s="3164"/>
      <c r="H98" s="3164"/>
      <c r="I98" s="3164"/>
      <c r="J98" s="3164"/>
      <c r="K98" s="3164"/>
      <c r="L98" s="3164"/>
      <c r="M98" s="3164"/>
      <c r="N98" s="3164"/>
      <c r="O98" s="3164"/>
      <c r="P98" s="3164"/>
      <c r="Q98" s="3164"/>
      <c r="R98" s="3161" t="s">
        <v>2591</v>
      </c>
      <c r="S98" s="3161"/>
      <c r="T98" s="3161"/>
      <c r="U98" s="3161"/>
      <c r="V98" s="3161"/>
      <c r="W98" s="3161"/>
      <c r="X98" s="3161"/>
      <c r="Y98" s="3161"/>
      <c r="Z98" s="3161"/>
      <c r="AA98" s="3161"/>
      <c r="AB98" s="3161"/>
      <c r="AC98" s="3161"/>
      <c r="AD98" s="3161"/>
      <c r="AE98" s="3161"/>
      <c r="AF98" s="3161"/>
      <c r="AG98" s="3161"/>
      <c r="AH98" s="3161"/>
      <c r="AI98" s="3161"/>
      <c r="AJ98" s="3161"/>
      <c r="AK98" s="3161"/>
      <c r="AL98" s="3161"/>
      <c r="AM98" s="3161"/>
      <c r="AN98" s="3161"/>
      <c r="AO98" s="3161"/>
      <c r="AP98" s="3161"/>
      <c r="AQ98" s="3161"/>
      <c r="AR98" s="3161"/>
      <c r="AS98" s="3161"/>
      <c r="AT98" s="3161"/>
      <c r="AU98" s="3161"/>
      <c r="AV98" s="3161"/>
      <c r="AW98" s="3161"/>
      <c r="AX98" s="3161"/>
      <c r="AY98" s="3161"/>
      <c r="AZ98" s="3161"/>
      <c r="BA98" s="3161"/>
      <c r="BB98" s="3161"/>
      <c r="BC98" s="3161"/>
      <c r="BD98" s="3161"/>
      <c r="BE98" s="3161"/>
      <c r="BF98" s="3161"/>
      <c r="BG98" s="3161"/>
      <c r="BH98" s="3161"/>
      <c r="BI98" s="3165"/>
      <c r="BJ98" s="3165"/>
      <c r="BK98" s="3165"/>
      <c r="BL98" s="3165"/>
      <c r="BM98" s="3165"/>
      <c r="BN98" s="3165"/>
      <c r="BO98" s="3165"/>
      <c r="BP98" s="3165"/>
      <c r="BQ98" s="3165"/>
      <c r="BR98" s="3165"/>
      <c r="BS98" s="3165"/>
      <c r="BT98" s="3165"/>
      <c r="BU98" s="3165"/>
      <c r="BV98" s="3165"/>
      <c r="BW98" s="3165"/>
      <c r="BX98" s="1489"/>
    </row>
    <row r="99" spans="2:76" ht="11.25" customHeight="1">
      <c r="B99" s="1492"/>
      <c r="C99" s="1422"/>
      <c r="D99" s="3164"/>
      <c r="E99" s="3164"/>
      <c r="F99" s="3164"/>
      <c r="G99" s="3164"/>
      <c r="H99" s="3164"/>
      <c r="I99" s="3164"/>
      <c r="J99" s="3164"/>
      <c r="K99" s="3164"/>
      <c r="L99" s="3164"/>
      <c r="M99" s="3164"/>
      <c r="N99" s="3164"/>
      <c r="O99" s="3164"/>
      <c r="P99" s="3164"/>
      <c r="Q99" s="3164"/>
      <c r="R99" s="3161" t="s">
        <v>2592</v>
      </c>
      <c r="S99" s="3161"/>
      <c r="T99" s="3161"/>
      <c r="U99" s="3161"/>
      <c r="V99" s="3161"/>
      <c r="W99" s="3161"/>
      <c r="X99" s="3161"/>
      <c r="Y99" s="3161"/>
      <c r="Z99" s="3161"/>
      <c r="AA99" s="3161"/>
      <c r="AB99" s="3161"/>
      <c r="AC99" s="3161"/>
      <c r="AD99" s="3161"/>
      <c r="AE99" s="3161"/>
      <c r="AF99" s="3161"/>
      <c r="AG99" s="3161"/>
      <c r="AH99" s="3161"/>
      <c r="AI99" s="3161"/>
      <c r="AJ99" s="3161"/>
      <c r="AK99" s="3161"/>
      <c r="AL99" s="3161"/>
      <c r="AM99" s="3161"/>
      <c r="AN99" s="3161"/>
      <c r="AO99" s="3161"/>
      <c r="AP99" s="3161"/>
      <c r="AQ99" s="3161"/>
      <c r="AR99" s="3161"/>
      <c r="AS99" s="3161"/>
      <c r="AT99" s="3161"/>
      <c r="AU99" s="3161"/>
      <c r="AV99" s="3161"/>
      <c r="AW99" s="3161"/>
      <c r="AX99" s="3161"/>
      <c r="AY99" s="3161"/>
      <c r="AZ99" s="3161"/>
      <c r="BA99" s="3161"/>
      <c r="BB99" s="3161"/>
      <c r="BC99" s="3161"/>
      <c r="BD99" s="3161"/>
      <c r="BE99" s="3161"/>
      <c r="BF99" s="3161"/>
      <c r="BG99" s="3161"/>
      <c r="BH99" s="3161"/>
      <c r="BI99" s="3165"/>
      <c r="BJ99" s="3165"/>
      <c r="BK99" s="3165"/>
      <c r="BL99" s="3165"/>
      <c r="BM99" s="3165"/>
      <c r="BN99" s="3165"/>
      <c r="BO99" s="3165"/>
      <c r="BP99" s="3165"/>
      <c r="BQ99" s="3165"/>
      <c r="BR99" s="3165"/>
      <c r="BS99" s="3165"/>
      <c r="BT99" s="3165"/>
      <c r="BU99" s="3165"/>
      <c r="BV99" s="3165"/>
      <c r="BW99" s="3165"/>
      <c r="BX99" s="1489"/>
    </row>
    <row r="100" spans="2:76" ht="11.25" customHeight="1">
      <c r="B100" s="1492"/>
      <c r="C100" s="1422"/>
      <c r="D100" s="3168" t="s">
        <v>2593</v>
      </c>
      <c r="E100" s="3169"/>
      <c r="F100" s="3169"/>
      <c r="G100" s="3169"/>
      <c r="H100" s="3169"/>
      <c r="I100" s="3169"/>
      <c r="J100" s="3169"/>
      <c r="K100" s="3169"/>
      <c r="L100" s="3169"/>
      <c r="M100" s="3169"/>
      <c r="N100" s="3169"/>
      <c r="O100" s="3169"/>
      <c r="P100" s="3169"/>
      <c r="Q100" s="3170"/>
      <c r="R100" s="3177" t="s">
        <v>4512</v>
      </c>
      <c r="S100" s="3177"/>
      <c r="T100" s="3177"/>
      <c r="U100" s="3177"/>
      <c r="V100" s="3177"/>
      <c r="W100" s="3177"/>
      <c r="X100" s="3177"/>
      <c r="Y100" s="3177"/>
      <c r="Z100" s="3177"/>
      <c r="AA100" s="3177"/>
      <c r="AB100" s="3177"/>
      <c r="AC100" s="3177"/>
      <c r="AD100" s="3177"/>
      <c r="AE100" s="3177"/>
      <c r="AF100" s="3177"/>
      <c r="AG100" s="3177"/>
      <c r="AH100" s="3177"/>
      <c r="AI100" s="3177"/>
      <c r="AJ100" s="3177"/>
      <c r="AK100" s="3177"/>
      <c r="AL100" s="3177"/>
      <c r="AM100" s="3177"/>
      <c r="AN100" s="3177"/>
      <c r="AO100" s="3177"/>
      <c r="AP100" s="3177"/>
      <c r="AQ100" s="3177"/>
      <c r="AR100" s="3177"/>
      <c r="AS100" s="3177"/>
      <c r="AT100" s="3177"/>
      <c r="AU100" s="3177"/>
      <c r="AV100" s="3177"/>
      <c r="AW100" s="3177"/>
      <c r="AX100" s="3177"/>
      <c r="AY100" s="3177"/>
      <c r="AZ100" s="3177"/>
      <c r="BA100" s="3177"/>
      <c r="BB100" s="3177"/>
      <c r="BC100" s="3177"/>
      <c r="BD100" s="3177"/>
      <c r="BE100" s="3177"/>
      <c r="BF100" s="3177"/>
      <c r="BG100" s="3177"/>
      <c r="BH100" s="3177"/>
      <c r="BI100" s="3165"/>
      <c r="BJ100" s="3165"/>
      <c r="BK100" s="3165"/>
      <c r="BL100" s="3165"/>
      <c r="BM100" s="3165"/>
      <c r="BN100" s="3165"/>
      <c r="BO100" s="3165"/>
      <c r="BP100" s="3165"/>
      <c r="BQ100" s="3165"/>
      <c r="BR100" s="3165"/>
      <c r="BS100" s="3165"/>
      <c r="BT100" s="3165"/>
      <c r="BU100" s="3165"/>
      <c r="BV100" s="3165"/>
      <c r="BW100" s="3165"/>
      <c r="BX100" s="1489"/>
    </row>
    <row r="101" spans="2:76" ht="11.25" customHeight="1">
      <c r="B101" s="1492"/>
      <c r="C101" s="1422"/>
      <c r="D101" s="3171"/>
      <c r="E101" s="3172"/>
      <c r="F101" s="3172"/>
      <c r="G101" s="3172"/>
      <c r="H101" s="3172"/>
      <c r="I101" s="3172"/>
      <c r="J101" s="3172"/>
      <c r="K101" s="3172"/>
      <c r="L101" s="3172"/>
      <c r="M101" s="3172"/>
      <c r="N101" s="3172"/>
      <c r="O101" s="3172"/>
      <c r="P101" s="3172"/>
      <c r="Q101" s="3173"/>
      <c r="R101" s="3161" t="s">
        <v>3806</v>
      </c>
      <c r="S101" s="3161"/>
      <c r="T101" s="3161"/>
      <c r="U101" s="3161"/>
      <c r="V101" s="3161"/>
      <c r="W101" s="3161"/>
      <c r="X101" s="3161"/>
      <c r="Y101" s="3161"/>
      <c r="Z101" s="3161"/>
      <c r="AA101" s="3161"/>
      <c r="AB101" s="3161"/>
      <c r="AC101" s="3161"/>
      <c r="AD101" s="3161"/>
      <c r="AE101" s="3161"/>
      <c r="AF101" s="3161"/>
      <c r="AG101" s="3161"/>
      <c r="AH101" s="3161"/>
      <c r="AI101" s="3161"/>
      <c r="AJ101" s="3161"/>
      <c r="AK101" s="3161"/>
      <c r="AL101" s="3161"/>
      <c r="AM101" s="3161"/>
      <c r="AN101" s="3161"/>
      <c r="AO101" s="3161"/>
      <c r="AP101" s="3161"/>
      <c r="AQ101" s="3161"/>
      <c r="AR101" s="3161"/>
      <c r="AS101" s="3161"/>
      <c r="AT101" s="3161"/>
      <c r="AU101" s="3161"/>
      <c r="AV101" s="3161"/>
      <c r="AW101" s="3161"/>
      <c r="AX101" s="3161"/>
      <c r="AY101" s="3161"/>
      <c r="AZ101" s="3161"/>
      <c r="BA101" s="3161"/>
      <c r="BB101" s="3161"/>
      <c r="BC101" s="3161"/>
      <c r="BD101" s="3161"/>
      <c r="BE101" s="3161"/>
      <c r="BF101" s="3161"/>
      <c r="BG101" s="3161"/>
      <c r="BH101" s="3161"/>
      <c r="BI101" s="3165"/>
      <c r="BJ101" s="3165"/>
      <c r="BK101" s="3165"/>
      <c r="BL101" s="3165"/>
      <c r="BM101" s="3165"/>
      <c r="BN101" s="3165"/>
      <c r="BO101" s="3165"/>
      <c r="BP101" s="3165"/>
      <c r="BQ101" s="3165"/>
      <c r="BR101" s="3165"/>
      <c r="BS101" s="3165"/>
      <c r="BT101" s="3165"/>
      <c r="BU101" s="3165"/>
      <c r="BV101" s="3165"/>
      <c r="BW101" s="3165"/>
      <c r="BX101" s="1489"/>
    </row>
    <row r="102" spans="2:76" ht="13.5">
      <c r="B102" s="1492"/>
      <c r="C102" s="1422"/>
      <c r="D102" s="3174"/>
      <c r="E102" s="3175"/>
      <c r="F102" s="3175"/>
      <c r="G102" s="3175"/>
      <c r="H102" s="3175"/>
      <c r="I102" s="3175"/>
      <c r="J102" s="3175"/>
      <c r="K102" s="3175"/>
      <c r="L102" s="3175"/>
      <c r="M102" s="3175"/>
      <c r="N102" s="3175"/>
      <c r="O102" s="3175"/>
      <c r="P102" s="3175"/>
      <c r="Q102" s="3176"/>
      <c r="R102" s="3162" t="s">
        <v>3807</v>
      </c>
      <c r="S102" s="3162"/>
      <c r="T102" s="3162"/>
      <c r="U102" s="3162"/>
      <c r="V102" s="3162"/>
      <c r="W102" s="3162"/>
      <c r="X102" s="3162"/>
      <c r="Y102" s="3162"/>
      <c r="Z102" s="3162"/>
      <c r="AA102" s="3162"/>
      <c r="AB102" s="3162"/>
      <c r="AC102" s="3162"/>
      <c r="AD102" s="3162"/>
      <c r="AE102" s="3162"/>
      <c r="AF102" s="3162"/>
      <c r="AG102" s="3162"/>
      <c r="AH102" s="3162"/>
      <c r="AI102" s="3162"/>
      <c r="AJ102" s="3162"/>
      <c r="AK102" s="3162"/>
      <c r="AL102" s="3162"/>
      <c r="AM102" s="3162"/>
      <c r="AN102" s="3162"/>
      <c r="AO102" s="3162"/>
      <c r="AP102" s="3162"/>
      <c r="AQ102" s="3162"/>
      <c r="AR102" s="3162"/>
      <c r="AS102" s="3162"/>
      <c r="AT102" s="3162"/>
      <c r="AU102" s="3162"/>
      <c r="AV102" s="3162"/>
      <c r="AW102" s="3162"/>
      <c r="AX102" s="3162"/>
      <c r="AY102" s="3162"/>
      <c r="AZ102" s="3162"/>
      <c r="BA102" s="3162"/>
      <c r="BB102" s="3162"/>
      <c r="BC102" s="3162"/>
      <c r="BD102" s="3162"/>
      <c r="BE102" s="3162"/>
      <c r="BF102" s="3162"/>
      <c r="BG102" s="3162"/>
      <c r="BH102" s="3162"/>
      <c r="BI102" s="3166"/>
      <c r="BJ102" s="3166"/>
      <c r="BK102" s="3166"/>
      <c r="BL102" s="3166"/>
      <c r="BM102" s="3166"/>
      <c r="BN102" s="3166"/>
      <c r="BO102" s="3166"/>
      <c r="BP102" s="3166"/>
      <c r="BQ102" s="3166"/>
      <c r="BR102" s="3166"/>
      <c r="BS102" s="3166"/>
      <c r="BT102" s="3166"/>
      <c r="BU102" s="3166"/>
      <c r="BV102" s="3166"/>
      <c r="BW102" s="3166"/>
      <c r="BX102" s="1489"/>
    </row>
    <row r="103" spans="2:76" ht="14.25" customHeight="1">
      <c r="B103" s="1499"/>
      <c r="C103" s="1428"/>
      <c r="D103" s="1428"/>
      <c r="E103" s="1428"/>
      <c r="F103" s="1428"/>
      <c r="G103" s="1428"/>
      <c r="H103" s="1428"/>
      <c r="I103" s="1428"/>
      <c r="J103" s="1428"/>
      <c r="K103" s="1428"/>
      <c r="L103" s="1428"/>
      <c r="M103" s="1428"/>
      <c r="N103" s="1428"/>
      <c r="O103" s="1428"/>
      <c r="P103" s="1428"/>
      <c r="Q103" s="1428"/>
      <c r="R103" s="1428"/>
      <c r="S103" s="1428"/>
      <c r="T103" s="1428"/>
      <c r="U103" s="1428"/>
      <c r="V103" s="1428"/>
      <c r="W103" s="1428"/>
      <c r="X103" s="1428"/>
      <c r="Y103" s="1428"/>
      <c r="Z103" s="1428"/>
      <c r="AA103" s="1428"/>
      <c r="AB103" s="1428"/>
      <c r="AC103" s="1428"/>
      <c r="AD103" s="1428"/>
      <c r="AE103" s="1428"/>
      <c r="AF103" s="1428"/>
      <c r="AG103" s="1428"/>
      <c r="AH103" s="1428"/>
      <c r="AI103" s="1428"/>
      <c r="AJ103" s="1428"/>
      <c r="AK103" s="1428"/>
      <c r="AL103" s="1428"/>
      <c r="AM103" s="1428"/>
      <c r="AN103" s="1428"/>
      <c r="AO103" s="1428"/>
      <c r="AP103" s="1428"/>
      <c r="AQ103" s="1428"/>
      <c r="AR103" s="1428"/>
      <c r="AS103" s="1428"/>
      <c r="AT103" s="1428"/>
      <c r="AU103" s="1428"/>
      <c r="AV103" s="1428"/>
      <c r="AW103" s="1428"/>
      <c r="AX103" s="1428"/>
      <c r="AY103" s="1428"/>
      <c r="AZ103" s="1428"/>
      <c r="BA103" s="1428"/>
      <c r="BB103" s="1428"/>
      <c r="BC103" s="1428"/>
      <c r="BD103" s="1428"/>
      <c r="BE103" s="1428"/>
      <c r="BF103" s="1428"/>
      <c r="BG103" s="1428"/>
      <c r="BH103" s="1428"/>
      <c r="BI103" s="1428"/>
      <c r="BJ103" s="1428"/>
      <c r="BK103" s="1428"/>
      <c r="BL103" s="1428"/>
      <c r="BM103" s="1428"/>
      <c r="BN103" s="1428"/>
      <c r="BO103" s="1428"/>
      <c r="BP103" s="1428"/>
      <c r="BQ103" s="1428"/>
      <c r="BR103" s="1428"/>
      <c r="BS103" s="1428"/>
      <c r="BT103" s="1428"/>
      <c r="BU103" s="1428"/>
      <c r="BV103" s="1428"/>
      <c r="BW103" s="1428"/>
      <c r="BX103" s="1500"/>
    </row>
    <row r="104" spans="2:76" ht="16.5" customHeight="1">
      <c r="BH104" s="3163" t="s">
        <v>5959</v>
      </c>
      <c r="BI104" s="3163"/>
      <c r="BJ104" s="3163"/>
      <c r="BK104" s="3163"/>
      <c r="BL104" s="3163"/>
      <c r="BM104" s="3163"/>
      <c r="BN104" s="3163"/>
      <c r="BO104" s="3163"/>
      <c r="BP104" s="3163"/>
      <c r="BQ104" s="3163"/>
      <c r="BR104" s="3163"/>
      <c r="BS104" s="3163"/>
      <c r="BT104" s="3163"/>
      <c r="BU104" s="3163"/>
      <c r="BV104" s="3163"/>
      <c r="BW104" s="3163"/>
      <c r="BX104" s="3163"/>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AK29:AM29"/>
    <mergeCell ref="CE29:CR29"/>
    <mergeCell ref="AK30:AM30"/>
    <mergeCell ref="X31:Y31"/>
    <mergeCell ref="Z31:AJ31"/>
    <mergeCell ref="AK31:AM31"/>
    <mergeCell ref="AN35:BX35"/>
    <mergeCell ref="AK36:AM36"/>
    <mergeCell ref="AN36:BX36"/>
    <mergeCell ref="AK38:AM38"/>
    <mergeCell ref="AN38:BX38"/>
    <mergeCell ref="AN31:BX31"/>
    <mergeCell ref="X32:Y32"/>
    <mergeCell ref="AN32:BX32"/>
    <mergeCell ref="X33:Y33"/>
    <mergeCell ref="AN33:BX33"/>
    <mergeCell ref="X34:AJ36"/>
    <mergeCell ref="AK34:AM34"/>
    <mergeCell ref="AN34:BX34"/>
    <mergeCell ref="AK35:AM35"/>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D74:BW74"/>
    <mergeCell ref="D75:BW75"/>
    <mergeCell ref="D76:BW77"/>
    <mergeCell ref="B78:BU78"/>
    <mergeCell ref="C79:BS79"/>
    <mergeCell ref="D80:BW80"/>
    <mergeCell ref="F69:L70"/>
    <mergeCell ref="M69:R70"/>
    <mergeCell ref="S69:X70"/>
    <mergeCell ref="Y69:AE70"/>
    <mergeCell ref="AF69:AK70"/>
    <mergeCell ref="D72:BW73"/>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s>
  <phoneticPr fontId="136"/>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87" customWidth="1"/>
    <col min="2" max="65" width="1.5" style="787" customWidth="1"/>
    <col min="66" max="66" width="1.375" style="787" customWidth="1"/>
    <col min="67" max="256" width="1.5" style="787" customWidth="1"/>
    <col min="257" max="257" width="1.25" style="787" customWidth="1"/>
    <col min="258" max="321" width="1.5" style="787" customWidth="1"/>
    <col min="322" max="322" width="1.375" style="787" customWidth="1"/>
    <col min="323" max="512" width="1.5" style="787" customWidth="1"/>
    <col min="513" max="513" width="1.25" style="787" customWidth="1"/>
    <col min="514" max="577" width="1.5" style="787" customWidth="1"/>
    <col min="578" max="578" width="1.375" style="787" customWidth="1"/>
    <col min="579" max="768" width="1.5" style="787" customWidth="1"/>
    <col min="769" max="769" width="1.25" style="787" customWidth="1"/>
    <col min="770" max="833" width="1.5" style="787" customWidth="1"/>
    <col min="834" max="834" width="1.375" style="787" customWidth="1"/>
    <col min="835" max="1024" width="1.5" style="787" customWidth="1"/>
    <col min="1025" max="1025" width="1.25" style="787" customWidth="1"/>
    <col min="1026" max="1089" width="1.5" style="787" customWidth="1"/>
    <col min="1090" max="1090" width="1.375" style="787" customWidth="1"/>
    <col min="1091" max="1280" width="1.5" style="787" customWidth="1"/>
    <col min="1281" max="1281" width="1.25" style="787" customWidth="1"/>
    <col min="1282" max="1345" width="1.5" style="787" customWidth="1"/>
    <col min="1346" max="1346" width="1.375" style="787" customWidth="1"/>
    <col min="1347" max="1536" width="1.5" style="787" customWidth="1"/>
    <col min="1537" max="1537" width="1.25" style="787" customWidth="1"/>
    <col min="1538" max="1601" width="1.5" style="787" customWidth="1"/>
    <col min="1602" max="1602" width="1.375" style="787" customWidth="1"/>
    <col min="1603" max="1792" width="1.5" style="787" customWidth="1"/>
    <col min="1793" max="1793" width="1.25" style="787" customWidth="1"/>
    <col min="1794" max="1857" width="1.5" style="787" customWidth="1"/>
    <col min="1858" max="1858" width="1.375" style="787" customWidth="1"/>
    <col min="1859" max="2048" width="1.5" style="787" customWidth="1"/>
    <col min="2049" max="2049" width="1.25" style="787" customWidth="1"/>
    <col min="2050" max="2113" width="1.5" style="787" customWidth="1"/>
    <col min="2114" max="2114" width="1.375" style="787" customWidth="1"/>
    <col min="2115" max="2304" width="1.5" style="787" customWidth="1"/>
    <col min="2305" max="2305" width="1.25" style="787" customWidth="1"/>
    <col min="2306" max="2369" width="1.5" style="787" customWidth="1"/>
    <col min="2370" max="2370" width="1.375" style="787" customWidth="1"/>
    <col min="2371" max="2560" width="1.5" style="787" customWidth="1"/>
    <col min="2561" max="2561" width="1.25" style="787" customWidth="1"/>
    <col min="2562" max="2625" width="1.5" style="787" customWidth="1"/>
    <col min="2626" max="2626" width="1.375" style="787" customWidth="1"/>
    <col min="2627" max="2816" width="1.5" style="787" customWidth="1"/>
    <col min="2817" max="2817" width="1.25" style="787" customWidth="1"/>
    <col min="2818" max="2881" width="1.5" style="787" customWidth="1"/>
    <col min="2882" max="2882" width="1.375" style="787" customWidth="1"/>
    <col min="2883" max="3072" width="1.5" style="787" customWidth="1"/>
    <col min="3073" max="3073" width="1.25" style="787" customWidth="1"/>
    <col min="3074" max="3137" width="1.5" style="787" customWidth="1"/>
    <col min="3138" max="3138" width="1.375" style="787" customWidth="1"/>
    <col min="3139" max="3328" width="1.5" style="787" customWidth="1"/>
    <col min="3329" max="3329" width="1.25" style="787" customWidth="1"/>
    <col min="3330" max="3393" width="1.5" style="787" customWidth="1"/>
    <col min="3394" max="3394" width="1.375" style="787" customWidth="1"/>
    <col min="3395" max="3584" width="1.5" style="787" customWidth="1"/>
    <col min="3585" max="3585" width="1.25" style="787" customWidth="1"/>
    <col min="3586" max="3649" width="1.5" style="787" customWidth="1"/>
    <col min="3650" max="3650" width="1.375" style="787" customWidth="1"/>
    <col min="3651" max="3840" width="1.5" style="787" customWidth="1"/>
    <col min="3841" max="3841" width="1.25" style="787" customWidth="1"/>
    <col min="3842" max="3905" width="1.5" style="787" customWidth="1"/>
    <col min="3906" max="3906" width="1.375" style="787" customWidth="1"/>
    <col min="3907" max="4096" width="1.5" style="787" customWidth="1"/>
    <col min="4097" max="4097" width="1.25" style="787" customWidth="1"/>
    <col min="4098" max="4161" width="1.5" style="787" customWidth="1"/>
    <col min="4162" max="4162" width="1.375" style="787" customWidth="1"/>
    <col min="4163" max="4352" width="1.5" style="787" customWidth="1"/>
    <col min="4353" max="4353" width="1.25" style="787" customWidth="1"/>
    <col min="4354" max="4417" width="1.5" style="787" customWidth="1"/>
    <col min="4418" max="4418" width="1.375" style="787" customWidth="1"/>
    <col min="4419" max="4608" width="1.5" style="787" customWidth="1"/>
    <col min="4609" max="4609" width="1.25" style="787" customWidth="1"/>
    <col min="4610" max="4673" width="1.5" style="787" customWidth="1"/>
    <col min="4674" max="4674" width="1.375" style="787" customWidth="1"/>
    <col min="4675" max="4864" width="1.5" style="787" customWidth="1"/>
    <col min="4865" max="4865" width="1.25" style="787" customWidth="1"/>
    <col min="4866" max="4929" width="1.5" style="787" customWidth="1"/>
    <col min="4930" max="4930" width="1.375" style="787" customWidth="1"/>
    <col min="4931" max="5120" width="1.5" style="787" customWidth="1"/>
    <col min="5121" max="5121" width="1.25" style="787" customWidth="1"/>
    <col min="5122" max="5185" width="1.5" style="787" customWidth="1"/>
    <col min="5186" max="5186" width="1.375" style="787" customWidth="1"/>
    <col min="5187" max="5376" width="1.5" style="787" customWidth="1"/>
    <col min="5377" max="5377" width="1.25" style="787" customWidth="1"/>
    <col min="5378" max="5441" width="1.5" style="787" customWidth="1"/>
    <col min="5442" max="5442" width="1.375" style="787" customWidth="1"/>
    <col min="5443" max="5632" width="1.5" style="787" customWidth="1"/>
    <col min="5633" max="5633" width="1.25" style="787" customWidth="1"/>
    <col min="5634" max="5697" width="1.5" style="787" customWidth="1"/>
    <col min="5698" max="5698" width="1.375" style="787" customWidth="1"/>
    <col min="5699" max="5888" width="1.5" style="787" customWidth="1"/>
    <col min="5889" max="5889" width="1.25" style="787" customWidth="1"/>
    <col min="5890" max="5953" width="1.5" style="787" customWidth="1"/>
    <col min="5954" max="5954" width="1.375" style="787" customWidth="1"/>
    <col min="5955" max="6144" width="1.5" style="787" customWidth="1"/>
    <col min="6145" max="6145" width="1.25" style="787" customWidth="1"/>
    <col min="6146" max="6209" width="1.5" style="787" customWidth="1"/>
    <col min="6210" max="6210" width="1.375" style="787" customWidth="1"/>
    <col min="6211" max="6400" width="1.5" style="787" customWidth="1"/>
    <col min="6401" max="6401" width="1.25" style="787" customWidth="1"/>
    <col min="6402" max="6465" width="1.5" style="787" customWidth="1"/>
    <col min="6466" max="6466" width="1.375" style="787" customWidth="1"/>
    <col min="6467" max="6656" width="1.5" style="787" customWidth="1"/>
    <col min="6657" max="6657" width="1.25" style="787" customWidth="1"/>
    <col min="6658" max="6721" width="1.5" style="787" customWidth="1"/>
    <col min="6722" max="6722" width="1.375" style="787" customWidth="1"/>
    <col min="6723" max="6912" width="1.5" style="787" customWidth="1"/>
    <col min="6913" max="6913" width="1.25" style="787" customWidth="1"/>
    <col min="6914" max="6977" width="1.5" style="787" customWidth="1"/>
    <col min="6978" max="6978" width="1.375" style="787" customWidth="1"/>
    <col min="6979" max="7168" width="1.5" style="787" customWidth="1"/>
    <col min="7169" max="7169" width="1.25" style="787" customWidth="1"/>
    <col min="7170" max="7233" width="1.5" style="787" customWidth="1"/>
    <col min="7234" max="7234" width="1.375" style="787" customWidth="1"/>
    <col min="7235" max="7424" width="1.5" style="787" customWidth="1"/>
    <col min="7425" max="7425" width="1.25" style="787" customWidth="1"/>
    <col min="7426" max="7489" width="1.5" style="787" customWidth="1"/>
    <col min="7490" max="7490" width="1.375" style="787" customWidth="1"/>
    <col min="7491" max="7680" width="1.5" style="787" customWidth="1"/>
    <col min="7681" max="7681" width="1.25" style="787" customWidth="1"/>
    <col min="7682" max="7745" width="1.5" style="787" customWidth="1"/>
    <col min="7746" max="7746" width="1.375" style="787" customWidth="1"/>
    <col min="7747" max="7936" width="1.5" style="787" customWidth="1"/>
    <col min="7937" max="7937" width="1.25" style="787" customWidth="1"/>
    <col min="7938" max="8001" width="1.5" style="787" customWidth="1"/>
    <col min="8002" max="8002" width="1.375" style="787" customWidth="1"/>
    <col min="8003" max="8192" width="1.5" style="787" customWidth="1"/>
    <col min="8193" max="8193" width="1.25" style="787" customWidth="1"/>
    <col min="8194" max="8257" width="1.5" style="787" customWidth="1"/>
    <col min="8258" max="8258" width="1.375" style="787" customWidth="1"/>
    <col min="8259" max="8448" width="1.5" style="787" customWidth="1"/>
    <col min="8449" max="8449" width="1.25" style="787" customWidth="1"/>
    <col min="8450" max="8513" width="1.5" style="787" customWidth="1"/>
    <col min="8514" max="8514" width="1.375" style="787" customWidth="1"/>
    <col min="8515" max="8704" width="1.5" style="787" customWidth="1"/>
    <col min="8705" max="8705" width="1.25" style="787" customWidth="1"/>
    <col min="8706" max="8769" width="1.5" style="787" customWidth="1"/>
    <col min="8770" max="8770" width="1.375" style="787" customWidth="1"/>
    <col min="8771" max="8960" width="1.5" style="787" customWidth="1"/>
    <col min="8961" max="8961" width="1.25" style="787" customWidth="1"/>
    <col min="8962" max="9025" width="1.5" style="787" customWidth="1"/>
    <col min="9026" max="9026" width="1.375" style="787" customWidth="1"/>
    <col min="9027" max="9216" width="1.5" style="787" customWidth="1"/>
    <col min="9217" max="9217" width="1.25" style="787" customWidth="1"/>
    <col min="9218" max="9281" width="1.5" style="787" customWidth="1"/>
    <col min="9282" max="9282" width="1.375" style="787" customWidth="1"/>
    <col min="9283" max="9472" width="1.5" style="787" customWidth="1"/>
    <col min="9473" max="9473" width="1.25" style="787" customWidth="1"/>
    <col min="9474" max="9537" width="1.5" style="787" customWidth="1"/>
    <col min="9538" max="9538" width="1.375" style="787" customWidth="1"/>
    <col min="9539" max="9728" width="1.5" style="787" customWidth="1"/>
    <col min="9729" max="9729" width="1.25" style="787" customWidth="1"/>
    <col min="9730" max="9793" width="1.5" style="787" customWidth="1"/>
    <col min="9794" max="9794" width="1.375" style="787" customWidth="1"/>
    <col min="9795" max="9984" width="1.5" style="787" customWidth="1"/>
    <col min="9985" max="9985" width="1.25" style="787" customWidth="1"/>
    <col min="9986" max="10049" width="1.5" style="787" customWidth="1"/>
    <col min="10050" max="10050" width="1.375" style="787" customWidth="1"/>
    <col min="10051" max="10240" width="1.5" style="787" customWidth="1"/>
    <col min="10241" max="10241" width="1.25" style="787" customWidth="1"/>
    <col min="10242" max="10305" width="1.5" style="787" customWidth="1"/>
    <col min="10306" max="10306" width="1.375" style="787" customWidth="1"/>
    <col min="10307" max="10496" width="1.5" style="787" customWidth="1"/>
    <col min="10497" max="10497" width="1.25" style="787" customWidth="1"/>
    <col min="10498" max="10561" width="1.5" style="787" customWidth="1"/>
    <col min="10562" max="10562" width="1.375" style="787" customWidth="1"/>
    <col min="10563" max="10752" width="1.5" style="787" customWidth="1"/>
    <col min="10753" max="10753" width="1.25" style="787" customWidth="1"/>
    <col min="10754" max="10817" width="1.5" style="787" customWidth="1"/>
    <col min="10818" max="10818" width="1.375" style="787" customWidth="1"/>
    <col min="10819" max="11008" width="1.5" style="787" customWidth="1"/>
    <col min="11009" max="11009" width="1.25" style="787" customWidth="1"/>
    <col min="11010" max="11073" width="1.5" style="787" customWidth="1"/>
    <col min="11074" max="11074" width="1.375" style="787" customWidth="1"/>
    <col min="11075" max="11264" width="1.5" style="787" customWidth="1"/>
    <col min="11265" max="11265" width="1.25" style="787" customWidth="1"/>
    <col min="11266" max="11329" width="1.5" style="787" customWidth="1"/>
    <col min="11330" max="11330" width="1.375" style="787" customWidth="1"/>
    <col min="11331" max="11520" width="1.5" style="787" customWidth="1"/>
    <col min="11521" max="11521" width="1.25" style="787" customWidth="1"/>
    <col min="11522" max="11585" width="1.5" style="787" customWidth="1"/>
    <col min="11586" max="11586" width="1.375" style="787" customWidth="1"/>
    <col min="11587" max="11776" width="1.5" style="787" customWidth="1"/>
    <col min="11777" max="11777" width="1.25" style="787" customWidth="1"/>
    <col min="11778" max="11841" width="1.5" style="787" customWidth="1"/>
    <col min="11842" max="11842" width="1.375" style="787" customWidth="1"/>
    <col min="11843" max="12032" width="1.5" style="787" customWidth="1"/>
    <col min="12033" max="12033" width="1.25" style="787" customWidth="1"/>
    <col min="12034" max="12097" width="1.5" style="787" customWidth="1"/>
    <col min="12098" max="12098" width="1.375" style="787" customWidth="1"/>
    <col min="12099" max="12288" width="1.5" style="787" customWidth="1"/>
    <col min="12289" max="12289" width="1.25" style="787" customWidth="1"/>
    <col min="12290" max="12353" width="1.5" style="787" customWidth="1"/>
    <col min="12354" max="12354" width="1.375" style="787" customWidth="1"/>
    <col min="12355" max="12544" width="1.5" style="787" customWidth="1"/>
    <col min="12545" max="12545" width="1.25" style="787" customWidth="1"/>
    <col min="12546" max="12609" width="1.5" style="787" customWidth="1"/>
    <col min="12610" max="12610" width="1.375" style="787" customWidth="1"/>
    <col min="12611" max="12800" width="1.5" style="787" customWidth="1"/>
    <col min="12801" max="12801" width="1.25" style="787" customWidth="1"/>
    <col min="12802" max="12865" width="1.5" style="787" customWidth="1"/>
    <col min="12866" max="12866" width="1.375" style="787" customWidth="1"/>
    <col min="12867" max="13056" width="1.5" style="787" customWidth="1"/>
    <col min="13057" max="13057" width="1.25" style="787" customWidth="1"/>
    <col min="13058" max="13121" width="1.5" style="787" customWidth="1"/>
    <col min="13122" max="13122" width="1.375" style="787" customWidth="1"/>
    <col min="13123" max="13312" width="1.5" style="787" customWidth="1"/>
    <col min="13313" max="13313" width="1.25" style="787" customWidth="1"/>
    <col min="13314" max="13377" width="1.5" style="787" customWidth="1"/>
    <col min="13378" max="13378" width="1.375" style="787" customWidth="1"/>
    <col min="13379" max="13568" width="1.5" style="787" customWidth="1"/>
    <col min="13569" max="13569" width="1.25" style="787" customWidth="1"/>
    <col min="13570" max="13633" width="1.5" style="787" customWidth="1"/>
    <col min="13634" max="13634" width="1.375" style="787" customWidth="1"/>
    <col min="13635" max="13824" width="1.5" style="787" customWidth="1"/>
    <col min="13825" max="13825" width="1.25" style="787" customWidth="1"/>
    <col min="13826" max="13889" width="1.5" style="787" customWidth="1"/>
    <col min="13890" max="13890" width="1.375" style="787" customWidth="1"/>
    <col min="13891" max="14080" width="1.5" style="787" customWidth="1"/>
    <col min="14081" max="14081" width="1.25" style="787" customWidth="1"/>
    <col min="14082" max="14145" width="1.5" style="787" customWidth="1"/>
    <col min="14146" max="14146" width="1.375" style="787" customWidth="1"/>
    <col min="14147" max="14336" width="1.5" style="787" customWidth="1"/>
    <col min="14337" max="14337" width="1.25" style="787" customWidth="1"/>
    <col min="14338" max="14401" width="1.5" style="787" customWidth="1"/>
    <col min="14402" max="14402" width="1.375" style="787" customWidth="1"/>
    <col min="14403" max="14592" width="1.5" style="787" customWidth="1"/>
    <col min="14593" max="14593" width="1.25" style="787" customWidth="1"/>
    <col min="14594" max="14657" width="1.5" style="787" customWidth="1"/>
    <col min="14658" max="14658" width="1.375" style="787" customWidth="1"/>
    <col min="14659" max="14848" width="1.5" style="787" customWidth="1"/>
    <col min="14849" max="14849" width="1.25" style="787" customWidth="1"/>
    <col min="14850" max="14913" width="1.5" style="787" customWidth="1"/>
    <col min="14914" max="14914" width="1.375" style="787" customWidth="1"/>
    <col min="14915" max="15104" width="1.5" style="787" customWidth="1"/>
    <col min="15105" max="15105" width="1.25" style="787" customWidth="1"/>
    <col min="15106" max="15169" width="1.5" style="787" customWidth="1"/>
    <col min="15170" max="15170" width="1.375" style="787" customWidth="1"/>
    <col min="15171" max="15360" width="1.5" style="787" customWidth="1"/>
    <col min="15361" max="15361" width="1.25" style="787" customWidth="1"/>
    <col min="15362" max="15425" width="1.5" style="787" customWidth="1"/>
    <col min="15426" max="15426" width="1.375" style="787" customWidth="1"/>
    <col min="15427" max="15616" width="1.5" style="787" customWidth="1"/>
    <col min="15617" max="15617" width="1.25" style="787" customWidth="1"/>
    <col min="15618" max="15681" width="1.5" style="787" customWidth="1"/>
    <col min="15682" max="15682" width="1.375" style="787" customWidth="1"/>
    <col min="15683" max="15872" width="1.5" style="787" customWidth="1"/>
    <col min="15873" max="15873" width="1.25" style="787" customWidth="1"/>
    <col min="15874" max="15937" width="1.5" style="787" customWidth="1"/>
    <col min="15938" max="15938" width="1.375" style="787" customWidth="1"/>
    <col min="15939" max="16128" width="1.5" style="787" customWidth="1"/>
    <col min="16129" max="16129" width="1.25" style="787" customWidth="1"/>
    <col min="16130" max="16193" width="1.5" style="787" customWidth="1"/>
    <col min="16194" max="16194" width="1.375" style="787" customWidth="1"/>
    <col min="16195" max="16384" width="1.5" style="787" customWidth="1"/>
  </cols>
  <sheetData>
    <row r="1" spans="2:128" ht="12.75" customHeight="1" thickBot="1">
      <c r="B1" s="3140" t="s">
        <v>3750</v>
      </c>
      <c r="C1" s="3140"/>
      <c r="D1" s="3140"/>
      <c r="E1" s="3140"/>
      <c r="F1" s="3140"/>
      <c r="G1" s="3140"/>
      <c r="H1" s="3140"/>
      <c r="I1" s="3140"/>
      <c r="J1" s="3140"/>
      <c r="K1" s="3140"/>
      <c r="L1" s="786"/>
      <c r="M1" s="786"/>
    </row>
    <row r="2" spans="2:128" ht="25.5" customHeight="1" thickBot="1">
      <c r="C2" s="788"/>
      <c r="D2" s="788"/>
      <c r="E2" s="788"/>
      <c r="F2" s="788"/>
      <c r="G2" s="788"/>
      <c r="H2" s="788"/>
      <c r="I2" s="788"/>
      <c r="J2" s="788"/>
      <c r="K2" s="788"/>
      <c r="L2" s="788"/>
      <c r="M2" s="788"/>
      <c r="AT2" s="3141" t="s">
        <v>496</v>
      </c>
      <c r="AU2" s="3141"/>
      <c r="AV2" s="3141"/>
      <c r="AW2" s="3141"/>
      <c r="AX2" s="3142"/>
      <c r="AY2" s="3143" t="s">
        <v>2542</v>
      </c>
      <c r="AZ2" s="3144"/>
      <c r="BA2" s="3144"/>
      <c r="BB2" s="3145"/>
      <c r="BC2" s="3145"/>
      <c r="BD2" s="3144" t="s">
        <v>477</v>
      </c>
      <c r="BE2" s="3144"/>
      <c r="BF2" s="3145"/>
      <c r="BG2" s="3145"/>
      <c r="BH2" s="3144" t="s">
        <v>5</v>
      </c>
      <c r="BI2" s="3144"/>
      <c r="BJ2" s="3145"/>
      <c r="BK2" s="3145"/>
      <c r="BL2" s="3144" t="s">
        <v>478</v>
      </c>
      <c r="BM2" s="3159"/>
    </row>
    <row r="3" spans="2:128" ht="12.75" customHeight="1">
      <c r="Q3" s="3160" t="s">
        <v>3751</v>
      </c>
      <c r="R3" s="3160"/>
      <c r="S3" s="3160"/>
      <c r="T3" s="3160"/>
      <c r="U3" s="3160"/>
      <c r="V3" s="3160"/>
      <c r="W3" s="3160"/>
      <c r="X3" s="3160"/>
      <c r="Y3" s="3160"/>
      <c r="Z3" s="3160"/>
      <c r="AA3" s="3160"/>
      <c r="AB3" s="3160"/>
      <c r="AC3" s="3160"/>
      <c r="AD3" s="3160"/>
      <c r="AE3" s="3160"/>
      <c r="AF3" s="3160"/>
      <c r="AG3" s="3160"/>
      <c r="AH3" s="3160"/>
      <c r="AI3" s="3160"/>
      <c r="AJ3" s="3160"/>
      <c r="AK3" s="3160"/>
      <c r="AL3" s="3160"/>
      <c r="AM3" s="3160"/>
      <c r="AN3" s="3160"/>
      <c r="AO3" s="3160"/>
      <c r="AP3" s="3160"/>
      <c r="AQ3" s="3160"/>
      <c r="AR3" s="3160"/>
      <c r="AS3" s="3160"/>
      <c r="AT3" s="3160"/>
      <c r="AU3" s="3160"/>
      <c r="AV3" s="3160"/>
      <c r="AW3" s="3160"/>
      <c r="AX3" s="3160"/>
      <c r="AY3" s="789"/>
      <c r="AZ3" s="790"/>
      <c r="BA3" s="790"/>
      <c r="BB3" s="790"/>
      <c r="BC3" s="790"/>
      <c r="BD3" s="790"/>
      <c r="BE3" s="790"/>
      <c r="BF3" s="790"/>
      <c r="BG3" s="790"/>
      <c r="BH3" s="790"/>
      <c r="BI3" s="790"/>
      <c r="BJ3" s="790"/>
      <c r="BK3" s="790"/>
      <c r="BL3" s="790"/>
      <c r="BM3" s="790"/>
      <c r="BO3" s="786"/>
      <c r="BP3" s="786"/>
      <c r="BQ3" s="786"/>
      <c r="BR3" s="786"/>
      <c r="BS3" s="786"/>
      <c r="BT3" s="791"/>
      <c r="BU3" s="791"/>
      <c r="BV3" s="791"/>
      <c r="BW3" s="792"/>
      <c r="BX3" s="792"/>
      <c r="BY3" s="791"/>
      <c r="BZ3" s="791"/>
      <c r="CA3" s="792"/>
      <c r="CB3" s="792"/>
      <c r="CC3" s="791"/>
      <c r="CD3" s="791"/>
      <c r="CE3" s="792"/>
      <c r="CF3" s="792"/>
      <c r="CG3" s="791"/>
      <c r="CH3" s="791"/>
    </row>
    <row r="4" spans="2:128" ht="9.75" customHeight="1">
      <c r="Q4" s="3160"/>
      <c r="R4" s="3160"/>
      <c r="S4" s="3160"/>
      <c r="T4" s="3160"/>
      <c r="U4" s="3160"/>
      <c r="V4" s="3160"/>
      <c r="W4" s="3160"/>
      <c r="X4" s="3160"/>
      <c r="Y4" s="3160"/>
      <c r="Z4" s="3160"/>
      <c r="AA4" s="3160"/>
      <c r="AB4" s="3160"/>
      <c r="AC4" s="3160"/>
      <c r="AD4" s="3160"/>
      <c r="AE4" s="3160"/>
      <c r="AF4" s="3160"/>
      <c r="AG4" s="3160"/>
      <c r="AH4" s="3160"/>
      <c r="AI4" s="3160"/>
      <c r="AJ4" s="3160"/>
      <c r="AK4" s="3160"/>
      <c r="AL4" s="3160"/>
      <c r="AM4" s="3160"/>
      <c r="AN4" s="3160"/>
      <c r="AO4" s="3160"/>
      <c r="AP4" s="3160"/>
      <c r="AQ4" s="3160"/>
      <c r="AR4" s="3160"/>
      <c r="AS4" s="3160"/>
      <c r="AT4" s="3160"/>
      <c r="AU4" s="3160"/>
      <c r="AV4" s="3160"/>
      <c r="AW4" s="3160"/>
      <c r="AX4" s="3160"/>
      <c r="AY4" s="790"/>
      <c r="AZ4" s="790"/>
      <c r="BA4" s="790"/>
      <c r="BB4" s="790"/>
      <c r="BC4" s="790"/>
      <c r="BD4" s="790"/>
      <c r="BE4" s="790"/>
      <c r="BF4" s="790"/>
      <c r="BG4" s="790"/>
      <c r="BH4" s="790"/>
      <c r="BI4" s="790"/>
      <c r="BJ4" s="790"/>
      <c r="BK4" s="790"/>
      <c r="BL4" s="790"/>
      <c r="BM4" s="790"/>
      <c r="BO4" s="786"/>
      <c r="BP4" s="786"/>
      <c r="BQ4" s="786"/>
      <c r="BR4" s="786"/>
      <c r="BS4" s="786"/>
      <c r="BT4" s="791"/>
      <c r="BU4" s="791"/>
      <c r="BV4" s="791"/>
      <c r="BW4" s="792"/>
      <c r="BX4" s="792"/>
      <c r="BY4" s="791"/>
      <c r="BZ4" s="791"/>
      <c r="CA4" s="792"/>
      <c r="CB4" s="792"/>
      <c r="CC4" s="791"/>
      <c r="CD4" s="791"/>
      <c r="CE4" s="792"/>
      <c r="CF4" s="792"/>
      <c r="CG4" s="791"/>
      <c r="CH4" s="791"/>
    </row>
    <row r="5" spans="2:128" ht="15" customHeight="1">
      <c r="Q5" s="3135" t="s">
        <v>2526</v>
      </c>
      <c r="R5" s="3135"/>
      <c r="S5" s="3135"/>
      <c r="T5" s="3135"/>
      <c r="U5" s="3135"/>
      <c r="V5" s="3135"/>
      <c r="W5" s="3135"/>
      <c r="X5" s="3135"/>
      <c r="Y5" s="3135"/>
      <c r="Z5" s="3135"/>
      <c r="AA5" s="3135"/>
      <c r="AB5" s="3135"/>
      <c r="AC5" s="3135"/>
      <c r="AD5" s="3135"/>
      <c r="AE5" s="3135"/>
      <c r="AF5" s="3135"/>
      <c r="AG5" s="3135"/>
      <c r="AH5" s="3135"/>
      <c r="AI5" s="3135"/>
      <c r="AJ5" s="3135"/>
      <c r="AK5" s="3135"/>
      <c r="AL5" s="3135"/>
      <c r="AM5" s="3135"/>
      <c r="AN5" s="3135"/>
      <c r="AO5" s="3135"/>
      <c r="AP5" s="3135"/>
      <c r="AQ5" s="3135"/>
      <c r="AR5" s="3135"/>
      <c r="AS5" s="3135"/>
      <c r="AT5" s="3135"/>
      <c r="AU5" s="3135"/>
      <c r="AV5" s="3135"/>
      <c r="AW5" s="3135"/>
      <c r="AX5" s="3135"/>
      <c r="AY5" s="790"/>
      <c r="AZ5" s="790"/>
      <c r="BA5" s="790"/>
      <c r="BB5" s="790"/>
      <c r="BC5" s="790"/>
      <c r="BD5" s="790"/>
      <c r="BE5" s="790"/>
      <c r="BF5" s="790"/>
      <c r="BG5" s="790"/>
      <c r="BH5" s="790"/>
      <c r="BI5" s="790"/>
      <c r="BJ5" s="790"/>
      <c r="BK5" s="790"/>
      <c r="BL5" s="790"/>
      <c r="BM5" s="790"/>
    </row>
    <row r="6" spans="2:128" s="794" customFormat="1" ht="13.5" customHeight="1">
      <c r="B6" s="793"/>
      <c r="C6" s="793"/>
      <c r="D6" s="793"/>
      <c r="E6" s="793"/>
      <c r="F6" s="793"/>
      <c r="G6" s="793"/>
      <c r="H6" s="793"/>
      <c r="I6" s="793"/>
      <c r="J6" s="793"/>
      <c r="K6" s="793"/>
      <c r="L6" s="793"/>
      <c r="M6" s="793"/>
      <c r="N6" s="793"/>
      <c r="O6" s="793"/>
      <c r="P6" s="793"/>
      <c r="Q6" s="793"/>
      <c r="R6" s="793"/>
      <c r="S6" s="793"/>
      <c r="T6" s="793"/>
      <c r="U6" s="793"/>
      <c r="V6" s="793"/>
      <c r="W6" s="793"/>
      <c r="X6" s="793"/>
      <c r="Y6" s="793"/>
      <c r="Z6" s="793"/>
      <c r="AA6" s="793"/>
      <c r="AB6" s="793"/>
      <c r="AC6" s="793"/>
      <c r="AD6" s="3136" t="s">
        <v>15</v>
      </c>
      <c r="AE6" s="3136"/>
      <c r="AF6" s="3136"/>
      <c r="AG6" s="3136"/>
      <c r="AH6" s="3136"/>
      <c r="AI6" s="3136"/>
      <c r="AJ6" s="3136"/>
      <c r="AK6" s="3136"/>
      <c r="AL6" s="793"/>
      <c r="AM6" s="793"/>
      <c r="AN6" s="793"/>
      <c r="AO6" s="793"/>
      <c r="AP6" s="793"/>
      <c r="AQ6" s="793"/>
      <c r="AR6" s="793"/>
      <c r="AS6" s="793"/>
      <c r="AT6" s="793"/>
      <c r="AU6" s="793"/>
      <c r="AV6" s="793"/>
      <c r="AW6" s="793"/>
      <c r="AX6" s="793"/>
      <c r="AY6" s="793"/>
      <c r="AZ6" s="793"/>
      <c r="BA6" s="793"/>
      <c r="BD6" s="795"/>
      <c r="BG6" s="796"/>
      <c r="BH6" s="796"/>
      <c r="BI6" s="796"/>
      <c r="BJ6" s="796"/>
      <c r="BK6" s="796"/>
      <c r="BL6" s="796"/>
      <c r="BM6" s="796"/>
      <c r="BN6" s="796"/>
      <c r="BO6" s="796"/>
      <c r="BP6" s="796"/>
      <c r="BQ6" s="796"/>
      <c r="BR6" s="796"/>
      <c r="BS6" s="796"/>
      <c r="BT6" s="796"/>
      <c r="BU6" s="796"/>
      <c r="BV6" s="796"/>
      <c r="BW6" s="796"/>
      <c r="BX6" s="796"/>
      <c r="BY6" s="796"/>
      <c r="BZ6" s="796"/>
      <c r="CA6" s="796"/>
      <c r="CB6" s="796"/>
      <c r="CC6" s="796"/>
      <c r="CD6" s="796"/>
    </row>
    <row r="7" spans="2:128" s="794" customFormat="1" ht="0.75" hidden="1" customHeight="1">
      <c r="B7" s="793"/>
      <c r="C7" s="793"/>
      <c r="D7" s="793"/>
      <c r="E7" s="793"/>
      <c r="F7" s="793"/>
      <c r="G7" s="793"/>
      <c r="H7" s="793"/>
      <c r="I7" s="793"/>
      <c r="J7" s="793"/>
      <c r="K7" s="793"/>
      <c r="L7" s="793"/>
      <c r="M7" s="793"/>
      <c r="N7" s="793"/>
      <c r="O7" s="793"/>
      <c r="P7" s="793"/>
      <c r="Q7" s="793"/>
      <c r="R7" s="793"/>
      <c r="S7" s="793"/>
      <c r="T7" s="793"/>
      <c r="U7" s="793"/>
      <c r="V7" s="793"/>
      <c r="W7" s="793"/>
      <c r="X7" s="793"/>
      <c r="Y7" s="793"/>
      <c r="Z7" s="793"/>
      <c r="AA7" s="793"/>
      <c r="AB7" s="793"/>
      <c r="AC7" s="793"/>
      <c r="AD7" s="796"/>
      <c r="AE7" s="796"/>
      <c r="AF7" s="796"/>
      <c r="AG7" s="796"/>
      <c r="AH7" s="796"/>
      <c r="AI7" s="796"/>
      <c r="AJ7" s="796"/>
      <c r="AK7" s="796"/>
      <c r="AL7" s="793"/>
      <c r="AM7" s="793"/>
      <c r="AN7" s="793"/>
      <c r="AO7" s="793"/>
      <c r="AP7" s="793"/>
      <c r="AQ7" s="793"/>
      <c r="AR7" s="793"/>
      <c r="AS7" s="793"/>
      <c r="AT7" s="793"/>
      <c r="AU7" s="793"/>
      <c r="AV7" s="793"/>
      <c r="AW7" s="793"/>
      <c r="AX7" s="793"/>
      <c r="AY7" s="793"/>
      <c r="AZ7" s="793"/>
      <c r="BA7" s="793"/>
      <c r="BD7" s="795"/>
      <c r="BG7" s="796"/>
      <c r="BH7" s="796"/>
      <c r="BI7" s="796"/>
      <c r="BJ7" s="796"/>
      <c r="BK7" s="796"/>
      <c r="BL7" s="796"/>
      <c r="BM7" s="796"/>
      <c r="BN7" s="796"/>
      <c r="BO7" s="796"/>
      <c r="BP7" s="796"/>
      <c r="BQ7" s="796"/>
      <c r="BR7" s="796"/>
      <c r="BS7" s="796"/>
      <c r="BT7" s="796"/>
      <c r="BU7" s="796"/>
      <c r="BV7" s="796"/>
      <c r="BW7" s="796"/>
      <c r="BX7" s="796"/>
      <c r="BY7" s="796"/>
      <c r="BZ7" s="796"/>
      <c r="CA7" s="796"/>
      <c r="CB7" s="796"/>
      <c r="CC7" s="796"/>
      <c r="CD7" s="796"/>
    </row>
    <row r="8" spans="2:128" ht="15.75" customHeight="1">
      <c r="B8" s="3157" t="s">
        <v>2543</v>
      </c>
      <c r="C8" s="3157"/>
      <c r="D8" s="3157"/>
      <c r="E8" s="3158" t="s">
        <v>2544</v>
      </c>
      <c r="F8" s="3158"/>
      <c r="G8" s="3158"/>
      <c r="H8" s="3158"/>
      <c r="I8" s="3158"/>
      <c r="J8" s="3158"/>
      <c r="K8" s="3158"/>
      <c r="L8" s="3158"/>
      <c r="M8" s="3158"/>
      <c r="N8" s="3158"/>
      <c r="O8" s="3158"/>
      <c r="P8" s="3158"/>
      <c r="Q8" s="3158"/>
      <c r="R8" s="3158"/>
      <c r="S8" s="3158"/>
      <c r="T8" s="3158"/>
      <c r="U8" s="3158"/>
      <c r="V8" s="3158"/>
      <c r="W8" s="3158"/>
      <c r="X8" s="3158"/>
      <c r="Y8" s="3158"/>
      <c r="Z8" s="3158"/>
      <c r="AA8" s="3158"/>
      <c r="AB8" s="3158"/>
      <c r="AC8" s="3158"/>
      <c r="AD8" s="3158"/>
      <c r="AE8" s="3158"/>
      <c r="AF8" s="3158"/>
      <c r="AG8" s="3158"/>
      <c r="AH8" s="3158"/>
      <c r="AI8" s="3158"/>
      <c r="AJ8" s="3158"/>
      <c r="AK8" s="3158"/>
      <c r="AL8" s="3158"/>
      <c r="AM8" s="3158"/>
      <c r="AN8" s="3158"/>
      <c r="AO8" s="3158"/>
      <c r="AP8" s="3158"/>
      <c r="AQ8" s="3158"/>
      <c r="AR8" s="3158"/>
      <c r="AS8" s="3158"/>
      <c r="AT8" s="3158"/>
      <c r="AU8" s="3158"/>
      <c r="AV8" s="3158"/>
      <c r="AW8" s="3158"/>
      <c r="AX8" s="3158"/>
      <c r="AY8" s="3158"/>
      <c r="AZ8" s="3158"/>
      <c r="BA8" s="3158"/>
      <c r="BB8" s="3158"/>
      <c r="BC8" s="3158"/>
      <c r="BD8" s="3158"/>
      <c r="BE8" s="3158"/>
      <c r="BF8" s="3158"/>
      <c r="BG8" s="3158"/>
      <c r="BH8" s="3158"/>
      <c r="BI8" s="3158"/>
      <c r="BJ8" s="3158"/>
      <c r="BK8" s="3158"/>
      <c r="BL8" s="3158"/>
      <c r="BM8" s="3158"/>
      <c r="BN8" s="797"/>
      <c r="BO8" s="797"/>
      <c r="BP8" s="797"/>
      <c r="BQ8" s="797"/>
      <c r="BR8" s="797"/>
      <c r="BS8" s="797"/>
      <c r="BT8" s="797"/>
      <c r="BU8" s="797"/>
      <c r="BV8" s="797"/>
      <c r="BW8" s="797"/>
      <c r="BX8" s="797"/>
      <c r="BY8" s="797"/>
      <c r="BZ8" s="797"/>
      <c r="CA8" s="797"/>
      <c r="CB8" s="797"/>
      <c r="CC8" s="797"/>
      <c r="CD8" s="797"/>
      <c r="CE8" s="797"/>
      <c r="CF8" s="797"/>
      <c r="CG8" s="797"/>
      <c r="CH8" s="797"/>
      <c r="CI8" s="797"/>
      <c r="CJ8" s="797"/>
      <c r="CK8" s="797"/>
      <c r="CL8" s="797"/>
      <c r="CM8" s="797"/>
      <c r="CN8" s="797"/>
      <c r="CO8" s="797"/>
      <c r="CP8" s="797"/>
      <c r="CQ8" s="797"/>
      <c r="CR8" s="797"/>
      <c r="CS8" s="797"/>
      <c r="CT8" s="797"/>
      <c r="CU8" s="797"/>
      <c r="CV8" s="797"/>
      <c r="CW8" s="797"/>
      <c r="CX8" s="797"/>
      <c r="CY8" s="797"/>
      <c r="CZ8" s="797"/>
      <c r="DA8" s="797"/>
      <c r="DB8" s="797"/>
      <c r="DC8" s="797"/>
      <c r="DD8" s="797"/>
      <c r="DE8" s="797"/>
      <c r="DF8" s="797"/>
      <c r="DG8" s="797"/>
      <c r="DH8" s="797"/>
      <c r="DI8" s="797"/>
      <c r="DJ8" s="797"/>
      <c r="DK8" s="797"/>
      <c r="DL8" s="797"/>
      <c r="DM8" s="797"/>
      <c r="DN8" s="797"/>
      <c r="DO8" s="797"/>
      <c r="DP8" s="797"/>
      <c r="DQ8" s="797"/>
      <c r="DR8" s="797"/>
      <c r="DS8" s="797"/>
      <c r="DT8" s="797"/>
      <c r="DU8" s="797"/>
      <c r="DV8" s="797"/>
      <c r="DW8" s="797"/>
      <c r="DX8" s="797"/>
    </row>
    <row r="9" spans="2:128" ht="15.75" customHeight="1">
      <c r="B9" s="798"/>
      <c r="C9" s="798"/>
      <c r="D9" s="798"/>
      <c r="E9" s="3158"/>
      <c r="F9" s="3158"/>
      <c r="G9" s="3158"/>
      <c r="H9" s="3158"/>
      <c r="I9" s="3158"/>
      <c r="J9" s="3158"/>
      <c r="K9" s="3158"/>
      <c r="L9" s="3158"/>
      <c r="M9" s="3158"/>
      <c r="N9" s="3158"/>
      <c r="O9" s="3158"/>
      <c r="P9" s="3158"/>
      <c r="Q9" s="3158"/>
      <c r="R9" s="3158"/>
      <c r="S9" s="3158"/>
      <c r="T9" s="3158"/>
      <c r="U9" s="3158"/>
      <c r="V9" s="3158"/>
      <c r="W9" s="3158"/>
      <c r="X9" s="3158"/>
      <c r="Y9" s="3158"/>
      <c r="Z9" s="3158"/>
      <c r="AA9" s="3158"/>
      <c r="AB9" s="3158"/>
      <c r="AC9" s="3158"/>
      <c r="AD9" s="3158"/>
      <c r="AE9" s="3158"/>
      <c r="AF9" s="3158"/>
      <c r="AG9" s="3158"/>
      <c r="AH9" s="3158"/>
      <c r="AI9" s="3158"/>
      <c r="AJ9" s="3158"/>
      <c r="AK9" s="3158"/>
      <c r="AL9" s="3158"/>
      <c r="AM9" s="3158"/>
      <c r="AN9" s="3158"/>
      <c r="AO9" s="3158"/>
      <c r="AP9" s="3158"/>
      <c r="AQ9" s="3158"/>
      <c r="AR9" s="3158"/>
      <c r="AS9" s="3158"/>
      <c r="AT9" s="3158"/>
      <c r="AU9" s="3158"/>
      <c r="AV9" s="3158"/>
      <c r="AW9" s="3158"/>
      <c r="AX9" s="3158"/>
      <c r="AY9" s="3158"/>
      <c r="AZ9" s="3158"/>
      <c r="BA9" s="3158"/>
      <c r="BB9" s="3158"/>
      <c r="BC9" s="3158"/>
      <c r="BD9" s="3158"/>
      <c r="BE9" s="3158"/>
      <c r="BF9" s="3158"/>
      <c r="BG9" s="3158"/>
      <c r="BH9" s="3158"/>
      <c r="BI9" s="3158"/>
      <c r="BJ9" s="3158"/>
      <c r="BK9" s="3158"/>
      <c r="BL9" s="3158"/>
      <c r="BM9" s="3158"/>
      <c r="BN9" s="797"/>
      <c r="BO9" s="797"/>
      <c r="BP9" s="797"/>
      <c r="BQ9" s="797"/>
      <c r="BR9" s="797"/>
      <c r="BS9" s="797"/>
      <c r="BT9" s="797"/>
      <c r="BU9" s="797"/>
      <c r="BV9" s="797"/>
      <c r="BW9" s="797"/>
      <c r="BX9" s="797"/>
      <c r="BY9" s="797"/>
      <c r="BZ9" s="797"/>
      <c r="CA9" s="797"/>
      <c r="CB9" s="797"/>
      <c r="CC9" s="797"/>
      <c r="CD9" s="797"/>
      <c r="CE9" s="797"/>
      <c r="CF9" s="797"/>
      <c r="CG9" s="797"/>
      <c r="CH9" s="797"/>
      <c r="CI9" s="797"/>
      <c r="CJ9" s="797"/>
      <c r="CK9" s="797"/>
      <c r="CL9" s="797"/>
      <c r="CM9" s="797"/>
      <c r="CN9" s="797"/>
      <c r="CO9" s="797"/>
      <c r="CP9" s="797"/>
      <c r="CQ9" s="797"/>
      <c r="CR9" s="797"/>
      <c r="CS9" s="797"/>
      <c r="CT9" s="797"/>
      <c r="CU9" s="797"/>
      <c r="CV9" s="797"/>
      <c r="CW9" s="797"/>
      <c r="CX9" s="797"/>
      <c r="CY9" s="797"/>
      <c r="CZ9" s="797"/>
      <c r="DA9" s="797"/>
      <c r="DB9" s="797"/>
      <c r="DC9" s="797"/>
      <c r="DD9" s="797"/>
      <c r="DE9" s="797"/>
      <c r="DF9" s="797"/>
      <c r="DG9" s="797"/>
      <c r="DH9" s="797"/>
      <c r="DI9" s="797"/>
      <c r="DJ9" s="797"/>
      <c r="DK9" s="797"/>
      <c r="DL9" s="797"/>
      <c r="DM9" s="797"/>
      <c r="DN9" s="797"/>
      <c r="DO9" s="797"/>
      <c r="DP9" s="797"/>
      <c r="DQ9" s="797"/>
      <c r="DR9" s="797"/>
      <c r="DS9" s="797"/>
      <c r="DT9" s="797"/>
      <c r="DU9" s="797"/>
      <c r="DV9" s="797"/>
      <c r="DW9" s="797"/>
      <c r="DX9" s="797"/>
    </row>
    <row r="10" spans="2:128" ht="21.75" customHeight="1">
      <c r="B10" s="799"/>
      <c r="C10" s="799"/>
      <c r="D10" s="799"/>
      <c r="E10" s="3158"/>
      <c r="F10" s="3158"/>
      <c r="G10" s="3158"/>
      <c r="H10" s="3158"/>
      <c r="I10" s="3158"/>
      <c r="J10" s="3158"/>
      <c r="K10" s="3158"/>
      <c r="L10" s="3158"/>
      <c r="M10" s="3158"/>
      <c r="N10" s="3158"/>
      <c r="O10" s="3158"/>
      <c r="P10" s="3158"/>
      <c r="Q10" s="3158"/>
      <c r="R10" s="3158"/>
      <c r="S10" s="3158"/>
      <c r="T10" s="3158"/>
      <c r="U10" s="3158"/>
      <c r="V10" s="3158"/>
      <c r="W10" s="3158"/>
      <c r="X10" s="3158"/>
      <c r="Y10" s="3158"/>
      <c r="Z10" s="3158"/>
      <c r="AA10" s="3158"/>
      <c r="AB10" s="3158"/>
      <c r="AC10" s="3158"/>
      <c r="AD10" s="3158"/>
      <c r="AE10" s="3158"/>
      <c r="AF10" s="3158"/>
      <c r="AG10" s="3158"/>
      <c r="AH10" s="3158"/>
      <c r="AI10" s="3158"/>
      <c r="AJ10" s="3158"/>
      <c r="AK10" s="3158"/>
      <c r="AL10" s="3158"/>
      <c r="AM10" s="3158"/>
      <c r="AN10" s="3158"/>
      <c r="AO10" s="3158"/>
      <c r="AP10" s="3158"/>
      <c r="AQ10" s="3158"/>
      <c r="AR10" s="3158"/>
      <c r="AS10" s="3158"/>
      <c r="AT10" s="3158"/>
      <c r="AU10" s="3158"/>
      <c r="AV10" s="3158"/>
      <c r="AW10" s="3158"/>
      <c r="AX10" s="3158"/>
      <c r="AY10" s="3158"/>
      <c r="AZ10" s="3158"/>
      <c r="BA10" s="3158"/>
      <c r="BB10" s="3158"/>
      <c r="BC10" s="3158"/>
      <c r="BD10" s="3158"/>
      <c r="BE10" s="3158"/>
      <c r="BF10" s="3158"/>
      <c r="BG10" s="3158"/>
      <c r="BH10" s="3158"/>
      <c r="BI10" s="3158"/>
      <c r="BJ10" s="3158"/>
      <c r="BK10" s="3158"/>
      <c r="BL10" s="3158"/>
      <c r="BM10" s="3158"/>
      <c r="BN10" s="797"/>
      <c r="BO10" s="797"/>
      <c r="BP10" s="797"/>
      <c r="BQ10" s="797"/>
      <c r="BR10" s="797"/>
      <c r="BS10" s="797"/>
      <c r="BT10" s="797"/>
      <c r="BU10" s="797"/>
      <c r="BV10" s="797"/>
      <c r="BW10" s="797"/>
      <c r="BX10" s="797"/>
      <c r="BY10" s="797"/>
      <c r="BZ10" s="797"/>
      <c r="CA10" s="797"/>
      <c r="CB10" s="797"/>
      <c r="CC10" s="797"/>
      <c r="CD10" s="797"/>
      <c r="CE10" s="797"/>
      <c r="CF10" s="797"/>
      <c r="CG10" s="797"/>
      <c r="CH10" s="797"/>
      <c r="CI10" s="797"/>
      <c r="CJ10" s="797"/>
      <c r="CK10" s="797"/>
      <c r="CL10" s="797"/>
      <c r="CM10" s="797"/>
      <c r="CN10" s="797"/>
      <c r="CO10" s="797"/>
      <c r="CP10" s="797"/>
      <c r="CQ10" s="797"/>
      <c r="CR10" s="797"/>
      <c r="CS10" s="797"/>
      <c r="CT10" s="797"/>
      <c r="CU10" s="797"/>
      <c r="CV10" s="797"/>
      <c r="CW10" s="797"/>
      <c r="CX10" s="797"/>
      <c r="CY10" s="797"/>
      <c r="CZ10" s="797"/>
      <c r="DA10" s="797"/>
      <c r="DB10" s="797"/>
      <c r="DC10" s="797"/>
      <c r="DD10" s="797"/>
      <c r="DE10" s="797"/>
      <c r="DF10" s="797"/>
      <c r="DG10" s="797"/>
      <c r="DH10" s="797"/>
      <c r="DI10" s="797"/>
      <c r="DJ10" s="797"/>
      <c r="DK10" s="797"/>
      <c r="DL10" s="797"/>
      <c r="DM10" s="797"/>
      <c r="DN10" s="797"/>
      <c r="DO10" s="797"/>
      <c r="DP10" s="797"/>
      <c r="DQ10" s="797"/>
      <c r="DR10" s="797"/>
      <c r="DS10" s="797"/>
      <c r="DT10" s="797"/>
      <c r="DU10" s="797"/>
      <c r="DV10" s="797"/>
      <c r="DW10" s="797"/>
      <c r="DX10" s="797"/>
    </row>
    <row r="11" spans="2:128" ht="13.5">
      <c r="B11" s="3157" t="s">
        <v>2545</v>
      </c>
      <c r="C11" s="3157"/>
      <c r="D11" s="3157"/>
      <c r="E11" s="3158" t="s">
        <v>2546</v>
      </c>
      <c r="F11" s="3158"/>
      <c r="G11" s="3158"/>
      <c r="H11" s="3158"/>
      <c r="I11" s="3158"/>
      <c r="J11" s="3158"/>
      <c r="K11" s="3158"/>
      <c r="L11" s="3158"/>
      <c r="M11" s="3158"/>
      <c r="N11" s="3158"/>
      <c r="O11" s="3158"/>
      <c r="P11" s="3158"/>
      <c r="Q11" s="3158"/>
      <c r="R11" s="3158"/>
      <c r="S11" s="3158"/>
      <c r="T11" s="3158"/>
      <c r="U11" s="3158"/>
      <c r="V11" s="3158"/>
      <c r="W11" s="3158"/>
      <c r="X11" s="3158"/>
      <c r="Y11" s="3158"/>
      <c r="Z11" s="3158"/>
      <c r="AA11" s="3158"/>
      <c r="AB11" s="3158"/>
      <c r="AC11" s="3158"/>
      <c r="AD11" s="3158"/>
      <c r="AE11" s="3158"/>
      <c r="AF11" s="3158"/>
      <c r="AG11" s="3158"/>
      <c r="AH11" s="3158"/>
      <c r="AI11" s="3158"/>
      <c r="AJ11" s="3158"/>
      <c r="AK11" s="3158"/>
      <c r="AL11" s="3158"/>
      <c r="AM11" s="3158"/>
      <c r="AN11" s="3158"/>
      <c r="AO11" s="3158"/>
      <c r="AP11" s="3158"/>
      <c r="AQ11" s="3158"/>
      <c r="AR11" s="3158"/>
      <c r="AS11" s="3158"/>
      <c r="AT11" s="3158"/>
      <c r="AU11" s="3158"/>
      <c r="AV11" s="3158"/>
      <c r="AW11" s="3158"/>
      <c r="AX11" s="3158"/>
      <c r="AY11" s="3158"/>
      <c r="AZ11" s="3158"/>
      <c r="BA11" s="3158"/>
      <c r="BB11" s="3158"/>
      <c r="BC11" s="3158"/>
      <c r="BD11" s="3158"/>
      <c r="BE11" s="3158"/>
      <c r="BF11" s="3158"/>
      <c r="BG11" s="3158"/>
      <c r="BH11" s="3158"/>
      <c r="BI11" s="3158"/>
      <c r="BJ11" s="3158"/>
      <c r="BK11" s="3158"/>
      <c r="BL11" s="3158"/>
      <c r="BM11" s="3158"/>
      <c r="BN11" s="797"/>
      <c r="BO11" s="797"/>
      <c r="BP11" s="797"/>
      <c r="BQ11" s="797"/>
      <c r="BR11" s="797"/>
      <c r="BS11" s="797"/>
      <c r="BT11" s="797"/>
      <c r="BU11" s="797"/>
      <c r="BV11" s="797"/>
      <c r="BW11" s="797"/>
      <c r="BX11" s="797"/>
      <c r="BY11" s="797"/>
      <c r="BZ11" s="797"/>
      <c r="CA11" s="797"/>
      <c r="CB11" s="797"/>
      <c r="CC11" s="797"/>
      <c r="CD11" s="797"/>
      <c r="CE11" s="797"/>
      <c r="CF11" s="797"/>
      <c r="CG11" s="797"/>
      <c r="CH11" s="797"/>
      <c r="CI11" s="797"/>
      <c r="CJ11" s="797"/>
      <c r="CK11" s="797"/>
      <c r="CL11" s="797"/>
      <c r="CM11" s="797"/>
      <c r="CN11" s="797"/>
      <c r="CO11" s="797"/>
      <c r="CP11" s="797"/>
      <c r="CQ11" s="797"/>
      <c r="CR11" s="797"/>
      <c r="CS11" s="797"/>
      <c r="CT11" s="797"/>
      <c r="CU11" s="797"/>
      <c r="CV11" s="797"/>
      <c r="CW11" s="797"/>
      <c r="CX11" s="797"/>
      <c r="CY11" s="797"/>
      <c r="CZ11" s="797"/>
      <c r="DA11" s="797"/>
      <c r="DB11" s="797"/>
      <c r="DC11" s="797"/>
      <c r="DD11" s="797"/>
      <c r="DE11" s="797"/>
      <c r="DF11" s="797"/>
      <c r="DG11" s="797"/>
      <c r="DH11" s="797"/>
      <c r="DI11" s="797"/>
      <c r="DJ11" s="797"/>
      <c r="DK11" s="797"/>
      <c r="DL11" s="797"/>
      <c r="DM11" s="797"/>
      <c r="DN11" s="797"/>
      <c r="DO11" s="797"/>
      <c r="DP11" s="797"/>
      <c r="DQ11" s="797"/>
      <c r="DR11" s="797"/>
      <c r="DS11" s="797"/>
      <c r="DT11" s="797"/>
      <c r="DU11" s="797"/>
      <c r="DV11" s="797"/>
      <c r="DW11" s="797"/>
      <c r="DX11" s="797"/>
    </row>
    <row r="12" spans="2:128" ht="7.5" customHeight="1" thickBot="1">
      <c r="C12" s="800"/>
      <c r="D12" s="800"/>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c r="AN12" s="800"/>
      <c r="AO12" s="800"/>
      <c r="AP12" s="800"/>
      <c r="AQ12" s="800"/>
      <c r="AR12" s="800"/>
      <c r="AS12" s="800"/>
      <c r="AT12" s="800"/>
      <c r="AU12" s="800"/>
      <c r="AV12" s="800"/>
      <c r="AW12" s="800"/>
      <c r="AX12" s="800"/>
      <c r="AY12" s="800"/>
      <c r="AZ12" s="800"/>
      <c r="BA12" s="800"/>
      <c r="BB12" s="800"/>
      <c r="BC12" s="800"/>
      <c r="BD12" s="800"/>
      <c r="BE12" s="800"/>
      <c r="BF12" s="800"/>
      <c r="BG12" s="800"/>
      <c r="BH12" s="800"/>
      <c r="BI12" s="800"/>
      <c r="BJ12" s="800"/>
    </row>
    <row r="13" spans="2:128" ht="7.5" customHeight="1">
      <c r="B13" s="3141" t="s">
        <v>2547</v>
      </c>
      <c r="C13" s="3146"/>
      <c r="D13" s="3146"/>
      <c r="E13" s="3146"/>
      <c r="F13" s="3146"/>
      <c r="G13" s="3146"/>
      <c r="H13" s="3147"/>
      <c r="I13" s="3148" t="s">
        <v>3082</v>
      </c>
      <c r="J13" s="3149"/>
      <c r="K13" s="3149"/>
      <c r="L13" s="3149"/>
      <c r="M13" s="3149"/>
      <c r="N13" s="3149"/>
      <c r="O13" s="3149"/>
      <c r="P13" s="3149"/>
      <c r="Q13" s="3149"/>
      <c r="R13" s="3149"/>
      <c r="S13" s="3149"/>
      <c r="T13" s="3149"/>
      <c r="U13" s="3149"/>
      <c r="V13" s="3149"/>
      <c r="W13" s="3149"/>
      <c r="X13" s="3149"/>
      <c r="Y13" s="3149"/>
      <c r="Z13" s="3149"/>
      <c r="AA13" s="3149"/>
      <c r="AB13" s="3149"/>
      <c r="AC13" s="3149"/>
      <c r="AD13" s="3150"/>
    </row>
    <row r="14" spans="2:128" ht="7.5" customHeight="1">
      <c r="B14" s="3146"/>
      <c r="C14" s="3146"/>
      <c r="D14" s="3146"/>
      <c r="E14" s="3146"/>
      <c r="F14" s="3146"/>
      <c r="G14" s="3146"/>
      <c r="H14" s="3147"/>
      <c r="I14" s="3151"/>
      <c r="J14" s="3152"/>
      <c r="K14" s="3152"/>
      <c r="L14" s="3152"/>
      <c r="M14" s="3152"/>
      <c r="N14" s="3152"/>
      <c r="O14" s="3152"/>
      <c r="P14" s="3152"/>
      <c r="Q14" s="3152"/>
      <c r="R14" s="3152"/>
      <c r="S14" s="3152"/>
      <c r="T14" s="3152"/>
      <c r="U14" s="3152"/>
      <c r="V14" s="3152"/>
      <c r="W14" s="3152"/>
      <c r="X14" s="3152"/>
      <c r="Y14" s="3152"/>
      <c r="Z14" s="3152"/>
      <c r="AA14" s="3152"/>
      <c r="AB14" s="3152"/>
      <c r="AC14" s="3152"/>
      <c r="AD14" s="3153"/>
      <c r="AE14" s="3141" t="s">
        <v>479</v>
      </c>
      <c r="AF14" s="3141"/>
      <c r="AG14" s="3141"/>
    </row>
    <row r="15" spans="2:128" ht="7.5" customHeight="1" thickBot="1">
      <c r="B15" s="3146"/>
      <c r="C15" s="3146"/>
      <c r="D15" s="3146"/>
      <c r="E15" s="3146"/>
      <c r="F15" s="3146"/>
      <c r="G15" s="3146"/>
      <c r="H15" s="3147"/>
      <c r="I15" s="3154"/>
      <c r="J15" s="3155"/>
      <c r="K15" s="3155"/>
      <c r="L15" s="3155"/>
      <c r="M15" s="3155"/>
      <c r="N15" s="3155"/>
      <c r="O15" s="3155"/>
      <c r="P15" s="3155"/>
      <c r="Q15" s="3155"/>
      <c r="R15" s="3155"/>
      <c r="S15" s="3155"/>
      <c r="T15" s="3155"/>
      <c r="U15" s="3155"/>
      <c r="V15" s="3155"/>
      <c r="W15" s="3155"/>
      <c r="X15" s="3155"/>
      <c r="Y15" s="3155"/>
      <c r="Z15" s="3155"/>
      <c r="AA15" s="3155"/>
      <c r="AB15" s="3155"/>
      <c r="AC15" s="3155"/>
      <c r="AD15" s="3156"/>
      <c r="AE15" s="3141"/>
      <c r="AF15" s="3141"/>
      <c r="AG15" s="3141"/>
    </row>
    <row r="16" spans="2:128" ht="7.5" customHeight="1" thickBot="1"/>
    <row r="17" spans="2:65" ht="7.5" customHeight="1" thickBot="1">
      <c r="B17" s="3118" t="s">
        <v>509</v>
      </c>
      <c r="C17" s="3119"/>
      <c r="D17" s="3119"/>
      <c r="E17" s="3119"/>
      <c r="F17" s="3120"/>
      <c r="G17" s="3122" t="s">
        <v>2548</v>
      </c>
      <c r="H17" s="3122"/>
      <c r="I17" s="3122"/>
      <c r="J17" s="3122"/>
      <c r="K17" s="3122"/>
      <c r="L17" s="3474" t="s">
        <v>138</v>
      </c>
      <c r="M17" s="3474"/>
      <c r="N17" s="3474"/>
      <c r="O17" s="3474"/>
      <c r="P17" s="3476" t="str">
        <f>cst_wskakunin_owner1__space_KANA</f>
        <v>テスト建て主　ﾀﾞｲﾋｮｳﾄﾘｼﾏﾘﾔｸｼｬﾁｮｳ　テスト</v>
      </c>
      <c r="Q17" s="3476"/>
      <c r="R17" s="3476"/>
      <c r="S17" s="3476"/>
      <c r="T17" s="3476"/>
      <c r="U17" s="3476"/>
      <c r="V17" s="3476"/>
      <c r="W17" s="3476"/>
      <c r="X17" s="3476"/>
      <c r="Y17" s="3476"/>
      <c r="Z17" s="3476"/>
      <c r="AA17" s="3476"/>
      <c r="AB17" s="3476"/>
      <c r="AC17" s="3476"/>
      <c r="AD17" s="3476"/>
      <c r="AE17" s="3476"/>
      <c r="AF17" s="3476"/>
      <c r="AG17" s="3476"/>
      <c r="AH17" s="3476"/>
      <c r="AI17" s="3476"/>
      <c r="AJ17" s="3476"/>
      <c r="AK17" s="3476"/>
      <c r="AL17" s="3476"/>
      <c r="AM17" s="3476"/>
      <c r="AN17" s="3476"/>
      <c r="AO17" s="3476"/>
      <c r="AP17" s="3476"/>
      <c r="AQ17" s="3476"/>
      <c r="AR17" s="3476"/>
      <c r="AS17" s="3476"/>
      <c r="AT17" s="3476"/>
      <c r="AU17" s="3476"/>
      <c r="AV17" s="3476"/>
      <c r="AW17" s="3476"/>
      <c r="AX17" s="3476"/>
      <c r="AY17" s="801"/>
      <c r="AZ17" s="801"/>
      <c r="BA17" s="801"/>
      <c r="BB17" s="801"/>
      <c r="BC17" s="801"/>
      <c r="BD17" s="802"/>
      <c r="BE17" s="802"/>
      <c r="BF17" s="802"/>
      <c r="BG17" s="802"/>
      <c r="BH17" s="802"/>
      <c r="BI17" s="802"/>
      <c r="BJ17" s="802"/>
      <c r="BK17" s="802"/>
      <c r="BL17" s="803"/>
      <c r="BM17" s="804"/>
    </row>
    <row r="18" spans="2:65" ht="7.5" customHeight="1" thickBot="1">
      <c r="B18" s="3121"/>
      <c r="C18" s="3119"/>
      <c r="D18" s="3119"/>
      <c r="E18" s="3119"/>
      <c r="F18" s="3120"/>
      <c r="G18" s="3123"/>
      <c r="H18" s="3123"/>
      <c r="I18" s="3123"/>
      <c r="J18" s="3123"/>
      <c r="K18" s="3123"/>
      <c r="L18" s="3475"/>
      <c r="M18" s="3475"/>
      <c r="N18" s="3475"/>
      <c r="O18" s="3475"/>
      <c r="P18" s="3477"/>
      <c r="Q18" s="3477"/>
      <c r="R18" s="3477"/>
      <c r="S18" s="3477"/>
      <c r="T18" s="3477"/>
      <c r="U18" s="3477"/>
      <c r="V18" s="3477"/>
      <c r="W18" s="3477"/>
      <c r="X18" s="3477"/>
      <c r="Y18" s="3477"/>
      <c r="Z18" s="3477"/>
      <c r="AA18" s="3477"/>
      <c r="AB18" s="3477"/>
      <c r="AC18" s="3477"/>
      <c r="AD18" s="3477"/>
      <c r="AE18" s="3477"/>
      <c r="AF18" s="3477"/>
      <c r="AG18" s="3477"/>
      <c r="AH18" s="3477"/>
      <c r="AI18" s="3477"/>
      <c r="AJ18" s="3477"/>
      <c r="AK18" s="3477"/>
      <c r="AL18" s="3477"/>
      <c r="AM18" s="3477"/>
      <c r="AN18" s="3477"/>
      <c r="AO18" s="3477"/>
      <c r="AP18" s="3477"/>
      <c r="AQ18" s="3477"/>
      <c r="AR18" s="3477"/>
      <c r="AS18" s="3477"/>
      <c r="AT18" s="3477"/>
      <c r="AU18" s="3477"/>
      <c r="AV18" s="3477"/>
      <c r="AW18" s="3477"/>
      <c r="AX18" s="3477"/>
      <c r="AY18" s="805"/>
      <c r="AZ18" s="805"/>
      <c r="BA18" s="805"/>
      <c r="BB18" s="805"/>
      <c r="BC18" s="805"/>
      <c r="BD18" s="806"/>
      <c r="BE18" s="806"/>
      <c r="BF18" s="806"/>
      <c r="BG18" s="806"/>
      <c r="BH18" s="806"/>
      <c r="BI18" s="806"/>
      <c r="BJ18" s="806"/>
      <c r="BK18" s="806"/>
      <c r="BL18" s="807"/>
      <c r="BM18" s="808"/>
    </row>
    <row r="19" spans="2:65" ht="7.5" customHeight="1" thickBot="1">
      <c r="B19" s="3121"/>
      <c r="C19" s="3119"/>
      <c r="D19" s="3119"/>
      <c r="E19" s="3119"/>
      <c r="F19" s="3120"/>
      <c r="G19" s="3123"/>
      <c r="H19" s="3123"/>
      <c r="I19" s="3123"/>
      <c r="J19" s="3123"/>
      <c r="K19" s="3123"/>
      <c r="L19" s="3478" t="str">
        <f>cst_wskakunin_owner1__space</f>
        <v>テスト建て主　代表取締役社長　テストさん</v>
      </c>
      <c r="M19" s="3478"/>
      <c r="N19" s="3478"/>
      <c r="O19" s="3478"/>
      <c r="P19" s="3478"/>
      <c r="Q19" s="3478"/>
      <c r="R19" s="3478"/>
      <c r="S19" s="3478"/>
      <c r="T19" s="3478"/>
      <c r="U19" s="3478"/>
      <c r="V19" s="3478"/>
      <c r="W19" s="3478"/>
      <c r="X19" s="3478"/>
      <c r="Y19" s="3478"/>
      <c r="Z19" s="3478"/>
      <c r="AA19" s="3478"/>
      <c r="AB19" s="3478"/>
      <c r="AC19" s="3478"/>
      <c r="AD19" s="3478"/>
      <c r="AE19" s="3478"/>
      <c r="AF19" s="3478"/>
      <c r="AG19" s="3478"/>
      <c r="AH19" s="3478"/>
      <c r="AI19" s="3478"/>
      <c r="AJ19" s="3478"/>
      <c r="AK19" s="3478"/>
      <c r="AL19" s="3478"/>
      <c r="AM19" s="3478"/>
      <c r="AN19" s="3478"/>
      <c r="AO19" s="3478"/>
      <c r="AP19" s="3478"/>
      <c r="AQ19" s="3478"/>
      <c r="AR19" s="3478"/>
      <c r="AS19" s="3478"/>
      <c r="AT19" s="3478"/>
      <c r="AU19" s="3478"/>
      <c r="AV19" s="3478"/>
      <c r="AW19" s="3478"/>
      <c r="AX19" s="3478"/>
      <c r="AY19" s="805"/>
      <c r="AZ19" s="805"/>
      <c r="BA19" s="805"/>
      <c r="BB19" s="805"/>
      <c r="BC19" s="805"/>
      <c r="BD19" s="806"/>
      <c r="BE19" s="806"/>
      <c r="BF19" s="806"/>
      <c r="BG19" s="806"/>
      <c r="BH19" s="806"/>
      <c r="BI19" s="806"/>
      <c r="BJ19" s="806"/>
      <c r="BK19" s="806"/>
      <c r="BL19" s="807"/>
      <c r="BM19" s="808"/>
    </row>
    <row r="20" spans="2:65" ht="7.5" customHeight="1" thickBot="1">
      <c r="B20" s="3121"/>
      <c r="C20" s="3119"/>
      <c r="D20" s="3119"/>
      <c r="E20" s="3119"/>
      <c r="F20" s="3120"/>
      <c r="G20" s="3123"/>
      <c r="H20" s="3123"/>
      <c r="I20" s="3123"/>
      <c r="J20" s="3123"/>
      <c r="K20" s="3123"/>
      <c r="L20" s="3138"/>
      <c r="M20" s="3138"/>
      <c r="N20" s="3138"/>
      <c r="O20" s="3138"/>
      <c r="P20" s="3138"/>
      <c r="Q20" s="3138"/>
      <c r="R20" s="3138"/>
      <c r="S20" s="3138"/>
      <c r="T20" s="3138"/>
      <c r="U20" s="3138"/>
      <c r="V20" s="3138"/>
      <c r="W20" s="3138"/>
      <c r="X20" s="3138"/>
      <c r="Y20" s="3138"/>
      <c r="Z20" s="3138"/>
      <c r="AA20" s="3138"/>
      <c r="AB20" s="3138"/>
      <c r="AC20" s="3138"/>
      <c r="AD20" s="3138"/>
      <c r="AE20" s="3138"/>
      <c r="AF20" s="3138"/>
      <c r="AG20" s="3138"/>
      <c r="AH20" s="3138"/>
      <c r="AI20" s="3138"/>
      <c r="AJ20" s="3138"/>
      <c r="AK20" s="3138"/>
      <c r="AL20" s="3138"/>
      <c r="AM20" s="3138"/>
      <c r="AN20" s="3138"/>
      <c r="AO20" s="3138"/>
      <c r="AP20" s="3138"/>
      <c r="AQ20" s="3138"/>
      <c r="AR20" s="3138"/>
      <c r="AS20" s="3138"/>
      <c r="AT20" s="3138"/>
      <c r="AU20" s="3138"/>
      <c r="AV20" s="3138"/>
      <c r="AW20" s="3138"/>
      <c r="AX20" s="3138"/>
      <c r="AY20" s="809"/>
      <c r="AZ20" s="809"/>
      <c r="BA20" s="809"/>
      <c r="BB20" s="809"/>
      <c r="BC20" s="809"/>
      <c r="BD20" s="809"/>
      <c r="BE20" s="3126"/>
      <c r="BF20" s="3126"/>
      <c r="BI20" s="809"/>
      <c r="BJ20" s="809"/>
      <c r="BK20" s="809"/>
      <c r="BL20" s="809"/>
      <c r="BM20" s="810"/>
    </row>
    <row r="21" spans="2:65" ht="7.5" customHeight="1" thickBot="1">
      <c r="B21" s="3121"/>
      <c r="C21" s="3119"/>
      <c r="D21" s="3119"/>
      <c r="E21" s="3119"/>
      <c r="F21" s="3120"/>
      <c r="G21" s="3123"/>
      <c r="H21" s="3123"/>
      <c r="I21" s="3123"/>
      <c r="J21" s="3123"/>
      <c r="K21" s="3123"/>
      <c r="L21" s="3138"/>
      <c r="M21" s="3138"/>
      <c r="N21" s="3138"/>
      <c r="O21" s="3138"/>
      <c r="P21" s="3138"/>
      <c r="Q21" s="3138"/>
      <c r="R21" s="3138"/>
      <c r="S21" s="3138"/>
      <c r="T21" s="3138"/>
      <c r="U21" s="3138"/>
      <c r="V21" s="3138"/>
      <c r="W21" s="3138"/>
      <c r="X21" s="3138"/>
      <c r="Y21" s="3138"/>
      <c r="Z21" s="3138"/>
      <c r="AA21" s="3138"/>
      <c r="AB21" s="3138"/>
      <c r="AC21" s="3138"/>
      <c r="AD21" s="3138"/>
      <c r="AE21" s="3138"/>
      <c r="AF21" s="3138"/>
      <c r="AG21" s="3138"/>
      <c r="AH21" s="3138"/>
      <c r="AI21" s="3138"/>
      <c r="AJ21" s="3138"/>
      <c r="AK21" s="3138"/>
      <c r="AL21" s="3138"/>
      <c r="AM21" s="3138"/>
      <c r="AN21" s="3138"/>
      <c r="AO21" s="3138"/>
      <c r="AP21" s="3138"/>
      <c r="AQ21" s="3138"/>
      <c r="AR21" s="3138"/>
      <c r="AS21" s="3138"/>
      <c r="AT21" s="3138"/>
      <c r="AU21" s="3138"/>
      <c r="AV21" s="3138"/>
      <c r="AW21" s="3138"/>
      <c r="AX21" s="3138"/>
      <c r="AY21" s="805"/>
      <c r="AZ21" s="805"/>
      <c r="BA21" s="805"/>
      <c r="BB21" s="805"/>
      <c r="BC21" s="805"/>
      <c r="BD21" s="805"/>
      <c r="BE21" s="3126"/>
      <c r="BF21" s="3126"/>
      <c r="BI21" s="811"/>
      <c r="BJ21" s="811"/>
      <c r="BK21" s="812"/>
      <c r="BL21" s="812"/>
      <c r="BM21" s="813"/>
    </row>
    <row r="22" spans="2:65" ht="7.5" customHeight="1" thickBot="1">
      <c r="B22" s="3121"/>
      <c r="C22" s="3119"/>
      <c r="D22" s="3119"/>
      <c r="E22" s="3119"/>
      <c r="F22" s="3120"/>
      <c r="G22" s="3123"/>
      <c r="H22" s="3123"/>
      <c r="I22" s="3123"/>
      <c r="J22" s="3123"/>
      <c r="K22" s="3123"/>
      <c r="L22" s="3139"/>
      <c r="M22" s="3139"/>
      <c r="N22" s="3139"/>
      <c r="O22" s="3139"/>
      <c r="P22" s="3139"/>
      <c r="Q22" s="3139"/>
      <c r="R22" s="3139"/>
      <c r="S22" s="3139"/>
      <c r="T22" s="3139"/>
      <c r="U22" s="3139"/>
      <c r="V22" s="3139"/>
      <c r="W22" s="3139"/>
      <c r="X22" s="3139"/>
      <c r="Y22" s="3139"/>
      <c r="Z22" s="3139"/>
      <c r="AA22" s="3139"/>
      <c r="AB22" s="3139"/>
      <c r="AC22" s="3139"/>
      <c r="AD22" s="3139"/>
      <c r="AE22" s="3139"/>
      <c r="AF22" s="3139"/>
      <c r="AG22" s="3139"/>
      <c r="AH22" s="3139"/>
      <c r="AI22" s="3139"/>
      <c r="AJ22" s="3139"/>
      <c r="AK22" s="3139"/>
      <c r="AL22" s="3139"/>
      <c r="AM22" s="3139"/>
      <c r="AN22" s="3139"/>
      <c r="AO22" s="3139"/>
      <c r="AP22" s="3139"/>
      <c r="AQ22" s="3139"/>
      <c r="AR22" s="3139"/>
      <c r="AS22" s="3139"/>
      <c r="AT22" s="3139"/>
      <c r="AU22" s="3139"/>
      <c r="AV22" s="3139"/>
      <c r="AW22" s="3139"/>
      <c r="AX22" s="3139"/>
      <c r="AY22" s="809"/>
      <c r="AZ22" s="809"/>
      <c r="BA22" s="809"/>
      <c r="BB22" s="809"/>
      <c r="BC22" s="809"/>
      <c r="BD22" s="809"/>
      <c r="BE22" s="809"/>
      <c r="BF22" s="814"/>
      <c r="BG22" s="805"/>
      <c r="BH22" s="805"/>
      <c r="BI22" s="805"/>
      <c r="BJ22" s="812"/>
      <c r="BK22" s="812"/>
      <c r="BL22" s="812"/>
      <c r="BM22" s="813"/>
    </row>
    <row r="23" spans="2:65" ht="7.5" customHeight="1" thickBot="1">
      <c r="B23" s="3121"/>
      <c r="C23" s="3119"/>
      <c r="D23" s="3119"/>
      <c r="E23" s="3119"/>
      <c r="F23" s="3120"/>
      <c r="G23" s="3124" t="s">
        <v>2549</v>
      </c>
      <c r="H23" s="3124"/>
      <c r="I23" s="3133" t="str">
        <f>cst_wskakunin_owner1_ZIP</f>
        <v>330-0064</v>
      </c>
      <c r="J23" s="3133"/>
      <c r="K23" s="3133"/>
      <c r="L23" s="3133"/>
      <c r="M23" s="3133"/>
      <c r="N23" s="3133"/>
      <c r="O23" s="3133"/>
      <c r="P23" s="3133"/>
      <c r="Q23" s="3133"/>
      <c r="R23" s="3124" t="s">
        <v>57</v>
      </c>
      <c r="S23" s="3104" t="s">
        <v>2550</v>
      </c>
      <c r="T23" s="3104"/>
      <c r="U23" s="3104"/>
      <c r="V23" s="3104"/>
      <c r="W23" s="3127" t="str">
        <f>cst_wskakunin_owner1__address</f>
        <v>埼玉県埼玉県さいたま市浦和区岸町７－１２－３</v>
      </c>
      <c r="X23" s="3127"/>
      <c r="Y23" s="3127"/>
      <c r="Z23" s="3127"/>
      <c r="AA23" s="3127"/>
      <c r="AB23" s="3127"/>
      <c r="AC23" s="3127"/>
      <c r="AD23" s="3127"/>
      <c r="AE23" s="3127"/>
      <c r="AF23" s="3127"/>
      <c r="AG23" s="3127"/>
      <c r="AH23" s="3127"/>
      <c r="AI23" s="3127"/>
      <c r="AJ23" s="3127"/>
      <c r="AK23" s="3127"/>
      <c r="AL23" s="3127"/>
      <c r="AM23" s="3127"/>
      <c r="AN23" s="3127"/>
      <c r="AO23" s="3127"/>
      <c r="AP23" s="3127"/>
      <c r="AQ23" s="3127"/>
      <c r="AR23" s="3127"/>
      <c r="AS23" s="3127"/>
      <c r="AT23" s="3127"/>
      <c r="AU23" s="3127"/>
      <c r="AV23" s="3127"/>
      <c r="AW23" s="3127"/>
      <c r="AX23" s="3127"/>
      <c r="AY23" s="3127"/>
      <c r="AZ23" s="3127"/>
      <c r="BA23" s="3127"/>
      <c r="BB23" s="3127"/>
      <c r="BC23" s="3127"/>
      <c r="BD23" s="3127"/>
      <c r="BE23" s="3127"/>
      <c r="BF23" s="3127"/>
      <c r="BG23" s="3127"/>
      <c r="BH23" s="3127"/>
      <c r="BI23" s="3127"/>
      <c r="BJ23" s="3127"/>
      <c r="BK23" s="3127"/>
      <c r="BL23" s="3127"/>
      <c r="BM23" s="3128"/>
    </row>
    <row r="24" spans="2:65" ht="7.5" customHeight="1" thickBot="1">
      <c r="B24" s="3121"/>
      <c r="C24" s="3119"/>
      <c r="D24" s="3119"/>
      <c r="E24" s="3119"/>
      <c r="F24" s="3120"/>
      <c r="G24" s="3124"/>
      <c r="H24" s="3124"/>
      <c r="I24" s="3133"/>
      <c r="J24" s="3133"/>
      <c r="K24" s="3133"/>
      <c r="L24" s="3133"/>
      <c r="M24" s="3133"/>
      <c r="N24" s="3133"/>
      <c r="O24" s="3133"/>
      <c r="P24" s="3133"/>
      <c r="Q24" s="3133"/>
      <c r="R24" s="3124"/>
      <c r="S24" s="3104"/>
      <c r="T24" s="3104"/>
      <c r="U24" s="3104"/>
      <c r="V24" s="3104"/>
      <c r="W24" s="3127"/>
      <c r="X24" s="3127"/>
      <c r="Y24" s="3127"/>
      <c r="Z24" s="3127"/>
      <c r="AA24" s="3127"/>
      <c r="AB24" s="3127"/>
      <c r="AC24" s="3127"/>
      <c r="AD24" s="3127"/>
      <c r="AE24" s="3127"/>
      <c r="AF24" s="3127"/>
      <c r="AG24" s="3127"/>
      <c r="AH24" s="3127"/>
      <c r="AI24" s="3127"/>
      <c r="AJ24" s="3127"/>
      <c r="AK24" s="3127"/>
      <c r="AL24" s="3127"/>
      <c r="AM24" s="3127"/>
      <c r="AN24" s="3127"/>
      <c r="AO24" s="3127"/>
      <c r="AP24" s="3127"/>
      <c r="AQ24" s="3127"/>
      <c r="AR24" s="3127"/>
      <c r="AS24" s="3127"/>
      <c r="AT24" s="3127"/>
      <c r="AU24" s="3127"/>
      <c r="AV24" s="3127"/>
      <c r="AW24" s="3127"/>
      <c r="AX24" s="3127"/>
      <c r="AY24" s="3127"/>
      <c r="AZ24" s="3127"/>
      <c r="BA24" s="3127"/>
      <c r="BB24" s="3127"/>
      <c r="BC24" s="3127"/>
      <c r="BD24" s="3127"/>
      <c r="BE24" s="3127"/>
      <c r="BF24" s="3127"/>
      <c r="BG24" s="3127"/>
      <c r="BH24" s="3127"/>
      <c r="BI24" s="3127"/>
      <c r="BJ24" s="3127"/>
      <c r="BK24" s="3127"/>
      <c r="BL24" s="3127"/>
      <c r="BM24" s="3128"/>
    </row>
    <row r="25" spans="2:65" ht="7.5" customHeight="1" thickBot="1">
      <c r="B25" s="3121"/>
      <c r="C25" s="3119"/>
      <c r="D25" s="3119"/>
      <c r="E25" s="3119"/>
      <c r="F25" s="3120"/>
      <c r="G25" s="3124"/>
      <c r="H25" s="3124"/>
      <c r="I25" s="3133"/>
      <c r="J25" s="3133"/>
      <c r="K25" s="3133"/>
      <c r="L25" s="3133"/>
      <c r="M25" s="3133"/>
      <c r="N25" s="3133"/>
      <c r="O25" s="3133"/>
      <c r="P25" s="3133"/>
      <c r="Q25" s="3133"/>
      <c r="R25" s="3124"/>
      <c r="S25" s="3104"/>
      <c r="T25" s="3104"/>
      <c r="U25" s="3104"/>
      <c r="V25" s="3104"/>
      <c r="W25" s="3127"/>
      <c r="X25" s="3127"/>
      <c r="Y25" s="3127"/>
      <c r="Z25" s="3127"/>
      <c r="AA25" s="3127"/>
      <c r="AB25" s="3127"/>
      <c r="AC25" s="3127"/>
      <c r="AD25" s="3127"/>
      <c r="AE25" s="3127"/>
      <c r="AF25" s="3127"/>
      <c r="AG25" s="3127"/>
      <c r="AH25" s="3127"/>
      <c r="AI25" s="3127"/>
      <c r="AJ25" s="3127"/>
      <c r="AK25" s="3127"/>
      <c r="AL25" s="3127"/>
      <c r="AM25" s="3127"/>
      <c r="AN25" s="3127"/>
      <c r="AO25" s="3127"/>
      <c r="AP25" s="3127"/>
      <c r="AQ25" s="3127"/>
      <c r="AR25" s="3127"/>
      <c r="AS25" s="3127"/>
      <c r="AT25" s="3127"/>
      <c r="AU25" s="3127"/>
      <c r="AV25" s="3127"/>
      <c r="AW25" s="3127"/>
      <c r="AX25" s="3127"/>
      <c r="AY25" s="3127"/>
      <c r="AZ25" s="3127"/>
      <c r="BA25" s="3127"/>
      <c r="BB25" s="3127"/>
      <c r="BC25" s="3127"/>
      <c r="BD25" s="3127"/>
      <c r="BE25" s="3127"/>
      <c r="BF25" s="3127"/>
      <c r="BG25" s="3127"/>
      <c r="BH25" s="3127"/>
      <c r="BI25" s="3127"/>
      <c r="BJ25" s="3127"/>
      <c r="BK25" s="3127"/>
      <c r="BL25" s="3127"/>
      <c r="BM25" s="3128"/>
    </row>
    <row r="26" spans="2:65" ht="7.5" customHeight="1" thickBot="1">
      <c r="B26" s="3121"/>
      <c r="C26" s="3119"/>
      <c r="D26" s="3119"/>
      <c r="E26" s="3119"/>
      <c r="F26" s="3120"/>
      <c r="G26" s="3129" t="s">
        <v>3752</v>
      </c>
      <c r="H26" s="3130"/>
      <c r="I26" s="3130"/>
      <c r="J26" s="3104" t="s">
        <v>11</v>
      </c>
      <c r="K26" s="3133" t="str">
        <f>cst_wskakunin_owner1_TEL</f>
        <v>048-222-2222</v>
      </c>
      <c r="L26" s="3133"/>
      <c r="M26" s="3133"/>
      <c r="N26" s="3133"/>
      <c r="O26" s="3133"/>
      <c r="P26" s="3133"/>
      <c r="Q26" s="3133"/>
      <c r="R26" s="3133"/>
      <c r="S26" s="3133"/>
      <c r="T26" s="3133"/>
      <c r="U26" s="3133"/>
      <c r="V26" s="3133"/>
      <c r="W26" s="3133"/>
      <c r="X26" s="3133"/>
      <c r="Y26" s="3133"/>
      <c r="Z26" s="3133"/>
      <c r="AA26" s="3133"/>
      <c r="AB26" s="3104" t="s">
        <v>57</v>
      </c>
      <c r="AC26" s="3130" t="s">
        <v>2976</v>
      </c>
      <c r="AD26" s="3130"/>
      <c r="AE26" s="3130"/>
      <c r="AF26" s="3104" t="s">
        <v>11</v>
      </c>
      <c r="AG26" s="3102"/>
      <c r="AH26" s="3102"/>
      <c r="AI26" s="3102"/>
      <c r="AJ26" s="3102"/>
      <c r="AK26" s="3102"/>
      <c r="AL26" s="3102"/>
      <c r="AM26" s="3102"/>
      <c r="AN26" s="3102"/>
      <c r="AO26" s="3102"/>
      <c r="AP26" s="3102"/>
      <c r="AQ26" s="3102"/>
      <c r="AR26" s="3102"/>
      <c r="AS26" s="3102"/>
      <c r="AT26" s="3102"/>
      <c r="AU26" s="3102"/>
      <c r="AV26" s="3102"/>
      <c r="AW26" s="3102"/>
      <c r="AX26" s="3104" t="s">
        <v>57</v>
      </c>
      <c r="AY26" s="3106" t="s">
        <v>2553</v>
      </c>
      <c r="AZ26" s="3107"/>
      <c r="BA26" s="3107"/>
      <c r="BB26" s="3107"/>
      <c r="BC26" s="3107"/>
      <c r="BD26" s="3107"/>
      <c r="BE26" s="3112"/>
      <c r="BF26" s="3112"/>
      <c r="BG26" s="3112"/>
      <c r="BH26" s="3112"/>
      <c r="BI26" s="3112"/>
      <c r="BJ26" s="3112"/>
      <c r="BK26" s="3112"/>
      <c r="BL26" s="3112"/>
      <c r="BM26" s="3113"/>
    </row>
    <row r="27" spans="2:65" ht="7.5" customHeight="1" thickBot="1">
      <c r="B27" s="3121"/>
      <c r="C27" s="3119"/>
      <c r="D27" s="3119"/>
      <c r="E27" s="3119"/>
      <c r="F27" s="3120"/>
      <c r="G27" s="3129"/>
      <c r="H27" s="3130"/>
      <c r="I27" s="3130"/>
      <c r="J27" s="3104"/>
      <c r="K27" s="3133"/>
      <c r="L27" s="3133"/>
      <c r="M27" s="3133"/>
      <c r="N27" s="3133"/>
      <c r="O27" s="3133"/>
      <c r="P27" s="3133"/>
      <c r="Q27" s="3133"/>
      <c r="R27" s="3133"/>
      <c r="S27" s="3133"/>
      <c r="T27" s="3133"/>
      <c r="U27" s="3133"/>
      <c r="V27" s="3133"/>
      <c r="W27" s="3133"/>
      <c r="X27" s="3133"/>
      <c r="Y27" s="3133"/>
      <c r="Z27" s="3133"/>
      <c r="AA27" s="3133"/>
      <c r="AB27" s="3104"/>
      <c r="AC27" s="3130"/>
      <c r="AD27" s="3130"/>
      <c r="AE27" s="3130"/>
      <c r="AF27" s="3104"/>
      <c r="AG27" s="3102"/>
      <c r="AH27" s="3102"/>
      <c r="AI27" s="3102"/>
      <c r="AJ27" s="3102"/>
      <c r="AK27" s="3102"/>
      <c r="AL27" s="3102"/>
      <c r="AM27" s="3102"/>
      <c r="AN27" s="3102"/>
      <c r="AO27" s="3102"/>
      <c r="AP27" s="3102"/>
      <c r="AQ27" s="3102"/>
      <c r="AR27" s="3102"/>
      <c r="AS27" s="3102"/>
      <c r="AT27" s="3102"/>
      <c r="AU27" s="3102"/>
      <c r="AV27" s="3102"/>
      <c r="AW27" s="3102"/>
      <c r="AX27" s="3104"/>
      <c r="AY27" s="3108"/>
      <c r="AZ27" s="3109"/>
      <c r="BA27" s="3109"/>
      <c r="BB27" s="3109"/>
      <c r="BC27" s="3109"/>
      <c r="BD27" s="3109"/>
      <c r="BE27" s="3114"/>
      <c r="BF27" s="3114"/>
      <c r="BG27" s="3114"/>
      <c r="BH27" s="3114"/>
      <c r="BI27" s="3114"/>
      <c r="BJ27" s="3114"/>
      <c r="BK27" s="3114"/>
      <c r="BL27" s="3114"/>
      <c r="BM27" s="3115"/>
    </row>
    <row r="28" spans="2:65" ht="7.5" customHeight="1" thickBot="1">
      <c r="B28" s="3121"/>
      <c r="C28" s="3119"/>
      <c r="D28" s="3119"/>
      <c r="E28" s="3119"/>
      <c r="F28" s="3120"/>
      <c r="G28" s="3131"/>
      <c r="H28" s="3132"/>
      <c r="I28" s="3132"/>
      <c r="J28" s="3105"/>
      <c r="K28" s="3134"/>
      <c r="L28" s="3134"/>
      <c r="M28" s="3134"/>
      <c r="N28" s="3134"/>
      <c r="O28" s="3134"/>
      <c r="P28" s="3134"/>
      <c r="Q28" s="3134"/>
      <c r="R28" s="3134"/>
      <c r="S28" s="3134"/>
      <c r="T28" s="3134"/>
      <c r="U28" s="3134"/>
      <c r="V28" s="3134"/>
      <c r="W28" s="3134"/>
      <c r="X28" s="3134"/>
      <c r="Y28" s="3134"/>
      <c r="Z28" s="3134"/>
      <c r="AA28" s="3134"/>
      <c r="AB28" s="3105"/>
      <c r="AC28" s="3132"/>
      <c r="AD28" s="3132"/>
      <c r="AE28" s="3132"/>
      <c r="AF28" s="3105"/>
      <c r="AG28" s="3103"/>
      <c r="AH28" s="3103"/>
      <c r="AI28" s="3103"/>
      <c r="AJ28" s="3103"/>
      <c r="AK28" s="3103"/>
      <c r="AL28" s="3103"/>
      <c r="AM28" s="3103"/>
      <c r="AN28" s="3103"/>
      <c r="AO28" s="3103"/>
      <c r="AP28" s="3103"/>
      <c r="AQ28" s="3103"/>
      <c r="AR28" s="3103"/>
      <c r="AS28" s="3103"/>
      <c r="AT28" s="3103"/>
      <c r="AU28" s="3103"/>
      <c r="AV28" s="3103"/>
      <c r="AW28" s="3103"/>
      <c r="AX28" s="3105"/>
      <c r="AY28" s="3110"/>
      <c r="AZ28" s="3111"/>
      <c r="BA28" s="3111"/>
      <c r="BB28" s="3111"/>
      <c r="BC28" s="3111"/>
      <c r="BD28" s="3111"/>
      <c r="BE28" s="3116"/>
      <c r="BF28" s="3116"/>
      <c r="BG28" s="3116"/>
      <c r="BH28" s="3116"/>
      <c r="BI28" s="3116"/>
      <c r="BJ28" s="3116"/>
      <c r="BK28" s="3116"/>
      <c r="BL28" s="3116"/>
      <c r="BM28" s="3117"/>
    </row>
    <row r="29" spans="2:65" ht="7.5" customHeight="1" thickBot="1">
      <c r="B29" s="3118" t="s">
        <v>3753</v>
      </c>
      <c r="C29" s="3119"/>
      <c r="D29" s="3119"/>
      <c r="E29" s="3119"/>
      <c r="F29" s="3120"/>
      <c r="G29" s="3122" t="s">
        <v>2548</v>
      </c>
      <c r="H29" s="3122"/>
      <c r="I29" s="3122"/>
      <c r="J29" s="3122"/>
      <c r="K29" s="3122"/>
      <c r="L29" s="3474" t="s">
        <v>138</v>
      </c>
      <c r="M29" s="3474"/>
      <c r="N29" s="3474"/>
      <c r="O29" s="3474"/>
      <c r="P29" s="3479"/>
      <c r="Q29" s="3479"/>
      <c r="R29" s="3479"/>
      <c r="S29" s="3479"/>
      <c r="T29" s="3479"/>
      <c r="U29" s="3479"/>
      <c r="V29" s="3479"/>
      <c r="W29" s="3479"/>
      <c r="X29" s="3479"/>
      <c r="Y29" s="3479"/>
      <c r="Z29" s="3479"/>
      <c r="AA29" s="3479"/>
      <c r="AB29" s="3479"/>
      <c r="AC29" s="3479"/>
      <c r="AD29" s="3479"/>
      <c r="AE29" s="3479"/>
      <c r="AF29" s="3479"/>
      <c r="AG29" s="3479"/>
      <c r="AH29" s="3479"/>
      <c r="AI29" s="3479"/>
      <c r="AJ29" s="3479"/>
      <c r="AK29" s="3479"/>
      <c r="AL29" s="3479"/>
      <c r="AM29" s="3479"/>
      <c r="AN29" s="3479"/>
      <c r="AO29" s="3479"/>
      <c r="AP29" s="3479"/>
      <c r="AQ29" s="3479"/>
      <c r="AR29" s="3479"/>
      <c r="AS29" s="3479"/>
      <c r="AT29" s="3479"/>
      <c r="AU29" s="3479"/>
      <c r="AV29" s="3479"/>
      <c r="AW29" s="3479"/>
      <c r="AX29" s="3479"/>
      <c r="AY29" s="815"/>
      <c r="AZ29" s="815"/>
      <c r="BA29" s="815"/>
      <c r="BB29" s="815"/>
      <c r="BC29" s="815"/>
      <c r="BD29" s="802"/>
      <c r="BE29" s="802"/>
      <c r="BF29" s="802"/>
      <c r="BG29" s="802"/>
      <c r="BH29" s="802"/>
      <c r="BI29" s="802"/>
      <c r="BJ29" s="802"/>
      <c r="BK29" s="802"/>
      <c r="BL29" s="803"/>
      <c r="BM29" s="804"/>
    </row>
    <row r="30" spans="2:65" ht="7.5" customHeight="1" thickBot="1">
      <c r="B30" s="3121"/>
      <c r="C30" s="3119"/>
      <c r="D30" s="3119"/>
      <c r="E30" s="3119"/>
      <c r="F30" s="3120"/>
      <c r="G30" s="3123"/>
      <c r="H30" s="3123"/>
      <c r="I30" s="3123"/>
      <c r="J30" s="3123"/>
      <c r="K30" s="3123"/>
      <c r="L30" s="3475"/>
      <c r="M30" s="3475"/>
      <c r="N30" s="3475"/>
      <c r="O30" s="3475"/>
      <c r="P30" s="3480"/>
      <c r="Q30" s="3480"/>
      <c r="R30" s="3480"/>
      <c r="S30" s="3480"/>
      <c r="T30" s="3480"/>
      <c r="U30" s="3480"/>
      <c r="V30" s="3480"/>
      <c r="W30" s="3480"/>
      <c r="X30" s="3480"/>
      <c r="Y30" s="3480"/>
      <c r="Z30" s="3480"/>
      <c r="AA30" s="3480"/>
      <c r="AB30" s="3480"/>
      <c r="AC30" s="3480"/>
      <c r="AD30" s="3480"/>
      <c r="AE30" s="3480"/>
      <c r="AF30" s="3480"/>
      <c r="AG30" s="3480"/>
      <c r="AH30" s="3480"/>
      <c r="AI30" s="3480"/>
      <c r="AJ30" s="3480"/>
      <c r="AK30" s="3480"/>
      <c r="AL30" s="3480"/>
      <c r="AM30" s="3480"/>
      <c r="AN30" s="3480"/>
      <c r="AO30" s="3480"/>
      <c r="AP30" s="3480"/>
      <c r="AQ30" s="3480"/>
      <c r="AR30" s="3480"/>
      <c r="AS30" s="3480"/>
      <c r="AT30" s="3480"/>
      <c r="AU30" s="3480"/>
      <c r="AV30" s="3480"/>
      <c r="AW30" s="3480"/>
      <c r="AX30" s="3480"/>
      <c r="AY30" s="816"/>
      <c r="AZ30" s="816"/>
      <c r="BA30" s="816"/>
      <c r="BB30" s="816"/>
      <c r="BC30" s="816"/>
      <c r="BD30" s="806"/>
      <c r="BE30" s="806"/>
      <c r="BF30" s="806"/>
      <c r="BG30" s="806"/>
      <c r="BH30" s="806"/>
      <c r="BI30" s="806"/>
      <c r="BJ30" s="806"/>
      <c r="BK30" s="806"/>
      <c r="BL30" s="807"/>
      <c r="BM30" s="808"/>
    </row>
    <row r="31" spans="2:65" ht="7.5" customHeight="1" thickBot="1">
      <c r="B31" s="3121"/>
      <c r="C31" s="3119"/>
      <c r="D31" s="3119"/>
      <c r="E31" s="3119"/>
      <c r="F31" s="3120"/>
      <c r="G31" s="3123"/>
      <c r="H31" s="3123"/>
      <c r="I31" s="3123"/>
      <c r="J31" s="3123"/>
      <c r="K31" s="3123"/>
      <c r="L31" s="3478" t="str">
        <f>cst_wskakunin_dairi1__space</f>
        <v>XXXアーキ　テスト代理人</v>
      </c>
      <c r="M31" s="3478"/>
      <c r="N31" s="3478"/>
      <c r="O31" s="3478"/>
      <c r="P31" s="3478"/>
      <c r="Q31" s="3478"/>
      <c r="R31" s="3478"/>
      <c r="S31" s="3478"/>
      <c r="T31" s="3478"/>
      <c r="U31" s="3478"/>
      <c r="V31" s="3478"/>
      <c r="W31" s="3478"/>
      <c r="X31" s="3478"/>
      <c r="Y31" s="3478"/>
      <c r="Z31" s="3478"/>
      <c r="AA31" s="3478"/>
      <c r="AB31" s="3478"/>
      <c r="AC31" s="3478"/>
      <c r="AD31" s="3478"/>
      <c r="AE31" s="3478"/>
      <c r="AF31" s="3478"/>
      <c r="AG31" s="3478"/>
      <c r="AH31" s="3478"/>
      <c r="AI31" s="3478"/>
      <c r="AJ31" s="3478"/>
      <c r="AK31" s="3478"/>
      <c r="AL31" s="3478"/>
      <c r="AM31" s="3478"/>
      <c r="AN31" s="3478"/>
      <c r="AO31" s="3478"/>
      <c r="AP31" s="3478"/>
      <c r="AQ31" s="3478"/>
      <c r="AR31" s="3478"/>
      <c r="AS31" s="3478"/>
      <c r="AT31" s="3478"/>
      <c r="AU31" s="3478"/>
      <c r="AV31" s="3478"/>
      <c r="AW31" s="3478"/>
      <c r="AX31" s="3478"/>
      <c r="AY31" s="816"/>
      <c r="AZ31" s="816"/>
      <c r="BA31" s="816"/>
      <c r="BB31" s="816"/>
      <c r="BC31" s="816"/>
      <c r="BD31" s="806"/>
      <c r="BE31" s="806"/>
      <c r="BF31" s="806"/>
      <c r="BG31" s="806"/>
      <c r="BH31" s="806"/>
      <c r="BI31" s="806"/>
      <c r="BJ31" s="806"/>
      <c r="BK31" s="806"/>
      <c r="BL31" s="807"/>
      <c r="BM31" s="808"/>
    </row>
    <row r="32" spans="2:65" ht="7.5" customHeight="1" thickBot="1">
      <c r="B32" s="3121"/>
      <c r="C32" s="3119"/>
      <c r="D32" s="3119"/>
      <c r="E32" s="3119"/>
      <c r="F32" s="3120"/>
      <c r="G32" s="3123"/>
      <c r="H32" s="3123"/>
      <c r="I32" s="3123"/>
      <c r="J32" s="3123"/>
      <c r="K32" s="3123"/>
      <c r="L32" s="3138"/>
      <c r="M32" s="3138"/>
      <c r="N32" s="3138"/>
      <c r="O32" s="3138"/>
      <c r="P32" s="3138"/>
      <c r="Q32" s="3138"/>
      <c r="R32" s="3138"/>
      <c r="S32" s="3138"/>
      <c r="T32" s="3138"/>
      <c r="U32" s="3138"/>
      <c r="V32" s="3138"/>
      <c r="W32" s="3138"/>
      <c r="X32" s="3138"/>
      <c r="Y32" s="3138"/>
      <c r="Z32" s="3138"/>
      <c r="AA32" s="3138"/>
      <c r="AB32" s="3138"/>
      <c r="AC32" s="3138"/>
      <c r="AD32" s="3138"/>
      <c r="AE32" s="3138"/>
      <c r="AF32" s="3138"/>
      <c r="AG32" s="3138"/>
      <c r="AH32" s="3138"/>
      <c r="AI32" s="3138"/>
      <c r="AJ32" s="3138"/>
      <c r="AK32" s="3138"/>
      <c r="AL32" s="3138"/>
      <c r="AM32" s="3138"/>
      <c r="AN32" s="3138"/>
      <c r="AO32" s="3138"/>
      <c r="AP32" s="3138"/>
      <c r="AQ32" s="3138"/>
      <c r="AR32" s="3138"/>
      <c r="AS32" s="3138"/>
      <c r="AT32" s="3138"/>
      <c r="AU32" s="3138"/>
      <c r="AV32" s="3138"/>
      <c r="AW32" s="3138"/>
      <c r="AX32" s="3138"/>
      <c r="AY32" s="809"/>
      <c r="AZ32" s="809"/>
      <c r="BA32" s="809"/>
      <c r="BB32" s="809"/>
      <c r="BC32" s="809"/>
      <c r="BD32" s="809"/>
      <c r="BE32" s="805"/>
      <c r="BF32" s="805"/>
      <c r="BG32" s="805"/>
      <c r="BH32" s="809"/>
      <c r="BI32" s="809"/>
      <c r="BJ32" s="809"/>
      <c r="BK32" s="809"/>
      <c r="BL32" s="809"/>
      <c r="BM32" s="810"/>
    </row>
    <row r="33" spans="2:119" ht="7.5" customHeight="1" thickBot="1">
      <c r="B33" s="3121"/>
      <c r="C33" s="3119"/>
      <c r="D33" s="3119"/>
      <c r="E33" s="3119"/>
      <c r="F33" s="3120"/>
      <c r="G33" s="3123"/>
      <c r="H33" s="3123"/>
      <c r="I33" s="3123"/>
      <c r="J33" s="3123"/>
      <c r="K33" s="3123"/>
      <c r="L33" s="3138"/>
      <c r="M33" s="3138"/>
      <c r="N33" s="3138"/>
      <c r="O33" s="3138"/>
      <c r="P33" s="3138"/>
      <c r="Q33" s="3138"/>
      <c r="R33" s="3138"/>
      <c r="S33" s="3138"/>
      <c r="T33" s="3138"/>
      <c r="U33" s="3138"/>
      <c r="V33" s="3138"/>
      <c r="W33" s="3138"/>
      <c r="X33" s="3138"/>
      <c r="Y33" s="3138"/>
      <c r="Z33" s="3138"/>
      <c r="AA33" s="3138"/>
      <c r="AB33" s="3138"/>
      <c r="AC33" s="3138"/>
      <c r="AD33" s="3138"/>
      <c r="AE33" s="3138"/>
      <c r="AF33" s="3138"/>
      <c r="AG33" s="3138"/>
      <c r="AH33" s="3138"/>
      <c r="AI33" s="3138"/>
      <c r="AJ33" s="3138"/>
      <c r="AK33" s="3138"/>
      <c r="AL33" s="3138"/>
      <c r="AM33" s="3138"/>
      <c r="AN33" s="3138"/>
      <c r="AO33" s="3138"/>
      <c r="AP33" s="3138"/>
      <c r="AQ33" s="3138"/>
      <c r="AR33" s="3138"/>
      <c r="AS33" s="3138"/>
      <c r="AT33" s="3138"/>
      <c r="AU33" s="3138"/>
      <c r="AV33" s="3138"/>
      <c r="AW33" s="3138"/>
      <c r="AX33" s="3138"/>
      <c r="AY33" s="805"/>
      <c r="AZ33" s="805"/>
      <c r="BA33" s="805"/>
      <c r="BB33" s="805"/>
      <c r="BC33" s="805"/>
      <c r="BD33" s="805"/>
      <c r="BE33" s="809"/>
      <c r="BF33" s="805"/>
      <c r="BG33" s="805"/>
      <c r="BH33" s="805"/>
      <c r="BI33" s="811"/>
      <c r="BJ33" s="811"/>
      <c r="BK33" s="812"/>
      <c r="BL33" s="812"/>
      <c r="BM33" s="813"/>
    </row>
    <row r="34" spans="2:119" ht="7.5" customHeight="1" thickBot="1">
      <c r="B34" s="3121"/>
      <c r="C34" s="3119"/>
      <c r="D34" s="3119"/>
      <c r="E34" s="3119"/>
      <c r="F34" s="3120"/>
      <c r="G34" s="3123"/>
      <c r="H34" s="3123"/>
      <c r="I34" s="3123"/>
      <c r="J34" s="3123"/>
      <c r="K34" s="3123"/>
      <c r="L34" s="3139"/>
      <c r="M34" s="3139"/>
      <c r="N34" s="3139"/>
      <c r="O34" s="3139"/>
      <c r="P34" s="3139"/>
      <c r="Q34" s="3139"/>
      <c r="R34" s="3139"/>
      <c r="S34" s="3139"/>
      <c r="T34" s="3139"/>
      <c r="U34" s="3139"/>
      <c r="V34" s="3139"/>
      <c r="W34" s="3139"/>
      <c r="X34" s="3139"/>
      <c r="Y34" s="3139"/>
      <c r="Z34" s="3139"/>
      <c r="AA34" s="3139"/>
      <c r="AB34" s="3139"/>
      <c r="AC34" s="3139"/>
      <c r="AD34" s="3139"/>
      <c r="AE34" s="3139"/>
      <c r="AF34" s="3139"/>
      <c r="AG34" s="3139"/>
      <c r="AH34" s="3139"/>
      <c r="AI34" s="3139"/>
      <c r="AJ34" s="3139"/>
      <c r="AK34" s="3139"/>
      <c r="AL34" s="3139"/>
      <c r="AM34" s="3139"/>
      <c r="AN34" s="3139"/>
      <c r="AO34" s="3139"/>
      <c r="AP34" s="3139"/>
      <c r="AQ34" s="3139"/>
      <c r="AR34" s="3139"/>
      <c r="AS34" s="3139"/>
      <c r="AT34" s="3139"/>
      <c r="AU34" s="3139"/>
      <c r="AV34" s="3139"/>
      <c r="AW34" s="3139"/>
      <c r="AX34" s="3139"/>
      <c r="AY34" s="809"/>
      <c r="AZ34" s="809"/>
      <c r="BA34" s="809"/>
      <c r="BB34" s="809"/>
      <c r="BC34" s="809"/>
      <c r="BD34" s="809"/>
      <c r="BE34" s="809"/>
      <c r="BF34" s="814"/>
      <c r="BG34" s="805"/>
      <c r="BH34" s="805"/>
      <c r="BI34" s="805"/>
      <c r="BJ34" s="812"/>
      <c r="BK34" s="812"/>
      <c r="BL34" s="812"/>
      <c r="BM34" s="813"/>
    </row>
    <row r="35" spans="2:119" ht="7.5" customHeight="1" thickBot="1">
      <c r="B35" s="3121"/>
      <c r="C35" s="3119"/>
      <c r="D35" s="3119"/>
      <c r="E35" s="3119"/>
      <c r="F35" s="3120"/>
      <c r="G35" s="3124" t="s">
        <v>2549</v>
      </c>
      <c r="H35" s="3124"/>
      <c r="I35" s="3125" t="str">
        <f>cst_wskakunin_dairi1_ZIP</f>
        <v>359-0034</v>
      </c>
      <c r="J35" s="3125"/>
      <c r="K35" s="3125"/>
      <c r="L35" s="3125"/>
      <c r="M35" s="3125"/>
      <c r="N35" s="3125"/>
      <c r="O35" s="3125"/>
      <c r="P35" s="3125"/>
      <c r="Q35" s="3125"/>
      <c r="R35" s="3124" t="s">
        <v>57</v>
      </c>
      <c r="S35" s="3104" t="s">
        <v>2550</v>
      </c>
      <c r="T35" s="3104"/>
      <c r="U35" s="3104"/>
      <c r="V35" s="3104"/>
      <c r="W35" s="3127" t="str">
        <f>cst_wskakunin_dairi1__address</f>
        <v>埼玉県所沢市東新井町307-7</v>
      </c>
      <c r="X35" s="3127"/>
      <c r="Y35" s="3127"/>
      <c r="Z35" s="3127"/>
      <c r="AA35" s="3127"/>
      <c r="AB35" s="3127"/>
      <c r="AC35" s="3127"/>
      <c r="AD35" s="3127"/>
      <c r="AE35" s="3127"/>
      <c r="AF35" s="3127"/>
      <c r="AG35" s="3127"/>
      <c r="AH35" s="3127"/>
      <c r="AI35" s="3127"/>
      <c r="AJ35" s="3127"/>
      <c r="AK35" s="3127"/>
      <c r="AL35" s="3127"/>
      <c r="AM35" s="3127"/>
      <c r="AN35" s="3127"/>
      <c r="AO35" s="3127"/>
      <c r="AP35" s="3127"/>
      <c r="AQ35" s="3127"/>
      <c r="AR35" s="3127"/>
      <c r="AS35" s="3127"/>
      <c r="AT35" s="3127"/>
      <c r="AU35" s="3127"/>
      <c r="AV35" s="3127"/>
      <c r="AW35" s="3127"/>
      <c r="AX35" s="3127"/>
      <c r="AY35" s="3127"/>
      <c r="AZ35" s="3127"/>
      <c r="BA35" s="3127"/>
      <c r="BB35" s="3127"/>
      <c r="BC35" s="3127"/>
      <c r="BD35" s="3127"/>
      <c r="BE35" s="3127"/>
      <c r="BF35" s="3127"/>
      <c r="BG35" s="3127"/>
      <c r="BH35" s="3127"/>
      <c r="BI35" s="3127"/>
      <c r="BJ35" s="3127"/>
      <c r="BK35" s="3127"/>
      <c r="BL35" s="3127"/>
      <c r="BM35" s="3128"/>
      <c r="BY35" s="817"/>
      <c r="BZ35" s="817"/>
      <c r="CA35" s="817"/>
      <c r="CB35" s="817"/>
      <c r="CC35" s="817"/>
      <c r="CD35" s="817"/>
      <c r="CE35" s="817"/>
      <c r="CF35" s="817"/>
      <c r="CG35" s="817"/>
      <c r="CH35" s="817"/>
      <c r="CI35" s="817"/>
      <c r="CJ35" s="817"/>
      <c r="CK35" s="817"/>
      <c r="CL35" s="817"/>
      <c r="CM35" s="817"/>
      <c r="CN35" s="817"/>
      <c r="CO35" s="817"/>
      <c r="CP35" s="817"/>
      <c r="CQ35" s="817"/>
      <c r="CR35" s="817"/>
      <c r="CS35" s="817"/>
      <c r="CT35" s="817"/>
    </row>
    <row r="36" spans="2:119" ht="7.5" customHeight="1" thickBot="1">
      <c r="B36" s="3121"/>
      <c r="C36" s="3119"/>
      <c r="D36" s="3119"/>
      <c r="E36" s="3119"/>
      <c r="F36" s="3120"/>
      <c r="G36" s="3124"/>
      <c r="H36" s="3124"/>
      <c r="I36" s="3125"/>
      <c r="J36" s="3125"/>
      <c r="K36" s="3125"/>
      <c r="L36" s="3125"/>
      <c r="M36" s="3125"/>
      <c r="N36" s="3125"/>
      <c r="O36" s="3125"/>
      <c r="P36" s="3125"/>
      <c r="Q36" s="3125"/>
      <c r="R36" s="3124"/>
      <c r="S36" s="3104"/>
      <c r="T36" s="3104"/>
      <c r="U36" s="3104"/>
      <c r="V36" s="3104"/>
      <c r="W36" s="3127"/>
      <c r="X36" s="3127"/>
      <c r="Y36" s="3127"/>
      <c r="Z36" s="3127"/>
      <c r="AA36" s="3127"/>
      <c r="AB36" s="3127"/>
      <c r="AC36" s="3127"/>
      <c r="AD36" s="3127"/>
      <c r="AE36" s="3127"/>
      <c r="AF36" s="3127"/>
      <c r="AG36" s="3127"/>
      <c r="AH36" s="3127"/>
      <c r="AI36" s="3127"/>
      <c r="AJ36" s="3127"/>
      <c r="AK36" s="3127"/>
      <c r="AL36" s="3127"/>
      <c r="AM36" s="3127"/>
      <c r="AN36" s="3127"/>
      <c r="AO36" s="3127"/>
      <c r="AP36" s="3127"/>
      <c r="AQ36" s="3127"/>
      <c r="AR36" s="3127"/>
      <c r="AS36" s="3127"/>
      <c r="AT36" s="3127"/>
      <c r="AU36" s="3127"/>
      <c r="AV36" s="3127"/>
      <c r="AW36" s="3127"/>
      <c r="AX36" s="3127"/>
      <c r="AY36" s="3127"/>
      <c r="AZ36" s="3127"/>
      <c r="BA36" s="3127"/>
      <c r="BB36" s="3127"/>
      <c r="BC36" s="3127"/>
      <c r="BD36" s="3127"/>
      <c r="BE36" s="3127"/>
      <c r="BF36" s="3127"/>
      <c r="BG36" s="3127"/>
      <c r="BH36" s="3127"/>
      <c r="BI36" s="3127"/>
      <c r="BJ36" s="3127"/>
      <c r="BK36" s="3127"/>
      <c r="BL36" s="3127"/>
      <c r="BM36" s="3128"/>
      <c r="BY36" s="817"/>
      <c r="BZ36" s="817"/>
      <c r="CA36" s="817"/>
      <c r="CB36" s="817"/>
      <c r="CC36" s="817"/>
      <c r="CD36" s="817"/>
      <c r="CE36" s="817"/>
      <c r="CF36" s="817"/>
      <c r="CG36" s="817"/>
      <c r="CH36" s="817"/>
      <c r="CI36" s="817"/>
      <c r="CJ36" s="817"/>
      <c r="CK36" s="817"/>
      <c r="CL36" s="817"/>
      <c r="CM36" s="817"/>
      <c r="CN36" s="817"/>
      <c r="CO36" s="817"/>
      <c r="CP36" s="817"/>
      <c r="CQ36" s="817"/>
      <c r="CR36" s="817"/>
      <c r="CS36" s="817"/>
      <c r="CT36" s="817"/>
    </row>
    <row r="37" spans="2:119" ht="7.5" customHeight="1" thickBot="1">
      <c r="B37" s="3121"/>
      <c r="C37" s="3119"/>
      <c r="D37" s="3119"/>
      <c r="E37" s="3119"/>
      <c r="F37" s="3120"/>
      <c r="G37" s="3124"/>
      <c r="H37" s="3124"/>
      <c r="I37" s="3125"/>
      <c r="J37" s="3125"/>
      <c r="K37" s="3125"/>
      <c r="L37" s="3125"/>
      <c r="M37" s="3125"/>
      <c r="N37" s="3125"/>
      <c r="O37" s="3125"/>
      <c r="P37" s="3125"/>
      <c r="Q37" s="3125"/>
      <c r="R37" s="3124"/>
      <c r="S37" s="3104"/>
      <c r="T37" s="3104"/>
      <c r="U37" s="3104"/>
      <c r="V37" s="3104"/>
      <c r="W37" s="3127"/>
      <c r="X37" s="3127"/>
      <c r="Y37" s="3127"/>
      <c r="Z37" s="3127"/>
      <c r="AA37" s="3127"/>
      <c r="AB37" s="3127"/>
      <c r="AC37" s="3127"/>
      <c r="AD37" s="3127"/>
      <c r="AE37" s="3127"/>
      <c r="AF37" s="3127"/>
      <c r="AG37" s="3127"/>
      <c r="AH37" s="3127"/>
      <c r="AI37" s="3127"/>
      <c r="AJ37" s="3127"/>
      <c r="AK37" s="3127"/>
      <c r="AL37" s="3127"/>
      <c r="AM37" s="3127"/>
      <c r="AN37" s="3127"/>
      <c r="AO37" s="3127"/>
      <c r="AP37" s="3127"/>
      <c r="AQ37" s="3127"/>
      <c r="AR37" s="3127"/>
      <c r="AS37" s="3127"/>
      <c r="AT37" s="3127"/>
      <c r="AU37" s="3127"/>
      <c r="AV37" s="3127"/>
      <c r="AW37" s="3127"/>
      <c r="AX37" s="3127"/>
      <c r="AY37" s="3127"/>
      <c r="AZ37" s="3127"/>
      <c r="BA37" s="3127"/>
      <c r="BB37" s="3127"/>
      <c r="BC37" s="3127"/>
      <c r="BD37" s="3127"/>
      <c r="BE37" s="3127"/>
      <c r="BF37" s="3127"/>
      <c r="BG37" s="3127"/>
      <c r="BH37" s="3127"/>
      <c r="BI37" s="3127"/>
      <c r="BJ37" s="3127"/>
      <c r="BK37" s="3127"/>
      <c r="BL37" s="3127"/>
      <c r="BM37" s="3128"/>
      <c r="BY37" s="817"/>
      <c r="BZ37" s="817"/>
      <c r="CA37" s="817"/>
      <c r="CB37" s="817"/>
      <c r="CC37" s="817"/>
      <c r="CD37" s="817"/>
      <c r="CE37" s="817"/>
      <c r="CF37" s="817"/>
      <c r="CG37" s="817"/>
      <c r="CH37" s="817"/>
      <c r="CI37" s="817"/>
      <c r="CJ37" s="817"/>
      <c r="CK37" s="817"/>
      <c r="CL37" s="817"/>
      <c r="CM37" s="817"/>
      <c r="CN37" s="817"/>
      <c r="CO37" s="817"/>
      <c r="CP37" s="817"/>
      <c r="CQ37" s="817"/>
      <c r="CR37" s="817"/>
      <c r="CS37" s="817"/>
      <c r="CT37" s="817"/>
    </row>
    <row r="38" spans="2:119" ht="7.5" customHeight="1" thickBot="1">
      <c r="B38" s="3121"/>
      <c r="C38" s="3119"/>
      <c r="D38" s="3119"/>
      <c r="E38" s="3119"/>
      <c r="F38" s="3120"/>
      <c r="G38" s="3129" t="s">
        <v>3752</v>
      </c>
      <c r="H38" s="3130"/>
      <c r="I38" s="3130"/>
      <c r="J38" s="3104" t="s">
        <v>11</v>
      </c>
      <c r="K38" s="3133" t="str">
        <f>cst_wskakunin_dairi1_TEL</f>
        <v>048-222-2222</v>
      </c>
      <c r="L38" s="3133"/>
      <c r="M38" s="3133"/>
      <c r="N38" s="3133"/>
      <c r="O38" s="3133"/>
      <c r="P38" s="3133"/>
      <c r="Q38" s="3133"/>
      <c r="R38" s="3133"/>
      <c r="S38" s="3133"/>
      <c r="T38" s="3133"/>
      <c r="U38" s="3133"/>
      <c r="V38" s="3133"/>
      <c r="W38" s="3133"/>
      <c r="X38" s="3133"/>
      <c r="Y38" s="3133"/>
      <c r="Z38" s="3133"/>
      <c r="AA38" s="3133"/>
      <c r="AB38" s="3104" t="s">
        <v>57</v>
      </c>
      <c r="AC38" s="3130" t="s">
        <v>2976</v>
      </c>
      <c r="AD38" s="3130"/>
      <c r="AE38" s="3130"/>
      <c r="AF38" s="3104" t="s">
        <v>11</v>
      </c>
      <c r="AG38" s="3102"/>
      <c r="AH38" s="3102"/>
      <c r="AI38" s="3102"/>
      <c r="AJ38" s="3102"/>
      <c r="AK38" s="3102"/>
      <c r="AL38" s="3102"/>
      <c r="AM38" s="3102"/>
      <c r="AN38" s="3102"/>
      <c r="AO38" s="3102"/>
      <c r="AP38" s="3102"/>
      <c r="AQ38" s="3102"/>
      <c r="AR38" s="3102"/>
      <c r="AS38" s="3102"/>
      <c r="AT38" s="3102"/>
      <c r="AU38" s="3102"/>
      <c r="AV38" s="3102"/>
      <c r="AW38" s="3102"/>
      <c r="AX38" s="3104" t="s">
        <v>57</v>
      </c>
      <c r="AY38" s="3106" t="s">
        <v>2553</v>
      </c>
      <c r="AZ38" s="3107"/>
      <c r="BA38" s="3107"/>
      <c r="BB38" s="3107"/>
      <c r="BC38" s="3107"/>
      <c r="BD38" s="3107"/>
      <c r="BE38" s="3112"/>
      <c r="BF38" s="3112"/>
      <c r="BG38" s="3112"/>
      <c r="BH38" s="3112"/>
      <c r="BI38" s="3112"/>
      <c r="BJ38" s="3112"/>
      <c r="BK38" s="3112"/>
      <c r="BL38" s="3112"/>
      <c r="BM38" s="3113"/>
      <c r="BY38" s="817"/>
      <c r="BZ38" s="817"/>
      <c r="CA38" s="817"/>
      <c r="CB38" s="817"/>
      <c r="CC38" s="817"/>
      <c r="CD38" s="817"/>
      <c r="CE38" s="817"/>
      <c r="CF38" s="817"/>
      <c r="CG38" s="817"/>
      <c r="CH38" s="817"/>
      <c r="CI38" s="817"/>
      <c r="CJ38" s="817"/>
      <c r="CK38" s="817"/>
      <c r="CL38" s="817"/>
      <c r="CM38" s="817"/>
      <c r="CN38" s="817"/>
      <c r="CO38" s="817"/>
      <c r="CP38" s="817"/>
      <c r="CQ38" s="817"/>
      <c r="CR38" s="817"/>
      <c r="CS38" s="817"/>
      <c r="CT38" s="817"/>
    </row>
    <row r="39" spans="2:119" ht="7.5" customHeight="1" thickBot="1">
      <c r="B39" s="3121"/>
      <c r="C39" s="3119"/>
      <c r="D39" s="3119"/>
      <c r="E39" s="3119"/>
      <c r="F39" s="3120"/>
      <c r="G39" s="3129"/>
      <c r="H39" s="3130"/>
      <c r="I39" s="3130"/>
      <c r="J39" s="3104"/>
      <c r="K39" s="3133"/>
      <c r="L39" s="3133"/>
      <c r="M39" s="3133"/>
      <c r="N39" s="3133"/>
      <c r="O39" s="3133"/>
      <c r="P39" s="3133"/>
      <c r="Q39" s="3133"/>
      <c r="R39" s="3133"/>
      <c r="S39" s="3133"/>
      <c r="T39" s="3133"/>
      <c r="U39" s="3133"/>
      <c r="V39" s="3133"/>
      <c r="W39" s="3133"/>
      <c r="X39" s="3133"/>
      <c r="Y39" s="3133"/>
      <c r="Z39" s="3133"/>
      <c r="AA39" s="3133"/>
      <c r="AB39" s="3104"/>
      <c r="AC39" s="3130"/>
      <c r="AD39" s="3130"/>
      <c r="AE39" s="3130"/>
      <c r="AF39" s="3104"/>
      <c r="AG39" s="3102"/>
      <c r="AH39" s="3102"/>
      <c r="AI39" s="3102"/>
      <c r="AJ39" s="3102"/>
      <c r="AK39" s="3102"/>
      <c r="AL39" s="3102"/>
      <c r="AM39" s="3102"/>
      <c r="AN39" s="3102"/>
      <c r="AO39" s="3102"/>
      <c r="AP39" s="3102"/>
      <c r="AQ39" s="3102"/>
      <c r="AR39" s="3102"/>
      <c r="AS39" s="3102"/>
      <c r="AT39" s="3102"/>
      <c r="AU39" s="3102"/>
      <c r="AV39" s="3102"/>
      <c r="AW39" s="3102"/>
      <c r="AX39" s="3104"/>
      <c r="AY39" s="3108"/>
      <c r="AZ39" s="3109"/>
      <c r="BA39" s="3109"/>
      <c r="BB39" s="3109"/>
      <c r="BC39" s="3109"/>
      <c r="BD39" s="3109"/>
      <c r="BE39" s="3114"/>
      <c r="BF39" s="3114"/>
      <c r="BG39" s="3114"/>
      <c r="BH39" s="3114"/>
      <c r="BI39" s="3114"/>
      <c r="BJ39" s="3114"/>
      <c r="BK39" s="3114"/>
      <c r="BL39" s="3114"/>
      <c r="BM39" s="3115"/>
    </row>
    <row r="40" spans="2:119" ht="7.5" customHeight="1" thickBot="1">
      <c r="B40" s="3121"/>
      <c r="C40" s="3119"/>
      <c r="D40" s="3119"/>
      <c r="E40" s="3119"/>
      <c r="F40" s="3120"/>
      <c r="G40" s="3131"/>
      <c r="H40" s="3132"/>
      <c r="I40" s="3132"/>
      <c r="J40" s="3105"/>
      <c r="K40" s="3134"/>
      <c r="L40" s="3134"/>
      <c r="M40" s="3134"/>
      <c r="N40" s="3134"/>
      <c r="O40" s="3134"/>
      <c r="P40" s="3134"/>
      <c r="Q40" s="3134"/>
      <c r="R40" s="3134"/>
      <c r="S40" s="3134"/>
      <c r="T40" s="3134"/>
      <c r="U40" s="3134"/>
      <c r="V40" s="3134"/>
      <c r="W40" s="3134"/>
      <c r="X40" s="3134"/>
      <c r="Y40" s="3134"/>
      <c r="Z40" s="3134"/>
      <c r="AA40" s="3134"/>
      <c r="AB40" s="3105"/>
      <c r="AC40" s="3132"/>
      <c r="AD40" s="3132"/>
      <c r="AE40" s="3132"/>
      <c r="AF40" s="3105"/>
      <c r="AG40" s="3103"/>
      <c r="AH40" s="3103"/>
      <c r="AI40" s="3103"/>
      <c r="AJ40" s="3103"/>
      <c r="AK40" s="3103"/>
      <c r="AL40" s="3103"/>
      <c r="AM40" s="3103"/>
      <c r="AN40" s="3103"/>
      <c r="AO40" s="3103"/>
      <c r="AP40" s="3103"/>
      <c r="AQ40" s="3103"/>
      <c r="AR40" s="3103"/>
      <c r="AS40" s="3103"/>
      <c r="AT40" s="3103"/>
      <c r="AU40" s="3103"/>
      <c r="AV40" s="3103"/>
      <c r="AW40" s="3103"/>
      <c r="AX40" s="3105"/>
      <c r="AY40" s="3110"/>
      <c r="AZ40" s="3111"/>
      <c r="BA40" s="3111"/>
      <c r="BB40" s="3111"/>
      <c r="BC40" s="3111"/>
      <c r="BD40" s="3111"/>
      <c r="BE40" s="3116"/>
      <c r="BF40" s="3116"/>
      <c r="BG40" s="3116"/>
      <c r="BH40" s="3116"/>
      <c r="BI40" s="3116"/>
      <c r="BJ40" s="3116"/>
      <c r="BK40" s="3116"/>
      <c r="BL40" s="3116"/>
      <c r="BM40" s="3117"/>
    </row>
    <row r="41" spans="2:119" ht="7.5" customHeight="1" thickBot="1">
      <c r="B41" s="3094" t="s">
        <v>2554</v>
      </c>
      <c r="C41" s="3095"/>
      <c r="D41" s="3095"/>
      <c r="E41" s="3095"/>
      <c r="F41" s="3096"/>
      <c r="G41" s="3097" t="s">
        <v>139</v>
      </c>
      <c r="H41" s="3097"/>
      <c r="I41" s="3098" t="s">
        <v>509</v>
      </c>
      <c r="J41" s="3098"/>
      <c r="K41" s="3098"/>
      <c r="L41" s="3098"/>
      <c r="M41" s="3097" t="s">
        <v>139</v>
      </c>
      <c r="N41" s="3097"/>
      <c r="O41" s="3089" t="s">
        <v>8</v>
      </c>
      <c r="P41" s="3089"/>
      <c r="Q41" s="3089"/>
      <c r="R41" s="3089"/>
      <c r="S41" s="3099" t="s">
        <v>525</v>
      </c>
      <c r="T41" s="3089" t="s">
        <v>2555</v>
      </c>
      <c r="U41" s="3089"/>
      <c r="V41" s="3089"/>
      <c r="W41" s="3089"/>
      <c r="X41" s="3091"/>
      <c r="Y41" s="3091"/>
      <c r="Z41" s="3091"/>
      <c r="AA41" s="3091"/>
      <c r="AB41" s="3091"/>
      <c r="AC41" s="3091"/>
      <c r="AD41" s="3091"/>
      <c r="AE41" s="3091"/>
      <c r="AF41" s="3091"/>
      <c r="AG41" s="3091"/>
      <c r="AH41" s="3091"/>
      <c r="AI41" s="3091"/>
      <c r="AJ41" s="3091"/>
      <c r="AK41" s="3089" t="s">
        <v>2556</v>
      </c>
      <c r="AL41" s="3089"/>
      <c r="AM41" s="3089"/>
      <c r="AN41" s="3089"/>
      <c r="AO41" s="3089"/>
      <c r="AP41" s="3089"/>
      <c r="AQ41" s="3089"/>
      <c r="AR41" s="3089"/>
      <c r="AS41" s="3091"/>
      <c r="AT41" s="3091"/>
      <c r="AU41" s="3091"/>
      <c r="AV41" s="3091"/>
      <c r="AW41" s="3091"/>
      <c r="AX41" s="3091"/>
      <c r="AY41" s="3091"/>
      <c r="AZ41" s="3091"/>
      <c r="BA41" s="3089" t="s">
        <v>2557</v>
      </c>
      <c r="BB41" s="3089"/>
      <c r="BC41" s="3089"/>
      <c r="BD41" s="3089"/>
      <c r="BE41" s="3093"/>
      <c r="BF41" s="3093"/>
      <c r="BG41" s="3093"/>
      <c r="BH41" s="3093"/>
      <c r="BI41" s="3093"/>
      <c r="BJ41" s="3093"/>
      <c r="BK41" s="3093"/>
      <c r="BL41" s="3093"/>
      <c r="BM41" s="3072" t="s">
        <v>527</v>
      </c>
    </row>
    <row r="42" spans="2:119" ht="7.5" customHeight="1" thickBot="1">
      <c r="B42" s="3094"/>
      <c r="C42" s="3095"/>
      <c r="D42" s="3095"/>
      <c r="E42" s="3095"/>
      <c r="F42" s="3096"/>
      <c r="G42" s="3075"/>
      <c r="H42" s="3075"/>
      <c r="I42" s="3077"/>
      <c r="J42" s="3077"/>
      <c r="K42" s="3077"/>
      <c r="L42" s="3077"/>
      <c r="M42" s="3075"/>
      <c r="N42" s="3075"/>
      <c r="O42" s="3090"/>
      <c r="P42" s="3090"/>
      <c r="Q42" s="3090"/>
      <c r="R42" s="3090"/>
      <c r="S42" s="3100"/>
      <c r="T42" s="3090"/>
      <c r="U42" s="3090"/>
      <c r="V42" s="3090"/>
      <c r="W42" s="3090"/>
      <c r="X42" s="3092"/>
      <c r="Y42" s="3092"/>
      <c r="Z42" s="3092"/>
      <c r="AA42" s="3092"/>
      <c r="AB42" s="3092"/>
      <c r="AC42" s="3092"/>
      <c r="AD42" s="3092"/>
      <c r="AE42" s="3092"/>
      <c r="AF42" s="3092"/>
      <c r="AG42" s="3092"/>
      <c r="AH42" s="3092"/>
      <c r="AI42" s="3092"/>
      <c r="AJ42" s="3092"/>
      <c r="AK42" s="3090"/>
      <c r="AL42" s="3090"/>
      <c r="AM42" s="3090"/>
      <c r="AN42" s="3090"/>
      <c r="AO42" s="3090"/>
      <c r="AP42" s="3090"/>
      <c r="AQ42" s="3090"/>
      <c r="AR42" s="3090"/>
      <c r="AS42" s="3092"/>
      <c r="AT42" s="3092"/>
      <c r="AU42" s="3092"/>
      <c r="AV42" s="3092"/>
      <c r="AW42" s="3092"/>
      <c r="AX42" s="3092"/>
      <c r="AY42" s="3092"/>
      <c r="AZ42" s="3092"/>
      <c r="BA42" s="3090"/>
      <c r="BB42" s="3090"/>
      <c r="BC42" s="3090"/>
      <c r="BD42" s="3090"/>
      <c r="BE42" s="3087"/>
      <c r="BF42" s="3087"/>
      <c r="BG42" s="3087"/>
      <c r="BH42" s="3087"/>
      <c r="BI42" s="3087"/>
      <c r="BJ42" s="3087"/>
      <c r="BK42" s="3087"/>
      <c r="BL42" s="3087"/>
      <c r="BM42" s="3073"/>
    </row>
    <row r="43" spans="2:119" ht="7.5" customHeight="1" thickBot="1">
      <c r="B43" s="3094"/>
      <c r="C43" s="3095"/>
      <c r="D43" s="3095"/>
      <c r="E43" s="3095"/>
      <c r="F43" s="3096"/>
      <c r="G43" s="3075" t="s">
        <v>139</v>
      </c>
      <c r="H43" s="3075"/>
      <c r="I43" s="3077" t="s">
        <v>144</v>
      </c>
      <c r="J43" s="3077"/>
      <c r="K43" s="3077"/>
      <c r="L43" s="3077"/>
      <c r="M43" s="818"/>
      <c r="N43" s="819"/>
      <c r="O43" s="819"/>
      <c r="P43" s="819"/>
      <c r="Q43" s="819"/>
      <c r="R43" s="819"/>
      <c r="S43" s="3100"/>
      <c r="T43" s="3079" t="s">
        <v>2558</v>
      </c>
      <c r="U43" s="3079"/>
      <c r="V43" s="3079"/>
      <c r="W43" s="3079"/>
      <c r="X43" s="3079"/>
      <c r="Y43" s="3081"/>
      <c r="Z43" s="3081"/>
      <c r="AA43" s="3081"/>
      <c r="AB43" s="3083" t="s">
        <v>3754</v>
      </c>
      <c r="AC43" s="3085"/>
      <c r="AD43" s="3085"/>
      <c r="AE43" s="3085"/>
      <c r="AF43" s="3083" t="s">
        <v>57</v>
      </c>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c r="BA43" s="3087"/>
      <c r="BB43" s="3087"/>
      <c r="BC43" s="3087"/>
      <c r="BD43" s="3087"/>
      <c r="BE43" s="3087"/>
      <c r="BF43" s="3087"/>
      <c r="BG43" s="3087"/>
      <c r="BH43" s="3087"/>
      <c r="BI43" s="3087"/>
      <c r="BJ43" s="3087"/>
      <c r="BK43" s="3087"/>
      <c r="BL43" s="3087"/>
      <c r="BM43" s="3073"/>
    </row>
    <row r="44" spans="2:119" ht="7.5" customHeight="1" thickBot="1">
      <c r="B44" s="3094"/>
      <c r="C44" s="3095"/>
      <c r="D44" s="3095"/>
      <c r="E44" s="3095"/>
      <c r="F44" s="3096"/>
      <c r="G44" s="3076"/>
      <c r="H44" s="3076"/>
      <c r="I44" s="3078"/>
      <c r="J44" s="3078"/>
      <c r="K44" s="3078"/>
      <c r="L44" s="3078"/>
      <c r="M44" s="820"/>
      <c r="N44" s="821"/>
      <c r="O44" s="822"/>
      <c r="P44" s="822"/>
      <c r="Q44" s="822"/>
      <c r="R44" s="822"/>
      <c r="S44" s="3101"/>
      <c r="T44" s="3080"/>
      <c r="U44" s="3080"/>
      <c r="V44" s="3080"/>
      <c r="W44" s="3080"/>
      <c r="X44" s="3080"/>
      <c r="Y44" s="3082"/>
      <c r="Z44" s="3082"/>
      <c r="AA44" s="3082"/>
      <c r="AB44" s="3084"/>
      <c r="AC44" s="3086"/>
      <c r="AD44" s="3086"/>
      <c r="AE44" s="3086"/>
      <c r="AF44" s="3084"/>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c r="BA44" s="3088"/>
      <c r="BB44" s="3088"/>
      <c r="BC44" s="3088"/>
      <c r="BD44" s="3088"/>
      <c r="BE44" s="3088"/>
      <c r="BF44" s="3088"/>
      <c r="BG44" s="3088"/>
      <c r="BH44" s="3088"/>
      <c r="BI44" s="3088"/>
      <c r="BJ44" s="3088"/>
      <c r="BK44" s="3088"/>
      <c r="BL44" s="3088"/>
      <c r="BM44" s="3074"/>
    </row>
    <row r="45" spans="2:119" ht="7.5" customHeight="1" thickBot="1">
      <c r="B45" s="823"/>
      <c r="C45" s="823"/>
      <c r="D45" s="823"/>
      <c r="E45" s="823"/>
      <c r="F45" s="823"/>
      <c r="G45" s="824"/>
      <c r="H45" s="824"/>
      <c r="I45" s="825"/>
      <c r="J45" s="825"/>
      <c r="K45" s="825"/>
      <c r="L45" s="824"/>
      <c r="M45" s="824"/>
      <c r="N45" s="823"/>
      <c r="O45" s="826"/>
      <c r="P45" s="826"/>
      <c r="Q45" s="827"/>
      <c r="R45" s="827"/>
      <c r="S45" s="826"/>
      <c r="T45" s="826"/>
      <c r="U45" s="826"/>
      <c r="V45" s="826"/>
      <c r="W45" s="828"/>
      <c r="X45" s="828"/>
      <c r="Y45" s="828"/>
      <c r="Z45" s="828"/>
      <c r="AA45" s="828"/>
      <c r="AB45" s="828"/>
      <c r="AC45" s="828"/>
      <c r="AD45" s="828"/>
      <c r="AE45" s="828"/>
      <c r="AF45" s="828"/>
      <c r="AG45" s="828"/>
      <c r="AH45" s="828"/>
      <c r="AI45" s="828"/>
      <c r="AJ45" s="828"/>
      <c r="AK45" s="828"/>
      <c r="AL45" s="828"/>
      <c r="AM45" s="828"/>
      <c r="AN45" s="828"/>
      <c r="AO45" s="828"/>
      <c r="AP45" s="828"/>
      <c r="AQ45" s="828"/>
      <c r="AR45" s="828"/>
      <c r="AS45" s="828"/>
      <c r="AT45" s="828"/>
      <c r="AU45" s="828"/>
      <c r="AV45" s="828"/>
      <c r="AW45" s="828"/>
      <c r="AX45" s="828"/>
      <c r="AY45" s="828"/>
      <c r="AZ45" s="828"/>
      <c r="BA45" s="828"/>
      <c r="BB45" s="828"/>
      <c r="BC45" s="828"/>
      <c r="BD45" s="828"/>
      <c r="BE45" s="828"/>
      <c r="BF45" s="828"/>
      <c r="BG45" s="828"/>
      <c r="BH45" s="828"/>
      <c r="BI45" s="828"/>
      <c r="BJ45" s="828"/>
      <c r="BK45" s="828"/>
      <c r="BL45" s="828"/>
      <c r="BM45" s="826"/>
    </row>
    <row r="46" spans="2:119" ht="4.5" customHeight="1">
      <c r="B46" s="3042" t="s">
        <v>3755</v>
      </c>
      <c r="C46" s="3043"/>
      <c r="D46" s="3043"/>
      <c r="E46" s="3043"/>
      <c r="F46" s="3043"/>
      <c r="G46" s="3043"/>
      <c r="H46" s="3043"/>
      <c r="I46" s="3043"/>
      <c r="J46" s="3043"/>
      <c r="K46" s="3043"/>
      <c r="L46" s="3043"/>
      <c r="M46" s="3043"/>
      <c r="N46" s="3043"/>
      <c r="O46" s="3048" t="str">
        <f>cst_wskakunin_BUILD__address</f>
        <v>埼玉県さいたま市緑区</v>
      </c>
      <c r="P46" s="3048"/>
      <c r="Q46" s="3048"/>
      <c r="R46" s="3048"/>
      <c r="S46" s="3048"/>
      <c r="T46" s="3048"/>
      <c r="U46" s="3048"/>
      <c r="V46" s="3048"/>
      <c r="W46" s="3048"/>
      <c r="X46" s="3048"/>
      <c r="Y46" s="3048"/>
      <c r="Z46" s="3048"/>
      <c r="AA46" s="3048"/>
      <c r="AB46" s="3048"/>
      <c r="AC46" s="3048"/>
      <c r="AD46" s="3048"/>
      <c r="AE46" s="3048"/>
      <c r="AF46" s="3048"/>
      <c r="AG46" s="3048"/>
      <c r="AH46" s="3048"/>
      <c r="AI46" s="3048"/>
      <c r="AJ46" s="3048"/>
      <c r="AK46" s="3048"/>
      <c r="AL46" s="3048"/>
      <c r="AM46" s="3048"/>
      <c r="AN46" s="3048"/>
      <c r="AO46" s="3048"/>
      <c r="AP46" s="3048"/>
      <c r="AQ46" s="3048"/>
      <c r="AR46" s="3048"/>
      <c r="AS46" s="3048"/>
      <c r="AT46" s="3048"/>
      <c r="AU46" s="3048"/>
      <c r="AV46" s="3048"/>
      <c r="AW46" s="3048"/>
      <c r="AX46" s="3048"/>
      <c r="AY46" s="3048"/>
      <c r="AZ46" s="3048"/>
      <c r="BA46" s="3048"/>
      <c r="BB46" s="3048"/>
      <c r="BC46" s="3048"/>
      <c r="BD46" s="3048"/>
      <c r="BE46" s="3048"/>
      <c r="BF46" s="3048"/>
      <c r="BG46" s="3048"/>
      <c r="BH46" s="3048"/>
      <c r="BI46" s="3048"/>
      <c r="BJ46" s="3048"/>
      <c r="BK46" s="3048"/>
      <c r="BL46" s="3048"/>
      <c r="BM46" s="3049"/>
    </row>
    <row r="47" spans="2:119" ht="10.5" customHeight="1">
      <c r="B47" s="3044"/>
      <c r="C47" s="3045"/>
      <c r="D47" s="3045"/>
      <c r="E47" s="3045"/>
      <c r="F47" s="3045"/>
      <c r="G47" s="3045"/>
      <c r="H47" s="3045"/>
      <c r="I47" s="3045"/>
      <c r="J47" s="3045"/>
      <c r="K47" s="3045"/>
      <c r="L47" s="3045"/>
      <c r="M47" s="3045"/>
      <c r="N47" s="3045"/>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c r="BA47" s="3050"/>
      <c r="BB47" s="3050"/>
      <c r="BC47" s="3050"/>
      <c r="BD47" s="3050"/>
      <c r="BE47" s="3050"/>
      <c r="BF47" s="3050"/>
      <c r="BG47" s="3050"/>
      <c r="BH47" s="3050"/>
      <c r="BI47" s="3050"/>
      <c r="BJ47" s="3050"/>
      <c r="BK47" s="3050"/>
      <c r="BL47" s="3050"/>
      <c r="BM47" s="3051"/>
    </row>
    <row r="48" spans="2:119" ht="10.5" customHeight="1">
      <c r="B48" s="3044"/>
      <c r="C48" s="3045"/>
      <c r="D48" s="3045"/>
      <c r="E48" s="3045"/>
      <c r="F48" s="3045"/>
      <c r="G48" s="3045"/>
      <c r="H48" s="3045"/>
      <c r="I48" s="3045"/>
      <c r="J48" s="3045"/>
      <c r="K48" s="3045"/>
      <c r="L48" s="3045"/>
      <c r="M48" s="3045"/>
      <c r="N48" s="3045"/>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c r="BA48" s="3050"/>
      <c r="BB48" s="3050"/>
      <c r="BC48" s="3050"/>
      <c r="BD48" s="3050"/>
      <c r="BE48" s="3050"/>
      <c r="BF48" s="3050"/>
      <c r="BG48" s="3050"/>
      <c r="BH48" s="3050"/>
      <c r="BI48" s="3050"/>
      <c r="BJ48" s="3050"/>
      <c r="BK48" s="3050"/>
      <c r="BL48" s="3050"/>
      <c r="BM48" s="3051"/>
      <c r="BT48" s="829"/>
      <c r="BU48" s="830"/>
      <c r="BV48" s="830"/>
      <c r="BW48" s="830"/>
      <c r="BX48" s="830"/>
      <c r="BY48" s="830"/>
      <c r="BZ48" s="831"/>
      <c r="CA48" s="831"/>
      <c r="CB48" s="831"/>
      <c r="CC48" s="831"/>
      <c r="CD48" s="831"/>
      <c r="CE48" s="832"/>
      <c r="CF48" s="832"/>
      <c r="CG48" s="832"/>
      <c r="CH48" s="832"/>
      <c r="CI48" s="832"/>
      <c r="CJ48" s="832"/>
      <c r="CK48" s="832"/>
      <c r="CL48" s="832"/>
      <c r="CM48" s="832"/>
      <c r="CN48" s="832"/>
      <c r="CO48" s="832"/>
      <c r="CP48" s="832"/>
      <c r="CQ48" s="832"/>
      <c r="CR48" s="832"/>
      <c r="CS48" s="832"/>
      <c r="CT48" s="832"/>
      <c r="CU48" s="832"/>
      <c r="CV48" s="832"/>
      <c r="CW48" s="832"/>
      <c r="CX48" s="832"/>
      <c r="CY48" s="832"/>
      <c r="CZ48" s="832"/>
      <c r="DA48" s="832"/>
      <c r="DB48" s="832"/>
      <c r="DC48" s="832"/>
      <c r="DD48" s="832"/>
      <c r="DE48" s="832"/>
      <c r="DF48" s="832"/>
      <c r="DG48" s="832"/>
      <c r="DH48" s="832"/>
      <c r="DI48" s="832"/>
      <c r="DJ48" s="832"/>
      <c r="DK48" s="832"/>
      <c r="DL48" s="832"/>
      <c r="DM48" s="832"/>
      <c r="DN48" s="832"/>
      <c r="DO48" s="832"/>
    </row>
    <row r="49" spans="2:127" ht="4.5" customHeight="1">
      <c r="B49" s="3046"/>
      <c r="C49" s="3047"/>
      <c r="D49" s="3047"/>
      <c r="E49" s="3047"/>
      <c r="F49" s="3047"/>
      <c r="G49" s="3047"/>
      <c r="H49" s="3047"/>
      <c r="I49" s="3047"/>
      <c r="J49" s="3047"/>
      <c r="K49" s="3047"/>
      <c r="L49" s="3047"/>
      <c r="M49" s="3047"/>
      <c r="N49" s="3047"/>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c r="BA49" s="3050"/>
      <c r="BB49" s="3050"/>
      <c r="BC49" s="3050"/>
      <c r="BD49" s="3050"/>
      <c r="BE49" s="3050"/>
      <c r="BF49" s="3050"/>
      <c r="BG49" s="3050"/>
      <c r="BH49" s="3050"/>
      <c r="BI49" s="3050"/>
      <c r="BJ49" s="3050"/>
      <c r="BK49" s="3050"/>
      <c r="BL49" s="3050"/>
      <c r="BM49" s="3051"/>
      <c r="BT49" s="830"/>
      <c r="BU49" s="830"/>
      <c r="BV49" s="830"/>
      <c r="BW49" s="830"/>
      <c r="BX49" s="830"/>
      <c r="BY49" s="830"/>
      <c r="BZ49" s="831"/>
      <c r="CA49" s="831"/>
      <c r="CB49" s="831"/>
      <c r="CC49" s="831"/>
      <c r="CD49" s="831"/>
      <c r="CE49" s="832"/>
      <c r="CF49" s="832"/>
      <c r="CG49" s="832"/>
      <c r="CH49" s="832"/>
      <c r="CI49" s="832"/>
      <c r="CJ49" s="832"/>
      <c r="CK49" s="832"/>
      <c r="CL49" s="832"/>
      <c r="CM49" s="832"/>
      <c r="CN49" s="832"/>
      <c r="CO49" s="832"/>
      <c r="CP49" s="832"/>
      <c r="CQ49" s="832"/>
      <c r="CR49" s="832"/>
      <c r="CS49" s="832"/>
      <c r="CT49" s="832"/>
      <c r="CU49" s="832"/>
      <c r="CV49" s="832"/>
      <c r="CW49" s="832"/>
      <c r="CX49" s="817"/>
      <c r="CY49" s="817"/>
      <c r="CZ49" s="817"/>
      <c r="DA49" s="817"/>
      <c r="DB49" s="817"/>
      <c r="DC49" s="817"/>
      <c r="DD49" s="817"/>
      <c r="DE49" s="817"/>
      <c r="DF49" s="817"/>
      <c r="DG49" s="817"/>
      <c r="DH49" s="817"/>
      <c r="DI49" s="817"/>
      <c r="DJ49" s="817"/>
      <c r="DK49" s="817"/>
      <c r="DL49" s="817"/>
      <c r="DM49" s="817"/>
      <c r="DN49" s="817"/>
      <c r="DO49" s="817"/>
    </row>
    <row r="50" spans="2:127" s="794" customFormat="1" ht="4.5" customHeight="1">
      <c r="B50" s="3052" t="s">
        <v>2559</v>
      </c>
      <c r="C50" s="3053"/>
      <c r="D50" s="3053"/>
      <c r="E50" s="3053"/>
      <c r="F50" s="3053"/>
      <c r="G50" s="3053"/>
      <c r="H50" s="3053"/>
      <c r="I50" s="3053"/>
      <c r="J50" s="3053"/>
      <c r="K50" s="3053"/>
      <c r="L50" s="3053"/>
      <c r="M50" s="3053"/>
      <c r="N50" s="3054"/>
      <c r="O50" s="3058" t="str">
        <f>cst_wskakunin_BUILD_NAME</f>
        <v>テスト０７１１－１</v>
      </c>
      <c r="P50" s="3058"/>
      <c r="Q50" s="3058"/>
      <c r="R50" s="3058"/>
      <c r="S50" s="3058"/>
      <c r="T50" s="3058"/>
      <c r="U50" s="3058"/>
      <c r="V50" s="3058"/>
      <c r="W50" s="3058"/>
      <c r="X50" s="3058"/>
      <c r="Y50" s="3058"/>
      <c r="Z50" s="3058"/>
      <c r="AA50" s="3058"/>
      <c r="AB50" s="3058"/>
      <c r="AC50" s="3058"/>
      <c r="AD50" s="3058"/>
      <c r="AE50" s="3058"/>
      <c r="AF50" s="3058"/>
      <c r="AG50" s="3058"/>
      <c r="AH50" s="3058"/>
      <c r="AI50" s="3058"/>
      <c r="AJ50" s="3061" t="s">
        <v>2560</v>
      </c>
      <c r="AK50" s="3062"/>
      <c r="AL50" s="3062"/>
      <c r="AM50" s="3062"/>
      <c r="AN50" s="3062"/>
      <c r="AO50" s="3062"/>
      <c r="AP50" s="3062"/>
      <c r="AQ50" s="3062"/>
      <c r="AR50" s="3062"/>
      <c r="AS50" s="3063"/>
      <c r="AT50" s="833"/>
      <c r="AU50" s="834"/>
      <c r="AV50" s="835"/>
      <c r="AW50" s="835"/>
      <c r="AX50" s="835"/>
      <c r="AY50" s="836"/>
      <c r="AZ50" s="834"/>
      <c r="BA50" s="834"/>
      <c r="BB50" s="834"/>
      <c r="BC50" s="834"/>
      <c r="BD50" s="834"/>
      <c r="BE50" s="834"/>
      <c r="BF50" s="834"/>
      <c r="BG50" s="834"/>
      <c r="BH50" s="834"/>
      <c r="BI50" s="834"/>
      <c r="BJ50" s="834"/>
      <c r="BK50" s="834"/>
      <c r="BL50" s="834"/>
      <c r="BM50" s="837"/>
      <c r="BN50" s="796"/>
      <c r="BO50" s="796"/>
      <c r="BP50" s="796"/>
      <c r="BQ50" s="796"/>
      <c r="BR50" s="796"/>
      <c r="BS50" s="796"/>
    </row>
    <row r="51" spans="2:127" s="794" customFormat="1" ht="10.5" customHeight="1">
      <c r="B51" s="3055"/>
      <c r="C51" s="3056"/>
      <c r="D51" s="3056"/>
      <c r="E51" s="3056"/>
      <c r="F51" s="3056"/>
      <c r="G51" s="3056"/>
      <c r="H51" s="3056"/>
      <c r="I51" s="3056"/>
      <c r="J51" s="3056"/>
      <c r="K51" s="3056"/>
      <c r="L51" s="3056"/>
      <c r="M51" s="3056"/>
      <c r="N51" s="3057"/>
      <c r="O51" s="3059"/>
      <c r="P51" s="3059"/>
      <c r="Q51" s="3059"/>
      <c r="R51" s="3059"/>
      <c r="S51" s="3059"/>
      <c r="T51" s="3059"/>
      <c r="U51" s="3059"/>
      <c r="V51" s="3059"/>
      <c r="W51" s="3059"/>
      <c r="X51" s="3059"/>
      <c r="Y51" s="3059"/>
      <c r="Z51" s="3059"/>
      <c r="AA51" s="3059"/>
      <c r="AB51" s="3059"/>
      <c r="AC51" s="3059"/>
      <c r="AD51" s="3059"/>
      <c r="AE51" s="3059"/>
      <c r="AF51" s="3059"/>
      <c r="AG51" s="3059"/>
      <c r="AH51" s="3059"/>
      <c r="AI51" s="3059"/>
      <c r="AJ51" s="3064"/>
      <c r="AK51" s="3065"/>
      <c r="AL51" s="3065"/>
      <c r="AM51" s="3065"/>
      <c r="AN51" s="3065"/>
      <c r="AO51" s="3065"/>
      <c r="AP51" s="3065"/>
      <c r="AQ51" s="3065"/>
      <c r="AR51" s="3065"/>
      <c r="AS51" s="3066"/>
      <c r="AT51" s="2965" t="s">
        <v>139</v>
      </c>
      <c r="AU51" s="2965"/>
      <c r="AV51" s="3070" t="s">
        <v>2561</v>
      </c>
      <c r="AW51" s="3070"/>
      <c r="AX51" s="3070"/>
      <c r="AY51" s="3070"/>
      <c r="AZ51" s="3070"/>
      <c r="BA51" s="3070"/>
      <c r="BB51" s="3070"/>
      <c r="BC51" s="3070"/>
      <c r="BD51" s="2965" t="s">
        <v>139</v>
      </c>
      <c r="BE51" s="2965"/>
      <c r="BF51" s="3070" t="s">
        <v>2562</v>
      </c>
      <c r="BG51" s="3070"/>
      <c r="BH51" s="3070"/>
      <c r="BI51" s="3070"/>
      <c r="BJ51" s="3070"/>
      <c r="BK51" s="3070"/>
      <c r="BL51" s="3070"/>
      <c r="BM51" s="3071"/>
      <c r="BN51" s="796"/>
      <c r="BO51" s="796"/>
      <c r="BP51" s="796"/>
      <c r="BQ51" s="796"/>
      <c r="BR51" s="796"/>
      <c r="BS51" s="796"/>
    </row>
    <row r="52" spans="2:127" s="794" customFormat="1" ht="10.5" customHeight="1">
      <c r="B52" s="3055"/>
      <c r="C52" s="3056"/>
      <c r="D52" s="3056"/>
      <c r="E52" s="3056"/>
      <c r="F52" s="3056"/>
      <c r="G52" s="3056"/>
      <c r="H52" s="3056"/>
      <c r="I52" s="3056"/>
      <c r="J52" s="3056"/>
      <c r="K52" s="3056"/>
      <c r="L52" s="3056"/>
      <c r="M52" s="3056"/>
      <c r="N52" s="3057"/>
      <c r="O52" s="3059"/>
      <c r="P52" s="3059"/>
      <c r="Q52" s="3059"/>
      <c r="R52" s="3059"/>
      <c r="S52" s="3059"/>
      <c r="T52" s="3059"/>
      <c r="U52" s="3059"/>
      <c r="V52" s="3059"/>
      <c r="W52" s="3059"/>
      <c r="X52" s="3059"/>
      <c r="Y52" s="3059"/>
      <c r="Z52" s="3059"/>
      <c r="AA52" s="3059"/>
      <c r="AB52" s="3059"/>
      <c r="AC52" s="3059"/>
      <c r="AD52" s="3059"/>
      <c r="AE52" s="3059"/>
      <c r="AF52" s="3059"/>
      <c r="AG52" s="3059"/>
      <c r="AH52" s="3059"/>
      <c r="AI52" s="3059"/>
      <c r="AJ52" s="3064"/>
      <c r="AK52" s="3065"/>
      <c r="AL52" s="3065"/>
      <c r="AM52" s="3065"/>
      <c r="AN52" s="3065"/>
      <c r="AO52" s="3065"/>
      <c r="AP52" s="3065"/>
      <c r="AQ52" s="3065"/>
      <c r="AR52" s="3065"/>
      <c r="AS52" s="3066"/>
      <c r="AT52" s="2965"/>
      <c r="AU52" s="2965"/>
      <c r="AV52" s="3070"/>
      <c r="AW52" s="3070"/>
      <c r="AX52" s="3070"/>
      <c r="AY52" s="3070"/>
      <c r="AZ52" s="3070"/>
      <c r="BA52" s="3070"/>
      <c r="BB52" s="3070"/>
      <c r="BC52" s="3070"/>
      <c r="BD52" s="2965"/>
      <c r="BE52" s="2965"/>
      <c r="BF52" s="3070"/>
      <c r="BG52" s="3070"/>
      <c r="BH52" s="3070"/>
      <c r="BI52" s="3070"/>
      <c r="BJ52" s="3070"/>
      <c r="BK52" s="3070"/>
      <c r="BL52" s="3070"/>
      <c r="BM52" s="3071"/>
      <c r="BN52" s="796"/>
      <c r="BO52" s="796"/>
      <c r="BP52" s="796"/>
      <c r="BQ52" s="796"/>
      <c r="BR52" s="796"/>
      <c r="BS52" s="796"/>
    </row>
    <row r="53" spans="2:127" s="794" customFormat="1" ht="4.5" customHeight="1">
      <c r="B53" s="3055"/>
      <c r="C53" s="3056"/>
      <c r="D53" s="3056"/>
      <c r="E53" s="3056"/>
      <c r="F53" s="3056"/>
      <c r="G53" s="3056"/>
      <c r="H53" s="3056"/>
      <c r="I53" s="3056"/>
      <c r="J53" s="3056"/>
      <c r="K53" s="3056"/>
      <c r="L53" s="3056"/>
      <c r="M53" s="3056"/>
      <c r="N53" s="3057"/>
      <c r="O53" s="3060"/>
      <c r="P53" s="3060"/>
      <c r="Q53" s="3060"/>
      <c r="R53" s="3060"/>
      <c r="S53" s="3060"/>
      <c r="T53" s="3060"/>
      <c r="U53" s="3060"/>
      <c r="V53" s="3060"/>
      <c r="W53" s="3060"/>
      <c r="X53" s="3060"/>
      <c r="Y53" s="3060"/>
      <c r="Z53" s="3060"/>
      <c r="AA53" s="3060"/>
      <c r="AB53" s="3060"/>
      <c r="AC53" s="3060"/>
      <c r="AD53" s="3060"/>
      <c r="AE53" s="3060"/>
      <c r="AF53" s="3060"/>
      <c r="AG53" s="3060"/>
      <c r="AH53" s="3060"/>
      <c r="AI53" s="3060"/>
      <c r="AJ53" s="3067"/>
      <c r="AK53" s="3068"/>
      <c r="AL53" s="3068"/>
      <c r="AM53" s="3068"/>
      <c r="AN53" s="3068"/>
      <c r="AO53" s="3068"/>
      <c r="AP53" s="3068"/>
      <c r="AQ53" s="3068"/>
      <c r="AR53" s="3068"/>
      <c r="AS53" s="3069"/>
      <c r="AT53" s="838"/>
      <c r="AU53" s="838"/>
      <c r="AV53" s="838"/>
      <c r="AW53" s="839"/>
      <c r="AX53" s="840"/>
      <c r="AY53" s="840"/>
      <c r="AZ53" s="840"/>
      <c r="BA53" s="840"/>
      <c r="BB53" s="840"/>
      <c r="BC53" s="840"/>
      <c r="BD53" s="838"/>
      <c r="BE53" s="838"/>
      <c r="BF53" s="839"/>
      <c r="BG53" s="840"/>
      <c r="BH53" s="840"/>
      <c r="BI53" s="840"/>
      <c r="BJ53" s="840"/>
      <c r="BK53" s="840"/>
      <c r="BL53" s="840"/>
      <c r="BM53" s="841"/>
      <c r="BN53" s="796"/>
      <c r="BO53" s="796"/>
      <c r="BP53" s="796"/>
      <c r="BQ53" s="796"/>
      <c r="BR53" s="796"/>
      <c r="BS53" s="796"/>
      <c r="BT53" s="796"/>
      <c r="BU53" s="796"/>
      <c r="BV53" s="796"/>
      <c r="BW53" s="796"/>
      <c r="BX53" s="796"/>
      <c r="BY53" s="796"/>
      <c r="BZ53" s="796"/>
      <c r="CA53" s="796"/>
      <c r="CB53" s="796"/>
      <c r="CC53" s="796"/>
      <c r="CD53" s="796"/>
    </row>
    <row r="54" spans="2:127" ht="4.5" customHeight="1">
      <c r="B54" s="3025" t="s">
        <v>3756</v>
      </c>
      <c r="C54" s="3026"/>
      <c r="D54" s="3026"/>
      <c r="E54" s="3026"/>
      <c r="F54" s="3026"/>
      <c r="G54" s="3026" t="s">
        <v>2563</v>
      </c>
      <c r="H54" s="3026"/>
      <c r="I54" s="3026"/>
      <c r="J54" s="3026"/>
      <c r="K54" s="3026"/>
      <c r="L54" s="3026"/>
      <c r="M54" s="3026"/>
      <c r="N54" s="3026"/>
      <c r="O54" s="3031"/>
      <c r="P54" s="3031"/>
      <c r="Q54" s="3031"/>
      <c r="R54" s="3031"/>
      <c r="S54" s="3031"/>
      <c r="T54" s="3031"/>
      <c r="U54" s="3031"/>
      <c r="V54" s="3031"/>
      <c r="W54" s="3031"/>
      <c r="X54" s="3031"/>
      <c r="Y54" s="3031"/>
      <c r="Z54" s="3031"/>
      <c r="AA54" s="3031"/>
      <c r="AB54" s="3031"/>
      <c r="AC54" s="3031"/>
      <c r="AD54" s="3031"/>
      <c r="AE54" s="3031"/>
      <c r="AF54" s="3031"/>
      <c r="AG54" s="3031"/>
      <c r="AH54" s="3031"/>
      <c r="AI54" s="3031"/>
      <c r="AJ54" s="3031"/>
      <c r="AK54" s="3031"/>
      <c r="AL54" s="3031"/>
      <c r="AM54" s="3031"/>
      <c r="AN54" s="3031"/>
      <c r="AO54" s="3031"/>
      <c r="AP54" s="3031"/>
      <c r="AQ54" s="3031"/>
      <c r="AR54" s="3031"/>
      <c r="AS54" s="3031"/>
      <c r="AT54" s="3031"/>
      <c r="AU54" s="3031"/>
      <c r="AV54" s="3031"/>
      <c r="AW54" s="3031"/>
      <c r="AX54" s="3031"/>
      <c r="AY54" s="3031"/>
      <c r="AZ54" s="3031"/>
      <c r="BA54" s="3031"/>
      <c r="BB54" s="3031"/>
      <c r="BC54" s="3031"/>
      <c r="BD54" s="3031"/>
      <c r="BE54" s="3031"/>
      <c r="BF54" s="3031"/>
      <c r="BG54" s="3031"/>
      <c r="BH54" s="3031"/>
      <c r="BI54" s="3031"/>
      <c r="BJ54" s="3031"/>
      <c r="BK54" s="3031"/>
      <c r="BL54" s="3031"/>
      <c r="BM54" s="3032"/>
      <c r="BT54" s="830"/>
      <c r="BU54" s="830"/>
      <c r="BV54" s="830"/>
      <c r="BW54" s="830"/>
      <c r="BX54" s="830"/>
      <c r="BY54" s="830"/>
      <c r="BZ54" s="817"/>
      <c r="CA54" s="817"/>
      <c r="CB54" s="817"/>
      <c r="CC54" s="817"/>
      <c r="CD54" s="817"/>
      <c r="CE54" s="817"/>
      <c r="CF54" s="817"/>
      <c r="CG54" s="817"/>
      <c r="CH54" s="817"/>
      <c r="CI54" s="817"/>
      <c r="CJ54" s="817"/>
      <c r="CK54" s="817"/>
      <c r="CL54" s="817"/>
      <c r="CM54" s="817"/>
      <c r="CN54" s="817"/>
      <c r="CO54" s="817"/>
      <c r="CP54" s="817"/>
      <c r="CQ54" s="817"/>
      <c r="CR54" s="817"/>
      <c r="CS54" s="817"/>
      <c r="CT54" s="817"/>
      <c r="CU54" s="817"/>
      <c r="CV54" s="817"/>
      <c r="CW54" s="817"/>
      <c r="CX54" s="817"/>
      <c r="CY54" s="817"/>
      <c r="CZ54" s="817"/>
      <c r="DA54" s="817"/>
      <c r="DB54" s="817"/>
      <c r="DC54" s="817"/>
      <c r="DD54" s="817"/>
      <c r="DE54" s="817"/>
      <c r="DF54" s="817"/>
      <c r="DG54" s="817"/>
      <c r="DH54" s="817"/>
      <c r="DI54" s="817"/>
      <c r="DJ54" s="817"/>
      <c r="DK54" s="817"/>
      <c r="DL54" s="817"/>
      <c r="DM54" s="817"/>
      <c r="DN54" s="817"/>
      <c r="DO54" s="817"/>
    </row>
    <row r="55" spans="2:127" ht="9" customHeight="1">
      <c r="B55" s="3027"/>
      <c r="C55" s="3026"/>
      <c r="D55" s="3026"/>
      <c r="E55" s="3026"/>
      <c r="F55" s="3026"/>
      <c r="G55" s="3026"/>
      <c r="H55" s="3026"/>
      <c r="I55" s="3026"/>
      <c r="J55" s="3026"/>
      <c r="K55" s="3026"/>
      <c r="L55" s="3026"/>
      <c r="M55" s="3026"/>
      <c r="N55" s="3026"/>
      <c r="O55" s="3033"/>
      <c r="P55" s="3033"/>
      <c r="Q55" s="3033"/>
      <c r="R55" s="3033"/>
      <c r="S55" s="3033"/>
      <c r="T55" s="3033"/>
      <c r="U55" s="3033"/>
      <c r="V55" s="3033"/>
      <c r="W55" s="3033"/>
      <c r="X55" s="3033"/>
      <c r="Y55" s="3033"/>
      <c r="Z55" s="3033"/>
      <c r="AA55" s="3033"/>
      <c r="AB55" s="3033"/>
      <c r="AC55" s="3033"/>
      <c r="AD55" s="3033"/>
      <c r="AE55" s="3033"/>
      <c r="AF55" s="3033"/>
      <c r="AG55" s="3033"/>
      <c r="AH55" s="3033"/>
      <c r="AI55" s="3033"/>
      <c r="AJ55" s="3033"/>
      <c r="AK55" s="3033"/>
      <c r="AL55" s="3033"/>
      <c r="AM55" s="3033"/>
      <c r="AN55" s="3033"/>
      <c r="AO55" s="3033"/>
      <c r="AP55" s="3033"/>
      <c r="AQ55" s="3033"/>
      <c r="AR55" s="3033"/>
      <c r="AS55" s="3033"/>
      <c r="AT55" s="3033"/>
      <c r="AU55" s="3033"/>
      <c r="AV55" s="3033"/>
      <c r="AW55" s="3033"/>
      <c r="AX55" s="3033"/>
      <c r="AY55" s="3033"/>
      <c r="AZ55" s="3033"/>
      <c r="BA55" s="3033"/>
      <c r="BB55" s="3033"/>
      <c r="BC55" s="3033"/>
      <c r="BD55" s="3033"/>
      <c r="BE55" s="3033"/>
      <c r="BF55" s="3033"/>
      <c r="BG55" s="3033"/>
      <c r="BH55" s="3033"/>
      <c r="BI55" s="3033"/>
      <c r="BJ55" s="3033"/>
      <c r="BK55" s="3033"/>
      <c r="BL55" s="3033"/>
      <c r="BM55" s="3034"/>
      <c r="BT55" s="830"/>
      <c r="BU55" s="830"/>
      <c r="BV55" s="830"/>
      <c r="BW55" s="830"/>
      <c r="BX55" s="830"/>
      <c r="BY55" s="830"/>
      <c r="BZ55" s="817"/>
      <c r="CA55" s="817"/>
      <c r="CB55" s="817"/>
      <c r="CC55" s="817"/>
      <c r="CD55" s="817"/>
      <c r="CE55" s="817"/>
      <c r="CF55" s="817"/>
      <c r="CG55" s="817"/>
      <c r="CH55" s="817"/>
      <c r="CI55" s="817"/>
      <c r="CJ55" s="817"/>
      <c r="CK55" s="817"/>
      <c r="CL55" s="817"/>
      <c r="CM55" s="817"/>
      <c r="CN55" s="817"/>
      <c r="CO55" s="817"/>
      <c r="CP55" s="817"/>
      <c r="CQ55" s="817"/>
      <c r="CR55" s="817"/>
      <c r="CS55" s="817"/>
      <c r="CT55" s="817"/>
      <c r="CU55" s="817"/>
      <c r="CV55" s="817"/>
      <c r="CW55" s="817"/>
      <c r="CX55" s="817"/>
      <c r="CY55" s="817"/>
      <c r="CZ55" s="817"/>
      <c r="DA55" s="817"/>
      <c r="DB55" s="817"/>
      <c r="DC55" s="817"/>
      <c r="DD55" s="817"/>
      <c r="DE55" s="817"/>
      <c r="DF55" s="817"/>
      <c r="DG55" s="817"/>
      <c r="DH55" s="817"/>
      <c r="DI55" s="817"/>
      <c r="DJ55" s="817"/>
      <c r="DK55" s="817"/>
      <c r="DL55" s="817"/>
      <c r="DM55" s="817"/>
      <c r="DN55" s="817"/>
      <c r="DO55" s="817"/>
    </row>
    <row r="56" spans="2:127" ht="9" customHeight="1">
      <c r="B56" s="3027"/>
      <c r="C56" s="3026"/>
      <c r="D56" s="3026"/>
      <c r="E56" s="3026"/>
      <c r="F56" s="3026"/>
      <c r="G56" s="3026"/>
      <c r="H56" s="3026"/>
      <c r="I56" s="3026"/>
      <c r="J56" s="3026"/>
      <c r="K56" s="3026"/>
      <c r="L56" s="3026"/>
      <c r="M56" s="3026"/>
      <c r="N56" s="3026"/>
      <c r="O56" s="3033"/>
      <c r="P56" s="3033"/>
      <c r="Q56" s="3033"/>
      <c r="R56" s="3033"/>
      <c r="S56" s="3033"/>
      <c r="T56" s="3033"/>
      <c r="U56" s="3033"/>
      <c r="V56" s="3033"/>
      <c r="W56" s="3033"/>
      <c r="X56" s="3033"/>
      <c r="Y56" s="3033"/>
      <c r="Z56" s="3033"/>
      <c r="AA56" s="3033"/>
      <c r="AB56" s="3033"/>
      <c r="AC56" s="3033"/>
      <c r="AD56" s="3033"/>
      <c r="AE56" s="3033"/>
      <c r="AF56" s="3033"/>
      <c r="AG56" s="3033"/>
      <c r="AH56" s="3033"/>
      <c r="AI56" s="3033"/>
      <c r="AJ56" s="3033"/>
      <c r="AK56" s="3033"/>
      <c r="AL56" s="3033"/>
      <c r="AM56" s="3033"/>
      <c r="AN56" s="3033"/>
      <c r="AO56" s="3033"/>
      <c r="AP56" s="3033"/>
      <c r="AQ56" s="3033"/>
      <c r="AR56" s="3033"/>
      <c r="AS56" s="3033"/>
      <c r="AT56" s="3033"/>
      <c r="AU56" s="3033"/>
      <c r="AV56" s="3033"/>
      <c r="AW56" s="3033"/>
      <c r="AX56" s="3033"/>
      <c r="AY56" s="3033"/>
      <c r="AZ56" s="3033"/>
      <c r="BA56" s="3033"/>
      <c r="BB56" s="3033"/>
      <c r="BC56" s="3033"/>
      <c r="BD56" s="3033"/>
      <c r="BE56" s="3033"/>
      <c r="BF56" s="3033"/>
      <c r="BG56" s="3033"/>
      <c r="BH56" s="3033"/>
      <c r="BI56" s="3033"/>
      <c r="BJ56" s="3033"/>
      <c r="BK56" s="3033"/>
      <c r="BL56" s="3033"/>
      <c r="BM56" s="3034"/>
      <c r="BT56" s="830"/>
      <c r="BU56" s="830"/>
      <c r="BV56" s="830"/>
      <c r="BW56" s="830"/>
      <c r="BX56" s="830"/>
      <c r="BY56" s="830"/>
      <c r="BZ56" s="817"/>
      <c r="CA56" s="817"/>
      <c r="CB56" s="817"/>
      <c r="CC56" s="817"/>
      <c r="CD56" s="817"/>
      <c r="CE56" s="817"/>
      <c r="CF56" s="817"/>
      <c r="CG56" s="817"/>
      <c r="CH56" s="817"/>
      <c r="CI56" s="817"/>
      <c r="CJ56" s="817"/>
      <c r="CK56" s="817"/>
      <c r="CL56" s="817"/>
      <c r="CM56" s="817"/>
      <c r="CN56" s="817"/>
      <c r="CO56" s="817"/>
      <c r="CP56" s="817"/>
      <c r="CQ56" s="817"/>
      <c r="CR56" s="817"/>
      <c r="CS56" s="817"/>
      <c r="CT56" s="817"/>
      <c r="CU56" s="817"/>
      <c r="CV56" s="817"/>
      <c r="CW56" s="817"/>
      <c r="CZ56" s="817"/>
      <c r="DA56" s="817"/>
      <c r="DB56" s="817"/>
      <c r="DC56" s="817"/>
      <c r="DD56" s="817"/>
      <c r="DE56" s="817"/>
      <c r="DI56" s="817"/>
      <c r="DJ56" s="817"/>
      <c r="DK56" s="817"/>
      <c r="DL56" s="817"/>
      <c r="DM56" s="817"/>
      <c r="DN56" s="817"/>
      <c r="DO56" s="817"/>
    </row>
    <row r="57" spans="2:127" ht="4.5" customHeight="1">
      <c r="B57" s="3027"/>
      <c r="C57" s="3026"/>
      <c r="D57" s="3026"/>
      <c r="E57" s="3026"/>
      <c r="F57" s="3026"/>
      <c r="G57" s="3030"/>
      <c r="H57" s="3030"/>
      <c r="I57" s="3030"/>
      <c r="J57" s="3030"/>
      <c r="K57" s="3030"/>
      <c r="L57" s="3030"/>
      <c r="M57" s="3030"/>
      <c r="N57" s="3030"/>
      <c r="O57" s="3035"/>
      <c r="P57" s="3035"/>
      <c r="Q57" s="3035"/>
      <c r="R57" s="3035"/>
      <c r="S57" s="3035"/>
      <c r="T57" s="3035"/>
      <c r="U57" s="3035"/>
      <c r="V57" s="3035"/>
      <c r="W57" s="3035"/>
      <c r="X57" s="3035"/>
      <c r="Y57" s="3035"/>
      <c r="Z57" s="3035"/>
      <c r="AA57" s="3035"/>
      <c r="AB57" s="3035"/>
      <c r="AC57" s="3035"/>
      <c r="AD57" s="3035"/>
      <c r="AE57" s="3035"/>
      <c r="AF57" s="3035"/>
      <c r="AG57" s="3035"/>
      <c r="AH57" s="3035"/>
      <c r="AI57" s="3035"/>
      <c r="AJ57" s="3035"/>
      <c r="AK57" s="3035"/>
      <c r="AL57" s="3035"/>
      <c r="AM57" s="3035"/>
      <c r="AN57" s="3035"/>
      <c r="AO57" s="3035"/>
      <c r="AP57" s="3035"/>
      <c r="AQ57" s="3035"/>
      <c r="AR57" s="3035"/>
      <c r="AS57" s="3035"/>
      <c r="AT57" s="3035"/>
      <c r="AU57" s="3035"/>
      <c r="AV57" s="3035"/>
      <c r="AW57" s="3035"/>
      <c r="AX57" s="3035"/>
      <c r="AY57" s="3035"/>
      <c r="AZ57" s="3035"/>
      <c r="BA57" s="3035"/>
      <c r="BB57" s="3035"/>
      <c r="BC57" s="3035"/>
      <c r="BD57" s="3035"/>
      <c r="BE57" s="3035"/>
      <c r="BF57" s="3035"/>
      <c r="BG57" s="3035"/>
      <c r="BH57" s="3035"/>
      <c r="BI57" s="3035"/>
      <c r="BJ57" s="3035"/>
      <c r="BK57" s="3035"/>
      <c r="BL57" s="3035"/>
      <c r="BM57" s="3036"/>
      <c r="BT57" s="830"/>
      <c r="BU57" s="830"/>
      <c r="BV57" s="830"/>
      <c r="BW57" s="830"/>
      <c r="BX57" s="830"/>
      <c r="BY57" s="830"/>
      <c r="BZ57" s="817"/>
      <c r="CA57" s="817"/>
      <c r="CB57" s="817"/>
      <c r="CC57" s="817"/>
      <c r="CD57" s="817"/>
      <c r="CE57" s="817"/>
      <c r="CF57" s="817"/>
      <c r="CG57" s="817"/>
      <c r="CH57" s="817"/>
      <c r="CI57" s="817"/>
      <c r="CJ57" s="817"/>
      <c r="CK57" s="817"/>
      <c r="CL57" s="817"/>
      <c r="CM57" s="817"/>
      <c r="CN57" s="817"/>
      <c r="CO57" s="817"/>
      <c r="CP57" s="817"/>
      <c r="CQ57" s="817"/>
      <c r="CR57" s="817"/>
      <c r="CS57" s="817"/>
      <c r="CT57" s="817"/>
      <c r="CU57" s="817"/>
      <c r="CV57" s="817"/>
      <c r="CW57" s="817"/>
      <c r="CX57" s="817"/>
      <c r="CY57" s="817"/>
      <c r="CZ57" s="817"/>
      <c r="DA57" s="817"/>
      <c r="DB57" s="817"/>
      <c r="DC57" s="817"/>
      <c r="DD57" s="817"/>
      <c r="DE57" s="817"/>
      <c r="DF57" s="817"/>
      <c r="DG57" s="817"/>
      <c r="DH57" s="817"/>
      <c r="DI57" s="817"/>
      <c r="DJ57" s="817"/>
      <c r="DK57" s="817"/>
      <c r="DL57" s="817"/>
      <c r="DM57" s="817"/>
      <c r="DN57" s="817"/>
      <c r="DO57" s="817"/>
      <c r="DP57" s="817"/>
      <c r="DQ57" s="817"/>
      <c r="DR57" s="817"/>
      <c r="DS57" s="817"/>
      <c r="DT57" s="817"/>
      <c r="DU57" s="817"/>
      <c r="DV57" s="817"/>
      <c r="DW57" s="817"/>
    </row>
    <row r="58" spans="2:127" ht="15" customHeight="1">
      <c r="B58" s="3027"/>
      <c r="C58" s="3026"/>
      <c r="D58" s="3026"/>
      <c r="E58" s="3026"/>
      <c r="F58" s="3026"/>
      <c r="G58" s="3037" t="s">
        <v>2564</v>
      </c>
      <c r="H58" s="3037"/>
      <c r="I58" s="3037"/>
      <c r="J58" s="3037"/>
      <c r="K58" s="3037"/>
      <c r="L58" s="3037"/>
      <c r="M58" s="3037"/>
      <c r="N58" s="3037"/>
      <c r="O58" s="3038" t="s">
        <v>3757</v>
      </c>
      <c r="P58" s="3038"/>
      <c r="Q58" s="3039"/>
      <c r="R58" s="3039"/>
      <c r="S58" s="3039"/>
      <c r="T58" s="3040" t="s">
        <v>3758</v>
      </c>
      <c r="U58" s="3040"/>
      <c r="V58" s="3041"/>
      <c r="W58" s="3041"/>
      <c r="X58" s="3041"/>
      <c r="Y58" s="3041"/>
      <c r="Z58" s="3033"/>
      <c r="AA58" s="3033"/>
      <c r="AB58" s="3033"/>
      <c r="AC58" s="3033"/>
      <c r="AD58" s="3033"/>
      <c r="AE58" s="3033"/>
      <c r="AF58" s="3033"/>
      <c r="AG58" s="3033"/>
      <c r="AH58" s="3033"/>
      <c r="AI58" s="3033"/>
      <c r="AJ58" s="3033"/>
      <c r="AK58" s="3033"/>
      <c r="AL58" s="3033"/>
      <c r="AM58" s="3033"/>
      <c r="AN58" s="3033"/>
      <c r="AO58" s="3033"/>
      <c r="AP58" s="3033"/>
      <c r="AQ58" s="3033"/>
      <c r="AR58" s="3033"/>
      <c r="AS58" s="3033"/>
      <c r="AT58" s="3033"/>
      <c r="AU58" s="3033"/>
      <c r="AV58" s="3033"/>
      <c r="AW58" s="3033"/>
      <c r="AX58" s="3033"/>
      <c r="AY58" s="3033"/>
      <c r="AZ58" s="3033"/>
      <c r="BA58" s="3033"/>
      <c r="BB58" s="3033"/>
      <c r="BC58" s="3033"/>
      <c r="BD58" s="3033"/>
      <c r="BE58" s="3033"/>
      <c r="BF58" s="3033"/>
      <c r="BG58" s="3033"/>
      <c r="BH58" s="3033"/>
      <c r="BI58" s="3033"/>
      <c r="BJ58" s="3033"/>
      <c r="BK58" s="3033"/>
      <c r="BL58" s="3033"/>
      <c r="BM58" s="3034"/>
      <c r="BT58" s="842"/>
      <c r="BU58" s="843"/>
      <c r="BV58" s="843"/>
      <c r="BW58" s="844"/>
      <c r="BX58" s="844"/>
      <c r="BY58" s="844"/>
      <c r="BZ58" s="843"/>
      <c r="CA58" s="843"/>
      <c r="CB58" s="845"/>
      <c r="CC58" s="845"/>
      <c r="CD58" s="845"/>
      <c r="CE58" s="845"/>
      <c r="CF58" s="843"/>
      <c r="CG58" s="843"/>
      <c r="CH58" s="843"/>
      <c r="CI58" s="843"/>
      <c r="CJ58" s="843"/>
    </row>
    <row r="59" spans="2:127" ht="15" customHeight="1">
      <c r="B59" s="3028"/>
      <c r="C59" s="3029"/>
      <c r="D59" s="3029"/>
      <c r="E59" s="3029"/>
      <c r="F59" s="3029"/>
      <c r="G59" s="3029"/>
      <c r="H59" s="3029"/>
      <c r="I59" s="3029"/>
      <c r="J59" s="3029"/>
      <c r="K59" s="3029"/>
      <c r="L59" s="3029"/>
      <c r="M59" s="3029"/>
      <c r="N59" s="3029"/>
      <c r="O59" s="3038"/>
      <c r="P59" s="3038"/>
      <c r="Q59" s="3039"/>
      <c r="R59" s="3039"/>
      <c r="S59" s="3039"/>
      <c r="T59" s="3040"/>
      <c r="U59" s="3040"/>
      <c r="V59" s="3041"/>
      <c r="W59" s="3041"/>
      <c r="X59" s="3041"/>
      <c r="Y59" s="3041"/>
      <c r="Z59" s="3033"/>
      <c r="AA59" s="3033"/>
      <c r="AB59" s="3033"/>
      <c r="AC59" s="3033"/>
      <c r="AD59" s="3033"/>
      <c r="AE59" s="3033"/>
      <c r="AF59" s="3033"/>
      <c r="AG59" s="3033"/>
      <c r="AH59" s="3033"/>
      <c r="AI59" s="3033"/>
      <c r="AJ59" s="3033"/>
      <c r="AK59" s="3033"/>
      <c r="AL59" s="3033"/>
      <c r="AM59" s="3033"/>
      <c r="AN59" s="3033"/>
      <c r="AO59" s="3033"/>
      <c r="AP59" s="3033"/>
      <c r="AQ59" s="3033"/>
      <c r="AR59" s="3033"/>
      <c r="AS59" s="3033"/>
      <c r="AT59" s="3033"/>
      <c r="AU59" s="3033"/>
      <c r="AV59" s="3033"/>
      <c r="AW59" s="3033"/>
      <c r="AX59" s="3033"/>
      <c r="AY59" s="3033"/>
      <c r="AZ59" s="3033"/>
      <c r="BA59" s="3033"/>
      <c r="BB59" s="3033"/>
      <c r="BC59" s="3033"/>
      <c r="BD59" s="3033"/>
      <c r="BE59" s="3033"/>
      <c r="BF59" s="3033"/>
      <c r="BG59" s="3033"/>
      <c r="BH59" s="3033"/>
      <c r="BI59" s="3033"/>
      <c r="BJ59" s="3033"/>
      <c r="BK59" s="3033"/>
      <c r="BL59" s="3033"/>
      <c r="BM59" s="3034"/>
      <c r="BT59" s="842"/>
      <c r="BU59" s="843"/>
      <c r="BV59" s="843"/>
      <c r="BW59" s="844"/>
      <c r="BX59" s="844"/>
      <c r="BY59" s="844"/>
      <c r="BZ59" s="843"/>
      <c r="CA59" s="843"/>
      <c r="CB59" s="845"/>
      <c r="CC59" s="845"/>
      <c r="CD59" s="845"/>
      <c r="CE59" s="845"/>
      <c r="CF59" s="843"/>
      <c r="CG59" s="843"/>
      <c r="CH59" s="843"/>
      <c r="CI59" s="843"/>
      <c r="CJ59" s="843"/>
    </row>
    <row r="60" spans="2:127" ht="7.5" customHeight="1">
      <c r="B60" s="2981" t="s">
        <v>3759</v>
      </c>
      <c r="C60" s="2982"/>
      <c r="D60" s="2982"/>
      <c r="E60" s="2982"/>
      <c r="F60" s="2982"/>
      <c r="G60" s="2982"/>
      <c r="H60" s="2982"/>
      <c r="I60" s="2982"/>
      <c r="J60" s="2982"/>
      <c r="K60" s="2982"/>
      <c r="L60" s="2982"/>
      <c r="M60" s="2982"/>
      <c r="N60" s="2983"/>
      <c r="O60" s="2990" t="s">
        <v>139</v>
      </c>
      <c r="P60" s="2990"/>
      <c r="Q60" s="2992" t="s">
        <v>2565</v>
      </c>
      <c r="R60" s="2992"/>
      <c r="S60" s="2992"/>
      <c r="T60" s="2992"/>
      <c r="U60" s="2992"/>
      <c r="V60" s="2992"/>
      <c r="W60" s="2992"/>
      <c r="X60" s="2992"/>
      <c r="Y60" s="2992"/>
      <c r="Z60" s="2992"/>
      <c r="AA60" s="2992"/>
      <c r="AB60" s="2992"/>
      <c r="AC60" s="2992"/>
      <c r="AD60" s="2992"/>
      <c r="AE60" s="2992"/>
      <c r="AF60" s="2992"/>
      <c r="AG60" s="2992"/>
      <c r="AH60" s="2992"/>
      <c r="AI60" s="2992"/>
      <c r="AJ60" s="2992"/>
      <c r="AK60" s="2992"/>
      <c r="AL60" s="2992"/>
      <c r="AM60" s="2992"/>
      <c r="AN60" s="2992"/>
      <c r="AO60" s="2994" t="s">
        <v>3760</v>
      </c>
      <c r="AP60" s="2995"/>
      <c r="AQ60" s="2995"/>
      <c r="AR60" s="2995"/>
      <c r="AS60" s="2995"/>
      <c r="AT60" s="2995"/>
      <c r="AU60" s="2995"/>
      <c r="AV60" s="2995"/>
      <c r="AW60" s="2995"/>
      <c r="AX60" s="2996"/>
      <c r="AY60" s="3003" t="s">
        <v>2566</v>
      </c>
      <c r="AZ60" s="2964"/>
      <c r="BA60" s="2964"/>
      <c r="BB60" s="836"/>
      <c r="BC60" s="836"/>
      <c r="BD60" s="836"/>
      <c r="BE60" s="836"/>
      <c r="BF60" s="836"/>
      <c r="BG60" s="836"/>
      <c r="BH60" s="836"/>
      <c r="BI60" s="836"/>
      <c r="BJ60" s="836"/>
      <c r="BK60" s="836"/>
      <c r="BL60" s="836"/>
      <c r="BM60" s="846"/>
      <c r="BY60" s="844"/>
      <c r="BZ60" s="843"/>
      <c r="CA60" s="843"/>
      <c r="CB60" s="845"/>
      <c r="CC60" s="845"/>
      <c r="CD60" s="845"/>
      <c r="CE60" s="845"/>
      <c r="CF60" s="843"/>
      <c r="CG60" s="843"/>
      <c r="CH60" s="843"/>
      <c r="CI60" s="843"/>
      <c r="CJ60" s="843"/>
    </row>
    <row r="61" spans="2:127" ht="10.5" customHeight="1">
      <c r="B61" s="2984"/>
      <c r="C61" s="2985"/>
      <c r="D61" s="2985"/>
      <c r="E61" s="2985"/>
      <c r="F61" s="2985"/>
      <c r="G61" s="2985"/>
      <c r="H61" s="2985"/>
      <c r="I61" s="2985"/>
      <c r="J61" s="2985"/>
      <c r="K61" s="2985"/>
      <c r="L61" s="2985"/>
      <c r="M61" s="2985"/>
      <c r="N61" s="2986"/>
      <c r="O61" s="2991"/>
      <c r="P61" s="2991"/>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7"/>
      <c r="AP61" s="2998"/>
      <c r="AQ61" s="2998"/>
      <c r="AR61" s="2998"/>
      <c r="AS61" s="2998"/>
      <c r="AT61" s="2998"/>
      <c r="AU61" s="2998"/>
      <c r="AV61" s="2998"/>
      <c r="AW61" s="2998"/>
      <c r="AX61" s="2999"/>
      <c r="AY61" s="2958" t="s">
        <v>140</v>
      </c>
      <c r="AZ61" s="2958"/>
      <c r="BA61" s="2959"/>
      <c r="BB61" s="2960"/>
      <c r="BC61" s="2961"/>
      <c r="BD61" s="2926" t="s">
        <v>477</v>
      </c>
      <c r="BE61" s="2926"/>
      <c r="BF61" s="2960"/>
      <c r="BG61" s="2961"/>
      <c r="BH61" s="2926" t="s">
        <v>5</v>
      </c>
      <c r="BI61" s="2926"/>
      <c r="BJ61" s="2960"/>
      <c r="BK61" s="2961"/>
      <c r="BL61" s="2926" t="s">
        <v>478</v>
      </c>
      <c r="BM61" s="3006"/>
      <c r="CU61" s="847"/>
      <c r="CV61" s="847"/>
      <c r="CW61" s="843"/>
      <c r="CX61" s="843"/>
      <c r="CY61" s="843"/>
      <c r="CZ61" s="847"/>
      <c r="DA61" s="847"/>
      <c r="DB61" s="847"/>
      <c r="DC61" s="847"/>
      <c r="DD61" s="843"/>
      <c r="DE61" s="843"/>
      <c r="DF61" s="843"/>
      <c r="DG61" s="847"/>
      <c r="DH61" s="847"/>
      <c r="DI61" s="847"/>
      <c r="DJ61" s="847"/>
      <c r="DK61" s="843"/>
      <c r="DL61" s="842"/>
      <c r="DM61" s="842"/>
      <c r="DP61" s="848"/>
      <c r="DQ61" s="848"/>
      <c r="DR61" s="848"/>
    </row>
    <row r="62" spans="2:127" ht="10.5" customHeight="1">
      <c r="B62" s="2984"/>
      <c r="C62" s="2985"/>
      <c r="D62" s="2985"/>
      <c r="E62" s="2985"/>
      <c r="F62" s="2985"/>
      <c r="G62" s="2985"/>
      <c r="H62" s="2985"/>
      <c r="I62" s="2985"/>
      <c r="J62" s="2985"/>
      <c r="K62" s="2985"/>
      <c r="L62" s="2985"/>
      <c r="M62" s="2985"/>
      <c r="N62" s="2986"/>
      <c r="O62" s="3004" t="s">
        <v>139</v>
      </c>
      <c r="P62" s="3004"/>
      <c r="Q62" s="3005" t="s">
        <v>3761</v>
      </c>
      <c r="R62" s="3005"/>
      <c r="S62" s="3005"/>
      <c r="T62" s="3005"/>
      <c r="U62" s="3005"/>
      <c r="V62" s="3005"/>
      <c r="W62" s="3005"/>
      <c r="X62" s="3005"/>
      <c r="Y62" s="3005"/>
      <c r="Z62" s="3005"/>
      <c r="AA62" s="3005"/>
      <c r="AB62" s="3005"/>
      <c r="AC62" s="3005"/>
      <c r="AD62" s="3005"/>
      <c r="AE62" s="3005"/>
      <c r="AF62" s="3005"/>
      <c r="AG62" s="3005"/>
      <c r="AH62" s="3005"/>
      <c r="AI62" s="3005"/>
      <c r="AJ62" s="3005"/>
      <c r="AK62" s="3005"/>
      <c r="AL62" s="3005"/>
      <c r="AM62" s="3005"/>
      <c r="AN62" s="3005"/>
      <c r="AO62" s="2997"/>
      <c r="AP62" s="2998"/>
      <c r="AQ62" s="2998"/>
      <c r="AR62" s="2998"/>
      <c r="AS62" s="2998"/>
      <c r="AT62" s="2998"/>
      <c r="AU62" s="2998"/>
      <c r="AV62" s="2998"/>
      <c r="AW62" s="2998"/>
      <c r="AX62" s="2999"/>
      <c r="AY62" s="2958"/>
      <c r="AZ62" s="2958"/>
      <c r="BA62" s="2959"/>
      <c r="BB62" s="2962"/>
      <c r="BC62" s="2963"/>
      <c r="BD62" s="2926"/>
      <c r="BE62" s="2926"/>
      <c r="BF62" s="2962"/>
      <c r="BG62" s="2963"/>
      <c r="BH62" s="2926"/>
      <c r="BI62" s="2926"/>
      <c r="BJ62" s="2962"/>
      <c r="BK62" s="2963"/>
      <c r="BL62" s="2926"/>
      <c r="BM62" s="3006"/>
      <c r="CU62" s="847"/>
      <c r="CV62" s="847"/>
      <c r="CW62" s="843"/>
      <c r="CX62" s="843"/>
      <c r="CY62" s="843"/>
      <c r="CZ62" s="847"/>
      <c r="DA62" s="847"/>
      <c r="DB62" s="847"/>
      <c r="DC62" s="847"/>
      <c r="DD62" s="843"/>
      <c r="DE62" s="843"/>
      <c r="DF62" s="843"/>
      <c r="DG62" s="847"/>
      <c r="DH62" s="847"/>
      <c r="DI62" s="847"/>
      <c r="DJ62" s="847"/>
      <c r="DK62" s="843"/>
      <c r="DL62" s="842"/>
      <c r="DM62" s="842"/>
      <c r="DP62" s="848"/>
      <c r="DQ62" s="848"/>
      <c r="DR62" s="848"/>
    </row>
    <row r="63" spans="2:127" ht="7.5" customHeight="1">
      <c r="B63" s="2984"/>
      <c r="C63" s="2985"/>
      <c r="D63" s="2985"/>
      <c r="E63" s="2985"/>
      <c r="F63" s="2985"/>
      <c r="G63" s="2985"/>
      <c r="H63" s="2985"/>
      <c r="I63" s="2985"/>
      <c r="J63" s="2985"/>
      <c r="K63" s="2985"/>
      <c r="L63" s="2985"/>
      <c r="M63" s="2985"/>
      <c r="N63" s="2986"/>
      <c r="O63" s="3004"/>
      <c r="P63" s="3004"/>
      <c r="Q63" s="3005"/>
      <c r="R63" s="3005"/>
      <c r="S63" s="3005"/>
      <c r="T63" s="3005"/>
      <c r="U63" s="3005"/>
      <c r="V63" s="3005"/>
      <c r="W63" s="3005"/>
      <c r="X63" s="3005"/>
      <c r="Y63" s="3005"/>
      <c r="Z63" s="3005"/>
      <c r="AA63" s="3005"/>
      <c r="AB63" s="3005"/>
      <c r="AC63" s="3005"/>
      <c r="AD63" s="3005"/>
      <c r="AE63" s="3005"/>
      <c r="AF63" s="3005"/>
      <c r="AG63" s="3005"/>
      <c r="AH63" s="3005"/>
      <c r="AI63" s="3005"/>
      <c r="AJ63" s="3005"/>
      <c r="AK63" s="3005"/>
      <c r="AL63" s="3005"/>
      <c r="AM63" s="3005"/>
      <c r="AN63" s="3005"/>
      <c r="AO63" s="3000"/>
      <c r="AP63" s="3001"/>
      <c r="AQ63" s="3001"/>
      <c r="AR63" s="3001"/>
      <c r="AS63" s="3001"/>
      <c r="AT63" s="3001"/>
      <c r="AU63" s="3001"/>
      <c r="AV63" s="3001"/>
      <c r="AW63" s="3001"/>
      <c r="AX63" s="3002"/>
      <c r="AY63" s="849"/>
      <c r="AZ63" s="849"/>
      <c r="BA63" s="849"/>
      <c r="BB63" s="849"/>
      <c r="BC63" s="849"/>
      <c r="BD63" s="849"/>
      <c r="BE63" s="849"/>
      <c r="BF63" s="849"/>
      <c r="BG63" s="849"/>
      <c r="BH63" s="849"/>
      <c r="BI63" s="849"/>
      <c r="BJ63" s="849"/>
      <c r="BK63" s="849"/>
      <c r="BL63" s="849"/>
      <c r="BM63" s="850"/>
      <c r="CD63" s="796"/>
      <c r="CE63" s="796"/>
      <c r="CF63" s="796"/>
      <c r="CG63" s="796"/>
      <c r="CH63" s="796"/>
      <c r="CI63" s="796"/>
      <c r="CJ63" s="851"/>
    </row>
    <row r="64" spans="2:127" ht="7.5" customHeight="1">
      <c r="B64" s="2984"/>
      <c r="C64" s="2985"/>
      <c r="D64" s="2985"/>
      <c r="E64" s="2985"/>
      <c r="F64" s="2985"/>
      <c r="G64" s="2985"/>
      <c r="H64" s="2985"/>
      <c r="I64" s="2985"/>
      <c r="J64" s="2985"/>
      <c r="K64" s="2985"/>
      <c r="L64" s="2985"/>
      <c r="M64" s="2985"/>
      <c r="N64" s="2986"/>
      <c r="O64" s="852"/>
      <c r="P64" s="853"/>
      <c r="Q64" s="2965" t="s">
        <v>139</v>
      </c>
      <c r="R64" s="2965"/>
      <c r="S64" s="2967" t="s">
        <v>3762</v>
      </c>
      <c r="T64" s="2967"/>
      <c r="U64" s="2967"/>
      <c r="V64" s="2967"/>
      <c r="W64" s="2967"/>
      <c r="X64" s="2967"/>
      <c r="Y64" s="2967"/>
      <c r="Z64" s="2967"/>
      <c r="AA64" s="2967"/>
      <c r="AB64" s="2967"/>
      <c r="AC64" s="2967"/>
      <c r="AD64" s="2967"/>
      <c r="AE64" s="2967"/>
      <c r="AF64" s="2967"/>
      <c r="AG64" s="2967"/>
      <c r="AH64" s="2967"/>
      <c r="AI64" s="2967"/>
      <c r="AJ64" s="2967"/>
      <c r="AK64" s="2967"/>
      <c r="AL64" s="2967"/>
      <c r="AM64" s="2967"/>
      <c r="AN64" s="2967"/>
      <c r="AO64" s="2967"/>
      <c r="AP64" s="2967"/>
      <c r="AQ64" s="2967"/>
      <c r="AR64" s="2967"/>
      <c r="AS64" s="2967"/>
      <c r="AT64" s="2967"/>
      <c r="AU64" s="2967"/>
      <c r="AV64" s="2967"/>
      <c r="AW64" s="2967"/>
      <c r="AX64" s="2967"/>
      <c r="AY64" s="2967"/>
      <c r="AZ64" s="2967"/>
      <c r="BA64" s="2967"/>
      <c r="BB64" s="2967"/>
      <c r="BC64" s="2967"/>
      <c r="BD64" s="2967"/>
      <c r="BE64" s="2967"/>
      <c r="BF64" s="2967"/>
      <c r="BG64" s="2967"/>
      <c r="BH64" s="2967"/>
      <c r="BI64" s="2967"/>
      <c r="BJ64" s="2967"/>
      <c r="BK64" s="2967"/>
      <c r="BL64" s="2967"/>
      <c r="BM64" s="2968"/>
      <c r="BN64" s="854"/>
      <c r="BO64" s="854"/>
      <c r="CF64" s="796"/>
      <c r="CG64" s="796"/>
      <c r="CH64" s="796"/>
      <c r="CI64" s="796"/>
      <c r="CJ64" s="796"/>
    </row>
    <row r="65" spans="2:88" ht="7.5" customHeight="1">
      <c r="B65" s="2984"/>
      <c r="C65" s="2985"/>
      <c r="D65" s="2985"/>
      <c r="E65" s="2985"/>
      <c r="F65" s="2985"/>
      <c r="G65" s="2985"/>
      <c r="H65" s="2985"/>
      <c r="I65" s="2985"/>
      <c r="J65" s="2985"/>
      <c r="K65" s="2985"/>
      <c r="L65" s="2985"/>
      <c r="M65" s="2985"/>
      <c r="N65" s="2986"/>
      <c r="O65" s="855"/>
      <c r="P65" s="853"/>
      <c r="Q65" s="2965"/>
      <c r="R65" s="2965"/>
      <c r="S65" s="2967"/>
      <c r="T65" s="2967"/>
      <c r="U65" s="2967"/>
      <c r="V65" s="2967"/>
      <c r="W65" s="2967"/>
      <c r="X65" s="2967"/>
      <c r="Y65" s="2967"/>
      <c r="Z65" s="2967"/>
      <c r="AA65" s="2967"/>
      <c r="AB65" s="2967"/>
      <c r="AC65" s="2967"/>
      <c r="AD65" s="2967"/>
      <c r="AE65" s="2967"/>
      <c r="AF65" s="2967"/>
      <c r="AG65" s="2967"/>
      <c r="AH65" s="2967"/>
      <c r="AI65" s="2967"/>
      <c r="AJ65" s="2967"/>
      <c r="AK65" s="2967"/>
      <c r="AL65" s="2967"/>
      <c r="AM65" s="2967"/>
      <c r="AN65" s="2967"/>
      <c r="AO65" s="2967"/>
      <c r="AP65" s="2967"/>
      <c r="AQ65" s="2967"/>
      <c r="AR65" s="2967"/>
      <c r="AS65" s="2967"/>
      <c r="AT65" s="2967"/>
      <c r="AU65" s="2967"/>
      <c r="AV65" s="2967"/>
      <c r="AW65" s="2967"/>
      <c r="AX65" s="2967"/>
      <c r="AY65" s="2967"/>
      <c r="AZ65" s="2967"/>
      <c r="BA65" s="2967"/>
      <c r="BB65" s="2967"/>
      <c r="BC65" s="2967"/>
      <c r="BD65" s="2967"/>
      <c r="BE65" s="2967"/>
      <c r="BF65" s="2967"/>
      <c r="BG65" s="2967"/>
      <c r="BH65" s="2967"/>
      <c r="BI65" s="2967"/>
      <c r="BJ65" s="2967"/>
      <c r="BK65" s="2967"/>
      <c r="BL65" s="2967"/>
      <c r="BM65" s="2968"/>
      <c r="BN65" s="854"/>
      <c r="BO65" s="854"/>
      <c r="BV65" s="856"/>
      <c r="BW65" s="856"/>
      <c r="BX65" s="856"/>
      <c r="BY65" s="856"/>
      <c r="BZ65" s="856"/>
      <c r="CA65" s="856"/>
      <c r="CB65" s="856"/>
      <c r="CC65" s="856"/>
      <c r="CD65" s="856"/>
      <c r="CE65" s="856"/>
      <c r="CF65" s="856"/>
      <c r="CG65" s="856"/>
      <c r="CH65" s="856"/>
      <c r="CI65" s="856"/>
      <c r="CJ65" s="856"/>
    </row>
    <row r="66" spans="2:88" ht="7.5" customHeight="1">
      <c r="B66" s="2984"/>
      <c r="C66" s="2985"/>
      <c r="D66" s="2985"/>
      <c r="E66" s="2985"/>
      <c r="F66" s="2985"/>
      <c r="G66" s="2985"/>
      <c r="H66" s="2985"/>
      <c r="I66" s="2985"/>
      <c r="J66" s="2985"/>
      <c r="K66" s="2985"/>
      <c r="L66" s="2985"/>
      <c r="M66" s="2985"/>
      <c r="N66" s="2986"/>
      <c r="O66" s="855"/>
      <c r="P66" s="853"/>
      <c r="Q66" s="2965" t="s">
        <v>139</v>
      </c>
      <c r="R66" s="2965"/>
      <c r="S66" s="2967" t="s">
        <v>3763</v>
      </c>
      <c r="T66" s="2967"/>
      <c r="U66" s="2967"/>
      <c r="V66" s="2967"/>
      <c r="W66" s="2967"/>
      <c r="X66" s="2967"/>
      <c r="Y66" s="2967"/>
      <c r="Z66" s="2967"/>
      <c r="AA66" s="2967"/>
      <c r="AB66" s="2967"/>
      <c r="AC66" s="2967"/>
      <c r="AD66" s="2967"/>
      <c r="AE66" s="2967"/>
      <c r="AF66" s="2967"/>
      <c r="AG66" s="2967"/>
      <c r="AH66" s="2967"/>
      <c r="AI66" s="2967"/>
      <c r="AJ66" s="2967"/>
      <c r="AK66" s="2967"/>
      <c r="AL66" s="2967"/>
      <c r="AM66" s="2967"/>
      <c r="AN66" s="2967"/>
      <c r="AO66" s="2967"/>
      <c r="AP66" s="2967"/>
      <c r="AQ66" s="2967"/>
      <c r="AR66" s="2967"/>
      <c r="AS66" s="2967"/>
      <c r="AT66" s="2967"/>
      <c r="AU66" s="2967"/>
      <c r="AV66" s="2967"/>
      <c r="AW66" s="2967"/>
      <c r="AX66" s="2967"/>
      <c r="AY66" s="2967"/>
      <c r="AZ66" s="2967"/>
      <c r="BA66" s="2967"/>
      <c r="BB66" s="2967"/>
      <c r="BC66" s="2967"/>
      <c r="BD66" s="2967"/>
      <c r="BE66" s="2967"/>
      <c r="BF66" s="2967"/>
      <c r="BG66" s="2967"/>
      <c r="BH66" s="2967"/>
      <c r="BI66" s="2967"/>
      <c r="BJ66" s="2967"/>
      <c r="BK66" s="2967"/>
      <c r="BL66" s="2967"/>
      <c r="BM66" s="2968"/>
      <c r="BN66" s="854"/>
      <c r="BO66" s="854"/>
      <c r="BV66" s="856"/>
      <c r="BW66" s="856"/>
      <c r="BX66" s="856"/>
      <c r="BY66" s="856"/>
      <c r="BZ66" s="856"/>
      <c r="CA66" s="856"/>
      <c r="CB66" s="856"/>
      <c r="CC66" s="856"/>
      <c r="CD66" s="856"/>
      <c r="CE66" s="856"/>
      <c r="CF66" s="856"/>
      <c r="CG66" s="856"/>
      <c r="CH66" s="856"/>
      <c r="CI66" s="856"/>
      <c r="CJ66" s="856"/>
    </row>
    <row r="67" spans="2:88" ht="7.5" customHeight="1">
      <c r="B67" s="2987"/>
      <c r="C67" s="2988"/>
      <c r="D67" s="2988"/>
      <c r="E67" s="2988"/>
      <c r="F67" s="2988"/>
      <c r="G67" s="2988"/>
      <c r="H67" s="2988"/>
      <c r="I67" s="2988"/>
      <c r="J67" s="2988"/>
      <c r="K67" s="2988"/>
      <c r="L67" s="2988"/>
      <c r="M67" s="2988"/>
      <c r="N67" s="2989"/>
      <c r="O67" s="857"/>
      <c r="P67" s="858"/>
      <c r="Q67" s="2966"/>
      <c r="R67" s="2966"/>
      <c r="S67" s="2969"/>
      <c r="T67" s="2969"/>
      <c r="U67" s="2969"/>
      <c r="V67" s="2969"/>
      <c r="W67" s="2969"/>
      <c r="X67" s="2969"/>
      <c r="Y67" s="2969"/>
      <c r="Z67" s="2969"/>
      <c r="AA67" s="2969"/>
      <c r="AB67" s="2969"/>
      <c r="AC67" s="2969"/>
      <c r="AD67" s="2969"/>
      <c r="AE67" s="2969"/>
      <c r="AF67" s="2969"/>
      <c r="AG67" s="2969"/>
      <c r="AH67" s="2969"/>
      <c r="AI67" s="2969"/>
      <c r="AJ67" s="2969"/>
      <c r="AK67" s="2969"/>
      <c r="AL67" s="2969"/>
      <c r="AM67" s="2969"/>
      <c r="AN67" s="2969"/>
      <c r="AO67" s="2969"/>
      <c r="AP67" s="2969"/>
      <c r="AQ67" s="2969"/>
      <c r="AR67" s="2969"/>
      <c r="AS67" s="2969"/>
      <c r="AT67" s="2969"/>
      <c r="AU67" s="2969"/>
      <c r="AV67" s="2969"/>
      <c r="AW67" s="2969"/>
      <c r="AX67" s="2969"/>
      <c r="AY67" s="2969"/>
      <c r="AZ67" s="2969"/>
      <c r="BA67" s="2969"/>
      <c r="BB67" s="2969"/>
      <c r="BC67" s="2969"/>
      <c r="BD67" s="2969"/>
      <c r="BE67" s="2969"/>
      <c r="BF67" s="2969"/>
      <c r="BG67" s="2969"/>
      <c r="BH67" s="2969"/>
      <c r="BI67" s="2969"/>
      <c r="BJ67" s="2969"/>
      <c r="BK67" s="2969"/>
      <c r="BL67" s="2969"/>
      <c r="BM67" s="2970"/>
      <c r="BN67" s="854"/>
      <c r="BO67" s="854"/>
      <c r="CF67" s="796"/>
      <c r="CG67" s="796"/>
      <c r="CH67" s="796"/>
      <c r="CI67" s="796"/>
      <c r="CJ67" s="796"/>
    </row>
    <row r="68" spans="2:88" ht="7.5" customHeight="1">
      <c r="B68" s="3007" t="s">
        <v>3764</v>
      </c>
      <c r="C68" s="3008"/>
      <c r="D68" s="3008"/>
      <c r="E68" s="3008"/>
      <c r="F68" s="3008"/>
      <c r="G68" s="3008"/>
      <c r="H68" s="3008"/>
      <c r="I68" s="3008"/>
      <c r="J68" s="3008"/>
      <c r="K68" s="3008"/>
      <c r="L68" s="3008"/>
      <c r="M68" s="3008"/>
      <c r="N68" s="3009"/>
      <c r="O68" s="859"/>
      <c r="P68" s="2964" t="s">
        <v>2566</v>
      </c>
      <c r="Q68" s="2964"/>
      <c r="R68" s="2964"/>
      <c r="S68" s="859"/>
      <c r="T68" s="859"/>
      <c r="U68" s="859"/>
      <c r="V68" s="859"/>
      <c r="W68" s="859"/>
      <c r="X68" s="859"/>
      <c r="Y68" s="859"/>
      <c r="Z68" s="859"/>
      <c r="AA68" s="859"/>
      <c r="AB68" s="859"/>
      <c r="AC68" s="859"/>
      <c r="AD68" s="860"/>
      <c r="AE68" s="860"/>
      <c r="AF68" s="860"/>
      <c r="AG68" s="860"/>
      <c r="AH68" s="861"/>
      <c r="AI68" s="861"/>
      <c r="AJ68" s="3013" t="s">
        <v>3765</v>
      </c>
      <c r="AK68" s="3014"/>
      <c r="AL68" s="3014"/>
      <c r="AM68" s="3014"/>
      <c r="AN68" s="3014"/>
      <c r="AO68" s="3014"/>
      <c r="AP68" s="3014"/>
      <c r="AQ68" s="3014"/>
      <c r="AR68" s="3015"/>
      <c r="AS68" s="3016"/>
      <c r="AT68" s="862"/>
      <c r="AU68" s="2964" t="s">
        <v>2566</v>
      </c>
      <c r="AV68" s="2964"/>
      <c r="AW68" s="2964"/>
      <c r="AX68" s="859"/>
      <c r="AY68" s="859"/>
      <c r="AZ68" s="859"/>
      <c r="BA68" s="859"/>
      <c r="BB68" s="859"/>
      <c r="BC68" s="859"/>
      <c r="BD68" s="859"/>
      <c r="BE68" s="859"/>
      <c r="BF68" s="859"/>
      <c r="BG68" s="860"/>
      <c r="BH68" s="860"/>
      <c r="BI68" s="860"/>
      <c r="BJ68" s="860"/>
      <c r="BK68" s="859"/>
      <c r="BL68" s="859"/>
      <c r="BM68" s="863"/>
    </row>
    <row r="69" spans="2:88" ht="7.5" customHeight="1">
      <c r="B69" s="2971"/>
      <c r="C69" s="2972"/>
      <c r="D69" s="2972"/>
      <c r="E69" s="2972"/>
      <c r="F69" s="2972"/>
      <c r="G69" s="2972"/>
      <c r="H69" s="2972"/>
      <c r="I69" s="2972"/>
      <c r="J69" s="2972"/>
      <c r="K69" s="2972"/>
      <c r="L69" s="2972"/>
      <c r="M69" s="2972"/>
      <c r="N69" s="2973"/>
      <c r="O69" s="864"/>
      <c r="P69" s="2958" t="s">
        <v>140</v>
      </c>
      <c r="Q69" s="2958"/>
      <c r="R69" s="2959"/>
      <c r="S69" s="2960"/>
      <c r="T69" s="2961"/>
      <c r="U69" s="2926" t="s">
        <v>477</v>
      </c>
      <c r="V69" s="2926"/>
      <c r="W69" s="2960"/>
      <c r="X69" s="2961"/>
      <c r="Y69" s="2926" t="s">
        <v>5</v>
      </c>
      <c r="Z69" s="2926"/>
      <c r="AA69" s="2960"/>
      <c r="AB69" s="2961"/>
      <c r="AC69" s="2926" t="s">
        <v>478</v>
      </c>
      <c r="AD69" s="2926"/>
      <c r="AE69" s="812"/>
      <c r="AF69" s="812"/>
      <c r="AG69" s="812"/>
      <c r="AH69" s="865"/>
      <c r="AI69" s="865"/>
      <c r="AJ69" s="3017"/>
      <c r="AK69" s="3018"/>
      <c r="AL69" s="3018"/>
      <c r="AM69" s="3018"/>
      <c r="AN69" s="3018"/>
      <c r="AO69" s="3018"/>
      <c r="AP69" s="3018"/>
      <c r="AQ69" s="3018"/>
      <c r="AR69" s="3019"/>
      <c r="AS69" s="3020"/>
      <c r="AT69" s="864"/>
      <c r="AU69" s="2958" t="s">
        <v>140</v>
      </c>
      <c r="AV69" s="2958"/>
      <c r="AW69" s="2959"/>
      <c r="AX69" s="2960"/>
      <c r="AY69" s="2961"/>
      <c r="AZ69" s="2926" t="s">
        <v>477</v>
      </c>
      <c r="BA69" s="2926"/>
      <c r="BB69" s="2960"/>
      <c r="BC69" s="2961"/>
      <c r="BD69" s="2926" t="s">
        <v>5</v>
      </c>
      <c r="BE69" s="2926"/>
      <c r="BF69" s="2960"/>
      <c r="BG69" s="2961"/>
      <c r="BH69" s="2926" t="s">
        <v>478</v>
      </c>
      <c r="BI69" s="2926"/>
      <c r="BJ69" s="855"/>
      <c r="BK69" s="855"/>
      <c r="BL69" s="805"/>
      <c r="BM69" s="866"/>
    </row>
    <row r="70" spans="2:88" ht="10.5" customHeight="1">
      <c r="B70" s="2971"/>
      <c r="C70" s="2972"/>
      <c r="D70" s="2972"/>
      <c r="E70" s="2972"/>
      <c r="F70" s="2972"/>
      <c r="G70" s="2972"/>
      <c r="H70" s="2972"/>
      <c r="I70" s="2972"/>
      <c r="J70" s="2972"/>
      <c r="K70" s="2972"/>
      <c r="L70" s="2972"/>
      <c r="M70" s="2972"/>
      <c r="N70" s="2973"/>
      <c r="O70" s="864"/>
      <c r="P70" s="2958"/>
      <c r="Q70" s="2958"/>
      <c r="R70" s="2959"/>
      <c r="S70" s="2962"/>
      <c r="T70" s="2963"/>
      <c r="U70" s="2926"/>
      <c r="V70" s="2926"/>
      <c r="W70" s="2962"/>
      <c r="X70" s="2963"/>
      <c r="Y70" s="2926"/>
      <c r="Z70" s="2926"/>
      <c r="AA70" s="2962"/>
      <c r="AB70" s="2963"/>
      <c r="AC70" s="2926"/>
      <c r="AD70" s="2926"/>
      <c r="AE70" s="812"/>
      <c r="AF70" s="812"/>
      <c r="AG70" s="812"/>
      <c r="AH70" s="865"/>
      <c r="AI70" s="865"/>
      <c r="AJ70" s="3017"/>
      <c r="AK70" s="3018"/>
      <c r="AL70" s="3018"/>
      <c r="AM70" s="3018"/>
      <c r="AN70" s="3018"/>
      <c r="AO70" s="3018"/>
      <c r="AP70" s="3018"/>
      <c r="AQ70" s="3018"/>
      <c r="AR70" s="3019"/>
      <c r="AS70" s="3020"/>
      <c r="AT70" s="864"/>
      <c r="AU70" s="2958"/>
      <c r="AV70" s="2958"/>
      <c r="AW70" s="2959"/>
      <c r="AX70" s="2962"/>
      <c r="AY70" s="2963"/>
      <c r="AZ70" s="2926"/>
      <c r="BA70" s="2926"/>
      <c r="BB70" s="2962"/>
      <c r="BC70" s="2963"/>
      <c r="BD70" s="2926"/>
      <c r="BE70" s="2926"/>
      <c r="BF70" s="2962"/>
      <c r="BG70" s="2963"/>
      <c r="BH70" s="2926"/>
      <c r="BI70" s="2926"/>
      <c r="BJ70" s="855"/>
      <c r="BK70" s="855"/>
      <c r="BL70" s="805"/>
      <c r="BM70" s="866"/>
    </row>
    <row r="71" spans="2:88" ht="4.5" customHeight="1">
      <c r="B71" s="3010"/>
      <c r="C71" s="3011"/>
      <c r="D71" s="3011"/>
      <c r="E71" s="3011"/>
      <c r="F71" s="3011"/>
      <c r="G71" s="3011"/>
      <c r="H71" s="3011"/>
      <c r="I71" s="3011"/>
      <c r="J71" s="3011"/>
      <c r="K71" s="3011"/>
      <c r="L71" s="3011"/>
      <c r="M71" s="3011"/>
      <c r="N71" s="3012"/>
      <c r="O71" s="867"/>
      <c r="P71" s="867"/>
      <c r="Q71" s="867"/>
      <c r="R71" s="867"/>
      <c r="S71" s="867"/>
      <c r="T71" s="867"/>
      <c r="U71" s="867"/>
      <c r="V71" s="867"/>
      <c r="W71" s="867"/>
      <c r="X71" s="867"/>
      <c r="Y71" s="867"/>
      <c r="Z71" s="867"/>
      <c r="AA71" s="867"/>
      <c r="AB71" s="867"/>
      <c r="AC71" s="867"/>
      <c r="AD71" s="868"/>
      <c r="AE71" s="868"/>
      <c r="AF71" s="868"/>
      <c r="AG71" s="868"/>
      <c r="AH71" s="867"/>
      <c r="AI71" s="867"/>
      <c r="AJ71" s="3021"/>
      <c r="AK71" s="3022"/>
      <c r="AL71" s="3022"/>
      <c r="AM71" s="3022"/>
      <c r="AN71" s="3022"/>
      <c r="AO71" s="3022"/>
      <c r="AP71" s="3022"/>
      <c r="AQ71" s="3022"/>
      <c r="AR71" s="3023"/>
      <c r="AS71" s="3024"/>
      <c r="AT71" s="869"/>
      <c r="AU71" s="869"/>
      <c r="AV71" s="867"/>
      <c r="AW71" s="867"/>
      <c r="AX71" s="867"/>
      <c r="AY71" s="867"/>
      <c r="AZ71" s="867"/>
      <c r="BA71" s="867"/>
      <c r="BB71" s="867"/>
      <c r="BC71" s="867"/>
      <c r="BD71" s="867"/>
      <c r="BE71" s="867"/>
      <c r="BF71" s="867"/>
      <c r="BG71" s="868"/>
      <c r="BH71" s="868"/>
      <c r="BI71" s="868"/>
      <c r="BJ71" s="868"/>
      <c r="BK71" s="867"/>
      <c r="BL71" s="867"/>
      <c r="BM71" s="870"/>
    </row>
    <row r="72" spans="2:88" ht="8.25" customHeight="1">
      <c r="B72" s="2971" t="s">
        <v>2567</v>
      </c>
      <c r="C72" s="2972"/>
      <c r="D72" s="2972"/>
      <c r="E72" s="2972"/>
      <c r="F72" s="2972"/>
      <c r="G72" s="2972"/>
      <c r="H72" s="2972"/>
      <c r="I72" s="2972"/>
      <c r="J72" s="2972"/>
      <c r="K72" s="2972"/>
      <c r="L72" s="2972"/>
      <c r="M72" s="2972"/>
      <c r="N72" s="2973"/>
      <c r="O72" s="2977"/>
      <c r="P72" s="2977"/>
      <c r="Q72" s="2977"/>
      <c r="R72" s="2977"/>
      <c r="S72" s="2977"/>
      <c r="T72" s="2977"/>
      <c r="U72" s="2977"/>
      <c r="V72" s="2977"/>
      <c r="W72" s="2977"/>
      <c r="X72" s="2977"/>
      <c r="Y72" s="2977"/>
      <c r="Z72" s="2977"/>
      <c r="AA72" s="2977"/>
      <c r="AB72" s="2977"/>
      <c r="AC72" s="2977"/>
      <c r="AD72" s="2977"/>
      <c r="AE72" s="2977"/>
      <c r="AF72" s="2977"/>
      <c r="AG72" s="2977"/>
      <c r="AH72" s="2977"/>
      <c r="AI72" s="2977"/>
      <c r="AJ72" s="2977"/>
      <c r="AK72" s="2977"/>
      <c r="AL72" s="2977"/>
      <c r="AM72" s="2977"/>
      <c r="AN72" s="2977"/>
      <c r="AO72" s="2977"/>
      <c r="AP72" s="2977"/>
      <c r="AQ72" s="2977"/>
      <c r="AR72" s="2977"/>
      <c r="AS72" s="2977"/>
      <c r="AT72" s="2977"/>
      <c r="AU72" s="2977"/>
      <c r="AV72" s="2977"/>
      <c r="AW72" s="2977"/>
      <c r="AX72" s="2977"/>
      <c r="AY72" s="2977"/>
      <c r="AZ72" s="2977"/>
      <c r="BA72" s="2977"/>
      <c r="BB72" s="2977"/>
      <c r="BC72" s="2977"/>
      <c r="BD72" s="2977"/>
      <c r="BE72" s="2977"/>
      <c r="BF72" s="2977"/>
      <c r="BG72" s="2977"/>
      <c r="BH72" s="2977"/>
      <c r="BI72" s="2977"/>
      <c r="BJ72" s="2977"/>
      <c r="BK72" s="2977"/>
      <c r="BL72" s="2977"/>
      <c r="BM72" s="2978"/>
    </row>
    <row r="73" spans="2:88" ht="8.25" customHeight="1">
      <c r="B73" s="2971"/>
      <c r="C73" s="2972"/>
      <c r="D73" s="2972"/>
      <c r="E73" s="2972"/>
      <c r="F73" s="2972"/>
      <c r="G73" s="2972"/>
      <c r="H73" s="2972"/>
      <c r="I73" s="2972"/>
      <c r="J73" s="2972"/>
      <c r="K73" s="2972"/>
      <c r="L73" s="2972"/>
      <c r="M73" s="2972"/>
      <c r="N73" s="2973"/>
      <c r="O73" s="2977"/>
      <c r="P73" s="2977"/>
      <c r="Q73" s="2977"/>
      <c r="R73" s="2977"/>
      <c r="S73" s="2977"/>
      <c r="T73" s="2977"/>
      <c r="U73" s="2977"/>
      <c r="V73" s="2977"/>
      <c r="W73" s="2977"/>
      <c r="X73" s="2977"/>
      <c r="Y73" s="2977"/>
      <c r="Z73" s="2977"/>
      <c r="AA73" s="2977"/>
      <c r="AB73" s="2977"/>
      <c r="AC73" s="2977"/>
      <c r="AD73" s="2977"/>
      <c r="AE73" s="2977"/>
      <c r="AF73" s="2977"/>
      <c r="AG73" s="2977"/>
      <c r="AH73" s="2977"/>
      <c r="AI73" s="2977"/>
      <c r="AJ73" s="2977"/>
      <c r="AK73" s="2977"/>
      <c r="AL73" s="2977"/>
      <c r="AM73" s="2977"/>
      <c r="AN73" s="2977"/>
      <c r="AO73" s="2977"/>
      <c r="AP73" s="2977"/>
      <c r="AQ73" s="2977"/>
      <c r="AR73" s="2977"/>
      <c r="AS73" s="2977"/>
      <c r="AT73" s="2977"/>
      <c r="AU73" s="2977"/>
      <c r="AV73" s="2977"/>
      <c r="AW73" s="2977"/>
      <c r="AX73" s="2977"/>
      <c r="AY73" s="2977"/>
      <c r="AZ73" s="2977"/>
      <c r="BA73" s="2977"/>
      <c r="BB73" s="2977"/>
      <c r="BC73" s="2977"/>
      <c r="BD73" s="2977"/>
      <c r="BE73" s="2977"/>
      <c r="BF73" s="2977"/>
      <c r="BG73" s="2977"/>
      <c r="BH73" s="2977"/>
      <c r="BI73" s="2977"/>
      <c r="BJ73" s="2977"/>
      <c r="BK73" s="2977"/>
      <c r="BL73" s="2977"/>
      <c r="BM73" s="2978"/>
    </row>
    <row r="74" spans="2:88" ht="8.25" customHeight="1">
      <c r="B74" s="2971"/>
      <c r="C74" s="2972"/>
      <c r="D74" s="2972"/>
      <c r="E74" s="2972"/>
      <c r="F74" s="2972"/>
      <c r="G74" s="2972"/>
      <c r="H74" s="2972"/>
      <c r="I74" s="2972"/>
      <c r="J74" s="2972"/>
      <c r="K74" s="2972"/>
      <c r="L74" s="2972"/>
      <c r="M74" s="2972"/>
      <c r="N74" s="2973"/>
      <c r="O74" s="2977"/>
      <c r="P74" s="2977"/>
      <c r="Q74" s="2977"/>
      <c r="R74" s="2977"/>
      <c r="S74" s="2977"/>
      <c r="T74" s="2977"/>
      <c r="U74" s="2977"/>
      <c r="V74" s="2977"/>
      <c r="W74" s="2977"/>
      <c r="X74" s="2977"/>
      <c r="Y74" s="2977"/>
      <c r="Z74" s="2977"/>
      <c r="AA74" s="2977"/>
      <c r="AB74" s="2977"/>
      <c r="AC74" s="2977"/>
      <c r="AD74" s="2977"/>
      <c r="AE74" s="2977"/>
      <c r="AF74" s="2977"/>
      <c r="AG74" s="2977"/>
      <c r="AH74" s="2977"/>
      <c r="AI74" s="2977"/>
      <c r="AJ74" s="2977"/>
      <c r="AK74" s="2977"/>
      <c r="AL74" s="2977"/>
      <c r="AM74" s="2977"/>
      <c r="AN74" s="2977"/>
      <c r="AO74" s="2977"/>
      <c r="AP74" s="2977"/>
      <c r="AQ74" s="2977"/>
      <c r="AR74" s="2977"/>
      <c r="AS74" s="2977"/>
      <c r="AT74" s="2977"/>
      <c r="AU74" s="2977"/>
      <c r="AV74" s="2977"/>
      <c r="AW74" s="2977"/>
      <c r="AX74" s="2977"/>
      <c r="AY74" s="2977"/>
      <c r="AZ74" s="2977"/>
      <c r="BA74" s="2977"/>
      <c r="BB74" s="2977"/>
      <c r="BC74" s="2977"/>
      <c r="BD74" s="2977"/>
      <c r="BE74" s="2977"/>
      <c r="BF74" s="2977"/>
      <c r="BG74" s="2977"/>
      <c r="BH74" s="2977"/>
      <c r="BI74" s="2977"/>
      <c r="BJ74" s="2977"/>
      <c r="BK74" s="2977"/>
      <c r="BL74" s="2977"/>
      <c r="BM74" s="2978"/>
    </row>
    <row r="75" spans="2:88" ht="8.25" customHeight="1">
      <c r="B75" s="2971"/>
      <c r="C75" s="2972"/>
      <c r="D75" s="2972"/>
      <c r="E75" s="2972"/>
      <c r="F75" s="2972"/>
      <c r="G75" s="2972"/>
      <c r="H75" s="2972"/>
      <c r="I75" s="2972"/>
      <c r="J75" s="2972"/>
      <c r="K75" s="2972"/>
      <c r="L75" s="2972"/>
      <c r="M75" s="2972"/>
      <c r="N75" s="2973"/>
      <c r="O75" s="2977"/>
      <c r="P75" s="2977"/>
      <c r="Q75" s="2977"/>
      <c r="R75" s="2977"/>
      <c r="S75" s="2977"/>
      <c r="T75" s="2977"/>
      <c r="U75" s="2977"/>
      <c r="V75" s="2977"/>
      <c r="W75" s="2977"/>
      <c r="X75" s="2977"/>
      <c r="Y75" s="2977"/>
      <c r="Z75" s="2977"/>
      <c r="AA75" s="2977"/>
      <c r="AB75" s="2977"/>
      <c r="AC75" s="2977"/>
      <c r="AD75" s="2977"/>
      <c r="AE75" s="2977"/>
      <c r="AF75" s="2977"/>
      <c r="AG75" s="2977"/>
      <c r="AH75" s="2977"/>
      <c r="AI75" s="2977"/>
      <c r="AJ75" s="2977"/>
      <c r="AK75" s="2977"/>
      <c r="AL75" s="2977"/>
      <c r="AM75" s="2977"/>
      <c r="AN75" s="2977"/>
      <c r="AO75" s="2977"/>
      <c r="AP75" s="2977"/>
      <c r="AQ75" s="2977"/>
      <c r="AR75" s="2977"/>
      <c r="AS75" s="2977"/>
      <c r="AT75" s="2977"/>
      <c r="AU75" s="2977"/>
      <c r="AV75" s="2977"/>
      <c r="AW75" s="2977"/>
      <c r="AX75" s="2977"/>
      <c r="AY75" s="2977"/>
      <c r="AZ75" s="2977"/>
      <c r="BA75" s="2977"/>
      <c r="BB75" s="2977"/>
      <c r="BC75" s="2977"/>
      <c r="BD75" s="2977"/>
      <c r="BE75" s="2977"/>
      <c r="BF75" s="2977"/>
      <c r="BG75" s="2977"/>
      <c r="BH75" s="2977"/>
      <c r="BI75" s="2977"/>
      <c r="BJ75" s="2977"/>
      <c r="BK75" s="2977"/>
      <c r="BL75" s="2977"/>
      <c r="BM75" s="2978"/>
    </row>
    <row r="76" spans="2:88" ht="8.25" customHeight="1">
      <c r="B76" s="2971"/>
      <c r="C76" s="2972"/>
      <c r="D76" s="2972"/>
      <c r="E76" s="2972"/>
      <c r="F76" s="2972"/>
      <c r="G76" s="2972"/>
      <c r="H76" s="2972"/>
      <c r="I76" s="2972"/>
      <c r="J76" s="2972"/>
      <c r="K76" s="2972"/>
      <c r="L76" s="2972"/>
      <c r="M76" s="2972"/>
      <c r="N76" s="2973"/>
      <c r="O76" s="2977"/>
      <c r="P76" s="2977"/>
      <c r="Q76" s="2977"/>
      <c r="R76" s="2977"/>
      <c r="S76" s="2977"/>
      <c r="T76" s="2977"/>
      <c r="U76" s="2977"/>
      <c r="V76" s="2977"/>
      <c r="W76" s="2977"/>
      <c r="X76" s="2977"/>
      <c r="Y76" s="2977"/>
      <c r="Z76" s="2977"/>
      <c r="AA76" s="2977"/>
      <c r="AB76" s="2977"/>
      <c r="AC76" s="2977"/>
      <c r="AD76" s="2977"/>
      <c r="AE76" s="2977"/>
      <c r="AF76" s="2977"/>
      <c r="AG76" s="2977"/>
      <c r="AH76" s="2977"/>
      <c r="AI76" s="2977"/>
      <c r="AJ76" s="2977"/>
      <c r="AK76" s="2977"/>
      <c r="AL76" s="2977"/>
      <c r="AM76" s="2977"/>
      <c r="AN76" s="2977"/>
      <c r="AO76" s="2977"/>
      <c r="AP76" s="2977"/>
      <c r="AQ76" s="2977"/>
      <c r="AR76" s="2977"/>
      <c r="AS76" s="2977"/>
      <c r="AT76" s="2977"/>
      <c r="AU76" s="2977"/>
      <c r="AV76" s="2977"/>
      <c r="AW76" s="2977"/>
      <c r="AX76" s="2977"/>
      <c r="AY76" s="2977"/>
      <c r="AZ76" s="2977"/>
      <c r="BA76" s="2977"/>
      <c r="BB76" s="2977"/>
      <c r="BC76" s="2977"/>
      <c r="BD76" s="2977"/>
      <c r="BE76" s="2977"/>
      <c r="BF76" s="2977"/>
      <c r="BG76" s="2977"/>
      <c r="BH76" s="2977"/>
      <c r="BI76" s="2977"/>
      <c r="BJ76" s="2977"/>
      <c r="BK76" s="2977"/>
      <c r="BL76" s="2977"/>
      <c r="BM76" s="2978"/>
    </row>
    <row r="77" spans="2:88" ht="8.25" customHeight="1">
      <c r="B77" s="2971"/>
      <c r="C77" s="2972"/>
      <c r="D77" s="2972"/>
      <c r="E77" s="2972"/>
      <c r="F77" s="2972"/>
      <c r="G77" s="2972"/>
      <c r="H77" s="2972"/>
      <c r="I77" s="2972"/>
      <c r="J77" s="2972"/>
      <c r="K77" s="2972"/>
      <c r="L77" s="2972"/>
      <c r="M77" s="2972"/>
      <c r="N77" s="2973"/>
      <c r="O77" s="2977"/>
      <c r="P77" s="2977"/>
      <c r="Q77" s="2977"/>
      <c r="R77" s="2977"/>
      <c r="S77" s="2977"/>
      <c r="T77" s="2977"/>
      <c r="U77" s="2977"/>
      <c r="V77" s="2977"/>
      <c r="W77" s="2977"/>
      <c r="X77" s="2977"/>
      <c r="Y77" s="2977"/>
      <c r="Z77" s="2977"/>
      <c r="AA77" s="2977"/>
      <c r="AB77" s="2977"/>
      <c r="AC77" s="2977"/>
      <c r="AD77" s="2977"/>
      <c r="AE77" s="2977"/>
      <c r="AF77" s="2977"/>
      <c r="AG77" s="2977"/>
      <c r="AH77" s="2977"/>
      <c r="AI77" s="2977"/>
      <c r="AJ77" s="2977"/>
      <c r="AK77" s="2977"/>
      <c r="AL77" s="2977"/>
      <c r="AM77" s="2977"/>
      <c r="AN77" s="2977"/>
      <c r="AO77" s="2977"/>
      <c r="AP77" s="2977"/>
      <c r="AQ77" s="2977"/>
      <c r="AR77" s="2977"/>
      <c r="AS77" s="2977"/>
      <c r="AT77" s="2977"/>
      <c r="AU77" s="2977"/>
      <c r="AV77" s="2977"/>
      <c r="AW77" s="2977"/>
      <c r="AX77" s="2977"/>
      <c r="AY77" s="2977"/>
      <c r="AZ77" s="2977"/>
      <c r="BA77" s="2977"/>
      <c r="BB77" s="2977"/>
      <c r="BC77" s="2977"/>
      <c r="BD77" s="2977"/>
      <c r="BE77" s="2977"/>
      <c r="BF77" s="2977"/>
      <c r="BG77" s="2977"/>
      <c r="BH77" s="2977"/>
      <c r="BI77" s="2977"/>
      <c r="BJ77" s="2977"/>
      <c r="BK77" s="2977"/>
      <c r="BL77" s="2977"/>
      <c r="BM77" s="2978"/>
    </row>
    <row r="78" spans="2:88" ht="8.25" customHeight="1" thickBot="1">
      <c r="B78" s="2974"/>
      <c r="C78" s="2975"/>
      <c r="D78" s="2975"/>
      <c r="E78" s="2975"/>
      <c r="F78" s="2975"/>
      <c r="G78" s="2975"/>
      <c r="H78" s="2975"/>
      <c r="I78" s="2975"/>
      <c r="J78" s="2975"/>
      <c r="K78" s="2975"/>
      <c r="L78" s="2975"/>
      <c r="M78" s="2975"/>
      <c r="N78" s="2976"/>
      <c r="O78" s="2979"/>
      <c r="P78" s="2979"/>
      <c r="Q78" s="2979"/>
      <c r="R78" s="2979"/>
      <c r="S78" s="2979"/>
      <c r="T78" s="2979"/>
      <c r="U78" s="2979"/>
      <c r="V78" s="2979"/>
      <c r="W78" s="2979"/>
      <c r="X78" s="2979"/>
      <c r="Y78" s="2979"/>
      <c r="Z78" s="2979"/>
      <c r="AA78" s="2979"/>
      <c r="AB78" s="2979"/>
      <c r="AC78" s="2979"/>
      <c r="AD78" s="2979"/>
      <c r="AE78" s="2979"/>
      <c r="AF78" s="2979"/>
      <c r="AG78" s="2979"/>
      <c r="AH78" s="2979"/>
      <c r="AI78" s="2979"/>
      <c r="AJ78" s="2979"/>
      <c r="AK78" s="2979"/>
      <c r="AL78" s="2979"/>
      <c r="AM78" s="2979"/>
      <c r="AN78" s="2979"/>
      <c r="AO78" s="2979"/>
      <c r="AP78" s="2979"/>
      <c r="AQ78" s="2979"/>
      <c r="AR78" s="2979"/>
      <c r="AS78" s="2979"/>
      <c r="AT78" s="2979"/>
      <c r="AU78" s="2979"/>
      <c r="AV78" s="2979"/>
      <c r="AW78" s="2979"/>
      <c r="AX78" s="2979"/>
      <c r="AY78" s="2979"/>
      <c r="AZ78" s="2979"/>
      <c r="BA78" s="2979"/>
      <c r="BB78" s="2979"/>
      <c r="BC78" s="2979"/>
      <c r="BD78" s="2979"/>
      <c r="BE78" s="2979"/>
      <c r="BF78" s="2979"/>
      <c r="BG78" s="2979"/>
      <c r="BH78" s="2979"/>
      <c r="BI78" s="2979"/>
      <c r="BJ78" s="2979"/>
      <c r="BK78" s="2979"/>
      <c r="BL78" s="2979"/>
      <c r="BM78" s="2980"/>
    </row>
    <row r="79" spans="2:88" ht="7.5" customHeight="1">
      <c r="B79" s="871"/>
      <c r="C79" s="871"/>
      <c r="D79" s="871"/>
      <c r="E79" s="871"/>
      <c r="F79" s="871"/>
      <c r="G79" s="871"/>
      <c r="H79" s="871"/>
      <c r="I79" s="871"/>
      <c r="J79" s="871"/>
      <c r="K79" s="871"/>
      <c r="L79" s="871"/>
      <c r="M79" s="871"/>
      <c r="N79" s="871"/>
      <c r="O79" s="872"/>
      <c r="P79" s="872"/>
      <c r="Q79" s="872"/>
      <c r="R79" s="872"/>
      <c r="S79" s="872"/>
      <c r="T79" s="872"/>
      <c r="U79" s="872"/>
      <c r="V79" s="872"/>
      <c r="W79" s="872"/>
      <c r="X79" s="872"/>
      <c r="Y79" s="872"/>
      <c r="Z79" s="872"/>
      <c r="AA79" s="872"/>
      <c r="AB79" s="872"/>
      <c r="AC79" s="872"/>
      <c r="AD79" s="872"/>
      <c r="AE79" s="872"/>
      <c r="AF79" s="872"/>
      <c r="AG79" s="872"/>
      <c r="AH79" s="872"/>
      <c r="AI79" s="872"/>
      <c r="AJ79" s="872"/>
      <c r="AK79" s="872"/>
      <c r="AL79" s="872"/>
      <c r="AM79" s="872"/>
      <c r="AN79" s="872"/>
      <c r="AO79" s="872"/>
      <c r="AP79" s="872"/>
      <c r="AQ79" s="872"/>
      <c r="AR79" s="872"/>
      <c r="AS79" s="872"/>
      <c r="AT79" s="872"/>
      <c r="AU79" s="872"/>
      <c r="AV79" s="872"/>
      <c r="AW79" s="872"/>
      <c r="AX79" s="872"/>
      <c r="AY79" s="872"/>
      <c r="AZ79" s="872"/>
      <c r="BA79" s="872"/>
      <c r="BB79" s="872"/>
      <c r="BC79" s="872"/>
      <c r="BD79" s="872"/>
      <c r="BE79" s="872"/>
      <c r="BF79" s="872"/>
      <c r="BG79" s="872"/>
      <c r="BH79" s="872"/>
      <c r="BI79" s="872"/>
      <c r="BJ79" s="872"/>
      <c r="BK79" s="872"/>
      <c r="BL79" s="872"/>
      <c r="BM79" s="872"/>
    </row>
    <row r="80" spans="2:88" ht="7.5" customHeight="1">
      <c r="B80" s="2928" t="s">
        <v>2568</v>
      </c>
      <c r="C80" s="2929"/>
      <c r="D80" s="2929"/>
      <c r="E80" s="2929"/>
      <c r="F80" s="2929"/>
      <c r="G80" s="2929"/>
      <c r="H80" s="2929"/>
      <c r="I80" s="2929"/>
      <c r="J80" s="2929"/>
      <c r="K80" s="2929"/>
      <c r="L80" s="2929"/>
      <c r="M80" s="2929"/>
      <c r="N80" s="2929"/>
      <c r="O80" s="2932" t="s">
        <v>2569</v>
      </c>
      <c r="P80" s="2932"/>
      <c r="Q80" s="2932"/>
      <c r="R80" s="2932"/>
      <c r="S80" s="2932"/>
      <c r="T80" s="2932"/>
      <c r="U80" s="2932"/>
      <c r="V80" s="2932"/>
      <c r="W80" s="2932"/>
      <c r="X80" s="2932"/>
      <c r="Y80" s="2932"/>
      <c r="Z80" s="2932" t="s">
        <v>2570</v>
      </c>
      <c r="AA80" s="2932"/>
      <c r="AB80" s="2932"/>
      <c r="AC80" s="2932"/>
      <c r="AD80" s="2932"/>
      <c r="AE80" s="2932"/>
      <c r="AF80" s="2932"/>
      <c r="AG80" s="2932"/>
      <c r="AH80" s="2932"/>
      <c r="AI80" s="2932"/>
      <c r="AJ80" s="2932"/>
      <c r="AK80" s="2932" t="s">
        <v>2571</v>
      </c>
      <c r="AL80" s="2932"/>
      <c r="AM80" s="2932"/>
      <c r="AN80" s="2932"/>
      <c r="AO80" s="2932"/>
      <c r="AP80" s="2932"/>
      <c r="AQ80" s="2932"/>
      <c r="AR80" s="2932"/>
      <c r="AS80" s="2932"/>
      <c r="AT80" s="2932"/>
      <c r="AU80" s="2932"/>
      <c r="AV80" s="2929" t="s">
        <v>2572</v>
      </c>
      <c r="AW80" s="2929"/>
      <c r="AX80" s="2929"/>
      <c r="AY80" s="2929"/>
      <c r="AZ80" s="2929"/>
      <c r="BA80" s="2929"/>
      <c r="BB80" s="2929"/>
      <c r="BC80" s="2929"/>
      <c r="BD80" s="2929"/>
      <c r="BE80" s="2929"/>
      <c r="BF80" s="2929"/>
      <c r="BG80" s="2929"/>
      <c r="BH80" s="2929"/>
      <c r="BI80" s="2929"/>
      <c r="BJ80" s="2929"/>
      <c r="BK80" s="2929"/>
      <c r="BL80" s="2929"/>
      <c r="BM80" s="2933"/>
    </row>
    <row r="81" spans="2:65" ht="7.5" customHeight="1">
      <c r="B81" s="2930"/>
      <c r="C81" s="2931"/>
      <c r="D81" s="2931"/>
      <c r="E81" s="2931"/>
      <c r="F81" s="2931"/>
      <c r="G81" s="2931"/>
      <c r="H81" s="2931"/>
      <c r="I81" s="2931"/>
      <c r="J81" s="2931"/>
      <c r="K81" s="2931"/>
      <c r="L81" s="2931"/>
      <c r="M81" s="2931"/>
      <c r="N81" s="2931"/>
      <c r="O81" s="2932"/>
      <c r="P81" s="2932"/>
      <c r="Q81" s="2932"/>
      <c r="R81" s="2932"/>
      <c r="S81" s="2932"/>
      <c r="T81" s="2932"/>
      <c r="U81" s="2932"/>
      <c r="V81" s="2932"/>
      <c r="W81" s="2932"/>
      <c r="X81" s="2932"/>
      <c r="Y81" s="2932"/>
      <c r="Z81" s="2932"/>
      <c r="AA81" s="2932"/>
      <c r="AB81" s="2932"/>
      <c r="AC81" s="2932"/>
      <c r="AD81" s="2932"/>
      <c r="AE81" s="2932"/>
      <c r="AF81" s="2932"/>
      <c r="AG81" s="2932"/>
      <c r="AH81" s="2932"/>
      <c r="AI81" s="2932"/>
      <c r="AJ81" s="2932"/>
      <c r="AK81" s="2932"/>
      <c r="AL81" s="2932"/>
      <c r="AM81" s="2932"/>
      <c r="AN81" s="2932"/>
      <c r="AO81" s="2932"/>
      <c r="AP81" s="2932"/>
      <c r="AQ81" s="2932"/>
      <c r="AR81" s="2932"/>
      <c r="AS81" s="2932"/>
      <c r="AT81" s="2932"/>
      <c r="AU81" s="2932"/>
      <c r="AV81" s="2931"/>
      <c r="AW81" s="2931"/>
      <c r="AX81" s="2931"/>
      <c r="AY81" s="2931"/>
      <c r="AZ81" s="2931"/>
      <c r="BA81" s="2931"/>
      <c r="BB81" s="2931"/>
      <c r="BC81" s="2931"/>
      <c r="BD81" s="2931"/>
      <c r="BE81" s="2931"/>
      <c r="BF81" s="2931"/>
      <c r="BG81" s="2931"/>
      <c r="BH81" s="2931"/>
      <c r="BI81" s="2931"/>
      <c r="BJ81" s="2931"/>
      <c r="BK81" s="2931"/>
      <c r="BL81" s="2931"/>
      <c r="BM81" s="2934"/>
    </row>
    <row r="82" spans="2:65" ht="7.5" customHeight="1">
      <c r="B82" s="2935"/>
      <c r="C82" s="2936"/>
      <c r="D82" s="2936"/>
      <c r="E82" s="2936"/>
      <c r="F82" s="2936"/>
      <c r="G82" s="2936"/>
      <c r="H82" s="2936"/>
      <c r="I82" s="2936"/>
      <c r="J82" s="2936"/>
      <c r="K82" s="2936"/>
      <c r="L82" s="2936"/>
      <c r="M82" s="2936"/>
      <c r="N82" s="2937"/>
      <c r="O82" s="2941"/>
      <c r="P82" s="2941"/>
      <c r="Q82" s="2941"/>
      <c r="R82" s="2941"/>
      <c r="S82" s="2941"/>
      <c r="T82" s="2941"/>
      <c r="U82" s="2941"/>
      <c r="V82" s="2941"/>
      <c r="W82" s="2941"/>
      <c r="X82" s="2941"/>
      <c r="Y82" s="2941"/>
      <c r="Z82" s="2941"/>
      <c r="AA82" s="2941"/>
      <c r="AB82" s="2941"/>
      <c r="AC82" s="2941"/>
      <c r="AD82" s="2941"/>
      <c r="AE82" s="2941"/>
      <c r="AF82" s="2941"/>
      <c r="AG82" s="2941"/>
      <c r="AH82" s="2941"/>
      <c r="AI82" s="2941"/>
      <c r="AJ82" s="2941"/>
      <c r="AK82" s="2941"/>
      <c r="AL82" s="2941"/>
      <c r="AM82" s="2941"/>
      <c r="AN82" s="2941"/>
      <c r="AO82" s="2941"/>
      <c r="AP82" s="2941"/>
      <c r="AQ82" s="2941"/>
      <c r="AR82" s="2941"/>
      <c r="AS82" s="2941"/>
      <c r="AT82" s="2941"/>
      <c r="AU82" s="2941"/>
      <c r="AV82" s="2924" t="s">
        <v>2542</v>
      </c>
      <c r="AW82" s="2924"/>
      <c r="AX82" s="2924"/>
      <c r="AY82" s="2924"/>
      <c r="AZ82" s="2924"/>
      <c r="BA82" s="2924"/>
      <c r="BB82" s="2924" t="s">
        <v>477</v>
      </c>
      <c r="BC82" s="2924"/>
      <c r="BD82" s="2924"/>
      <c r="BE82" s="2924"/>
      <c r="BF82" s="2924"/>
      <c r="BG82" s="2924" t="s">
        <v>5</v>
      </c>
      <c r="BH82" s="2924"/>
      <c r="BI82" s="2924"/>
      <c r="BJ82" s="2924"/>
      <c r="BK82" s="2924"/>
      <c r="BL82" s="2924" t="s">
        <v>478</v>
      </c>
      <c r="BM82" s="2925"/>
    </row>
    <row r="83" spans="2:65" ht="7.5" customHeight="1">
      <c r="B83" s="2938"/>
      <c r="C83" s="2939"/>
      <c r="D83" s="2939"/>
      <c r="E83" s="2939"/>
      <c r="F83" s="2939"/>
      <c r="G83" s="2939"/>
      <c r="H83" s="2939"/>
      <c r="I83" s="2939"/>
      <c r="J83" s="2939"/>
      <c r="K83" s="2939"/>
      <c r="L83" s="2939"/>
      <c r="M83" s="2939"/>
      <c r="N83" s="2940"/>
      <c r="O83" s="2941"/>
      <c r="P83" s="2941"/>
      <c r="Q83" s="2941"/>
      <c r="R83" s="2941"/>
      <c r="S83" s="2941"/>
      <c r="T83" s="2941"/>
      <c r="U83" s="2941"/>
      <c r="V83" s="2941"/>
      <c r="W83" s="2941"/>
      <c r="X83" s="2941"/>
      <c r="Y83" s="2941"/>
      <c r="Z83" s="2941"/>
      <c r="AA83" s="2941"/>
      <c r="AB83" s="2941"/>
      <c r="AC83" s="2941"/>
      <c r="AD83" s="2941"/>
      <c r="AE83" s="2941"/>
      <c r="AF83" s="2941"/>
      <c r="AG83" s="2941"/>
      <c r="AH83" s="2941"/>
      <c r="AI83" s="2941"/>
      <c r="AJ83" s="2941"/>
      <c r="AK83" s="2941"/>
      <c r="AL83" s="2941"/>
      <c r="AM83" s="2941"/>
      <c r="AN83" s="2941"/>
      <c r="AO83" s="2941"/>
      <c r="AP83" s="2941"/>
      <c r="AQ83" s="2941"/>
      <c r="AR83" s="2941"/>
      <c r="AS83" s="2941"/>
      <c r="AT83" s="2941"/>
      <c r="AU83" s="2941"/>
      <c r="AV83" s="2926"/>
      <c r="AW83" s="2926"/>
      <c r="AX83" s="2926"/>
      <c r="AY83" s="2926"/>
      <c r="AZ83" s="2926"/>
      <c r="BA83" s="2926"/>
      <c r="BB83" s="2926"/>
      <c r="BC83" s="2926"/>
      <c r="BD83" s="2926"/>
      <c r="BE83" s="2926"/>
      <c r="BF83" s="2926"/>
      <c r="BG83" s="2926"/>
      <c r="BH83" s="2926"/>
      <c r="BI83" s="2926"/>
      <c r="BJ83" s="2926"/>
      <c r="BK83" s="2926"/>
      <c r="BL83" s="2926"/>
      <c r="BM83" s="2927"/>
    </row>
    <row r="84" spans="2:65" ht="7.5" customHeight="1">
      <c r="B84" s="2938"/>
      <c r="C84" s="2939"/>
      <c r="D84" s="2939"/>
      <c r="E84" s="2939"/>
      <c r="F84" s="2939"/>
      <c r="G84" s="2939"/>
      <c r="H84" s="2939"/>
      <c r="I84" s="2939"/>
      <c r="J84" s="2939"/>
      <c r="K84" s="2939"/>
      <c r="L84" s="2939"/>
      <c r="M84" s="2939"/>
      <c r="N84" s="2940"/>
      <c r="O84" s="2941"/>
      <c r="P84" s="2941"/>
      <c r="Q84" s="2941"/>
      <c r="R84" s="2941"/>
      <c r="S84" s="2941"/>
      <c r="T84" s="2941"/>
      <c r="U84" s="2941"/>
      <c r="V84" s="2941"/>
      <c r="W84" s="2941"/>
      <c r="X84" s="2941"/>
      <c r="Y84" s="2941"/>
      <c r="Z84" s="2941"/>
      <c r="AA84" s="2941"/>
      <c r="AB84" s="2941"/>
      <c r="AC84" s="2941"/>
      <c r="AD84" s="2941"/>
      <c r="AE84" s="2941"/>
      <c r="AF84" s="2941"/>
      <c r="AG84" s="2941"/>
      <c r="AH84" s="2941"/>
      <c r="AI84" s="2941"/>
      <c r="AJ84" s="2941"/>
      <c r="AK84" s="2941"/>
      <c r="AL84" s="2941"/>
      <c r="AM84" s="2941"/>
      <c r="AN84" s="2941"/>
      <c r="AO84" s="2941"/>
      <c r="AP84" s="2941"/>
      <c r="AQ84" s="2941"/>
      <c r="AR84" s="2941"/>
      <c r="AS84" s="2941"/>
      <c r="AT84" s="2941"/>
      <c r="AU84" s="2941"/>
      <c r="AV84" s="2926"/>
      <c r="AW84" s="2926"/>
      <c r="AX84" s="2926"/>
      <c r="AY84" s="2926"/>
      <c r="AZ84" s="2926"/>
      <c r="BA84" s="2926"/>
      <c r="BB84" s="2926"/>
      <c r="BC84" s="2926"/>
      <c r="BD84" s="2926"/>
      <c r="BE84" s="2926"/>
      <c r="BF84" s="2926"/>
      <c r="BG84" s="2926"/>
      <c r="BH84" s="2926"/>
      <c r="BI84" s="2926"/>
      <c r="BJ84" s="2926"/>
      <c r="BK84" s="2926"/>
      <c r="BL84" s="2926"/>
      <c r="BM84" s="2927"/>
    </row>
    <row r="85" spans="2:65" ht="7.5" customHeight="1">
      <c r="B85" s="2938"/>
      <c r="C85" s="2939"/>
      <c r="D85" s="2939"/>
      <c r="E85" s="2939"/>
      <c r="F85" s="2939"/>
      <c r="G85" s="2939"/>
      <c r="H85" s="2939"/>
      <c r="I85" s="2939"/>
      <c r="J85" s="2939"/>
      <c r="K85" s="2939"/>
      <c r="L85" s="2939"/>
      <c r="M85" s="2939"/>
      <c r="N85" s="2940"/>
      <c r="O85" s="2941"/>
      <c r="P85" s="2941"/>
      <c r="Q85" s="2941"/>
      <c r="R85" s="2941"/>
      <c r="S85" s="2941"/>
      <c r="T85" s="2941"/>
      <c r="U85" s="2941"/>
      <c r="V85" s="2941"/>
      <c r="W85" s="2941"/>
      <c r="X85" s="2941"/>
      <c r="Y85" s="2941"/>
      <c r="Z85" s="2941"/>
      <c r="AA85" s="2941"/>
      <c r="AB85" s="2941"/>
      <c r="AC85" s="2941"/>
      <c r="AD85" s="2941"/>
      <c r="AE85" s="2941"/>
      <c r="AF85" s="2941"/>
      <c r="AG85" s="2941"/>
      <c r="AH85" s="2941"/>
      <c r="AI85" s="2941"/>
      <c r="AJ85" s="2941"/>
      <c r="AK85" s="2941"/>
      <c r="AL85" s="2941"/>
      <c r="AM85" s="2941"/>
      <c r="AN85" s="2941"/>
      <c r="AO85" s="2941"/>
      <c r="AP85" s="2941"/>
      <c r="AQ85" s="2941"/>
      <c r="AR85" s="2941"/>
      <c r="AS85" s="2941"/>
      <c r="AT85" s="2941"/>
      <c r="AU85" s="2941"/>
      <c r="AV85" s="2926" t="s">
        <v>6</v>
      </c>
      <c r="AW85" s="2926"/>
      <c r="AX85" s="2926"/>
      <c r="AY85" s="2956"/>
      <c r="AZ85" s="2956"/>
      <c r="BA85" s="2956"/>
      <c r="BB85" s="2956"/>
      <c r="BC85" s="2956"/>
      <c r="BD85" s="2956"/>
      <c r="BE85" s="2956"/>
      <c r="BF85" s="2956"/>
      <c r="BG85" s="2956"/>
      <c r="BH85" s="2956"/>
      <c r="BI85" s="2956"/>
      <c r="BJ85" s="2956"/>
      <c r="BK85" s="2956"/>
      <c r="BL85" s="2926" t="s">
        <v>7</v>
      </c>
      <c r="BM85" s="2927"/>
    </row>
    <row r="86" spans="2:65" ht="7.5" customHeight="1">
      <c r="B86" s="2938"/>
      <c r="C86" s="2939"/>
      <c r="D86" s="2939"/>
      <c r="E86" s="2939"/>
      <c r="F86" s="2939"/>
      <c r="G86" s="2939"/>
      <c r="H86" s="2939"/>
      <c r="I86" s="2939"/>
      <c r="J86" s="2939"/>
      <c r="K86" s="2939"/>
      <c r="L86" s="2939"/>
      <c r="M86" s="2939"/>
      <c r="N86" s="2940"/>
      <c r="O86" s="2941"/>
      <c r="P86" s="2941"/>
      <c r="Q86" s="2941"/>
      <c r="R86" s="2941"/>
      <c r="S86" s="2941"/>
      <c r="T86" s="2941"/>
      <c r="U86" s="2941"/>
      <c r="V86" s="2941"/>
      <c r="W86" s="2941"/>
      <c r="X86" s="2941"/>
      <c r="Y86" s="2941"/>
      <c r="Z86" s="2941"/>
      <c r="AA86" s="2941"/>
      <c r="AB86" s="2941"/>
      <c r="AC86" s="2941"/>
      <c r="AD86" s="2941"/>
      <c r="AE86" s="2941"/>
      <c r="AF86" s="2941"/>
      <c r="AG86" s="2941"/>
      <c r="AH86" s="2941"/>
      <c r="AI86" s="2941"/>
      <c r="AJ86" s="2941"/>
      <c r="AK86" s="2941"/>
      <c r="AL86" s="2941"/>
      <c r="AM86" s="2941"/>
      <c r="AN86" s="2941"/>
      <c r="AO86" s="2941"/>
      <c r="AP86" s="2941"/>
      <c r="AQ86" s="2941"/>
      <c r="AR86" s="2941"/>
      <c r="AS86" s="2941"/>
      <c r="AT86" s="2941"/>
      <c r="AU86" s="2941"/>
      <c r="AV86" s="2926"/>
      <c r="AW86" s="2926"/>
      <c r="AX86" s="2926"/>
      <c r="AY86" s="2956"/>
      <c r="AZ86" s="2956"/>
      <c r="BA86" s="2956"/>
      <c r="BB86" s="2956"/>
      <c r="BC86" s="2956"/>
      <c r="BD86" s="2956"/>
      <c r="BE86" s="2956"/>
      <c r="BF86" s="2956"/>
      <c r="BG86" s="2956"/>
      <c r="BH86" s="2956"/>
      <c r="BI86" s="2956"/>
      <c r="BJ86" s="2956"/>
      <c r="BK86" s="2956"/>
      <c r="BL86" s="2926"/>
      <c r="BM86" s="2927"/>
    </row>
    <row r="87" spans="2:65" ht="7.5" customHeight="1">
      <c r="B87" s="2938"/>
      <c r="C87" s="2939"/>
      <c r="D87" s="2939"/>
      <c r="E87" s="2939"/>
      <c r="F87" s="2939"/>
      <c r="G87" s="2939"/>
      <c r="H87" s="2939"/>
      <c r="I87" s="2939"/>
      <c r="J87" s="2939"/>
      <c r="K87" s="2939"/>
      <c r="L87" s="2939"/>
      <c r="M87" s="2939"/>
      <c r="N87" s="2940"/>
      <c r="O87" s="2941"/>
      <c r="P87" s="2941"/>
      <c r="Q87" s="2941"/>
      <c r="R87" s="2941"/>
      <c r="S87" s="2941"/>
      <c r="T87" s="2941"/>
      <c r="U87" s="2941"/>
      <c r="V87" s="2941"/>
      <c r="W87" s="2941"/>
      <c r="X87" s="2941"/>
      <c r="Y87" s="2941"/>
      <c r="Z87" s="2941"/>
      <c r="AA87" s="2941"/>
      <c r="AB87" s="2941"/>
      <c r="AC87" s="2941"/>
      <c r="AD87" s="2941"/>
      <c r="AE87" s="2941"/>
      <c r="AF87" s="2941"/>
      <c r="AG87" s="2941"/>
      <c r="AH87" s="2941"/>
      <c r="AI87" s="2941"/>
      <c r="AJ87" s="2941"/>
      <c r="AK87" s="2941"/>
      <c r="AL87" s="2941"/>
      <c r="AM87" s="2941"/>
      <c r="AN87" s="2941"/>
      <c r="AO87" s="2941"/>
      <c r="AP87" s="2941"/>
      <c r="AQ87" s="2941"/>
      <c r="AR87" s="2941"/>
      <c r="AS87" s="2941"/>
      <c r="AT87" s="2941"/>
      <c r="AU87" s="2941"/>
      <c r="AV87" s="2942"/>
      <c r="AW87" s="2942"/>
      <c r="AX87" s="2942"/>
      <c r="AY87" s="2957"/>
      <c r="AZ87" s="2957"/>
      <c r="BA87" s="2957"/>
      <c r="BB87" s="2957"/>
      <c r="BC87" s="2957"/>
      <c r="BD87" s="2957"/>
      <c r="BE87" s="2957"/>
      <c r="BF87" s="2957"/>
      <c r="BG87" s="2957"/>
      <c r="BH87" s="2957"/>
      <c r="BI87" s="2957"/>
      <c r="BJ87" s="2957"/>
      <c r="BK87" s="2957"/>
      <c r="BL87" s="2942"/>
      <c r="BM87" s="2943"/>
    </row>
    <row r="88" spans="2:65" s="193" customFormat="1" ht="7.5" customHeight="1">
      <c r="B88" s="2938"/>
      <c r="C88" s="2939"/>
      <c r="D88" s="2939"/>
      <c r="E88" s="2939"/>
      <c r="F88" s="2939"/>
      <c r="G88" s="2939"/>
      <c r="H88" s="2939"/>
      <c r="I88" s="2939"/>
      <c r="J88" s="2939"/>
      <c r="K88" s="2939"/>
      <c r="L88" s="2939"/>
      <c r="M88" s="2939"/>
      <c r="N88" s="2940"/>
      <c r="O88" s="2944" t="s">
        <v>2573</v>
      </c>
      <c r="P88" s="2945"/>
      <c r="Q88" s="2945"/>
      <c r="R88" s="2945"/>
      <c r="S88" s="2945"/>
      <c r="T88" s="2945"/>
      <c r="U88" s="2945"/>
      <c r="V88" s="2945"/>
      <c r="W88" s="2945"/>
      <c r="X88" s="2945"/>
      <c r="Y88" s="2945"/>
      <c r="Z88" s="2945"/>
      <c r="AA88" s="2945"/>
      <c r="AB88" s="2945"/>
      <c r="AC88" s="2945"/>
      <c r="AD88" s="2945"/>
      <c r="AE88" s="2945"/>
      <c r="AF88" s="2945"/>
      <c r="AG88" s="2945"/>
      <c r="AH88" s="2945"/>
      <c r="AI88" s="2945"/>
      <c r="AJ88" s="2945"/>
      <c r="AK88" s="2945"/>
      <c r="AL88" s="2945"/>
      <c r="AM88" s="2945"/>
      <c r="AN88" s="2945"/>
      <c r="AO88" s="2945"/>
      <c r="AP88" s="2945"/>
      <c r="AQ88" s="2945"/>
      <c r="AR88" s="2945"/>
      <c r="AS88" s="2945"/>
      <c r="AT88" s="2945"/>
      <c r="AU88" s="2945"/>
      <c r="AV88" s="2945"/>
      <c r="AW88" s="2945"/>
      <c r="AX88" s="2945"/>
      <c r="AY88" s="2945"/>
      <c r="AZ88" s="2945"/>
      <c r="BA88" s="2945"/>
      <c r="BB88" s="2945"/>
      <c r="BC88" s="2945"/>
      <c r="BD88" s="2945"/>
      <c r="BE88" s="2945"/>
      <c r="BF88" s="2945"/>
      <c r="BG88" s="2945"/>
      <c r="BH88" s="2945"/>
      <c r="BI88" s="2945"/>
      <c r="BJ88" s="2945"/>
      <c r="BK88" s="2945"/>
      <c r="BL88" s="2945"/>
      <c r="BM88" s="2946"/>
    </row>
    <row r="89" spans="2:65" s="193" customFormat="1" ht="7.5" customHeight="1">
      <c r="B89" s="2938"/>
      <c r="C89" s="2939"/>
      <c r="D89" s="2939"/>
      <c r="E89" s="2939"/>
      <c r="F89" s="2939"/>
      <c r="G89" s="2939"/>
      <c r="H89" s="2939"/>
      <c r="I89" s="2939"/>
      <c r="J89" s="2939"/>
      <c r="K89" s="2939"/>
      <c r="L89" s="2939"/>
      <c r="M89" s="2939"/>
      <c r="N89" s="2940"/>
      <c r="O89" s="2947"/>
      <c r="P89" s="2948"/>
      <c r="Q89" s="2948"/>
      <c r="R89" s="2948"/>
      <c r="S89" s="2948"/>
      <c r="T89" s="2948"/>
      <c r="U89" s="2948"/>
      <c r="V89" s="2948"/>
      <c r="W89" s="2948"/>
      <c r="X89" s="2948"/>
      <c r="Y89" s="2948"/>
      <c r="Z89" s="2948"/>
      <c r="AA89" s="2948"/>
      <c r="AB89" s="2948"/>
      <c r="AC89" s="2948"/>
      <c r="AD89" s="2948"/>
      <c r="AE89" s="2948"/>
      <c r="AF89" s="2948"/>
      <c r="AG89" s="2948"/>
      <c r="AH89" s="2948"/>
      <c r="AI89" s="2948"/>
      <c r="AJ89" s="2948"/>
      <c r="AK89" s="2948"/>
      <c r="AL89" s="2948"/>
      <c r="AM89" s="2948"/>
      <c r="AN89" s="2948"/>
      <c r="AO89" s="2948"/>
      <c r="AP89" s="2948"/>
      <c r="AQ89" s="2948"/>
      <c r="AR89" s="2948"/>
      <c r="AS89" s="2948"/>
      <c r="AT89" s="2948"/>
      <c r="AU89" s="2948"/>
      <c r="AV89" s="2948"/>
      <c r="AW89" s="2948"/>
      <c r="AX89" s="2948"/>
      <c r="AY89" s="2948"/>
      <c r="AZ89" s="2948"/>
      <c r="BA89" s="2948"/>
      <c r="BB89" s="2948"/>
      <c r="BC89" s="2948"/>
      <c r="BD89" s="2948"/>
      <c r="BE89" s="2948"/>
      <c r="BF89" s="2948"/>
      <c r="BG89" s="2948"/>
      <c r="BH89" s="2948"/>
      <c r="BI89" s="2948"/>
      <c r="BJ89" s="2948"/>
      <c r="BK89" s="2948"/>
      <c r="BL89" s="2948"/>
      <c r="BM89" s="2949"/>
    </row>
    <row r="90" spans="2:65" s="193" customFormat="1" ht="7.5" customHeight="1">
      <c r="B90" s="2938"/>
      <c r="C90" s="2939"/>
      <c r="D90" s="2939"/>
      <c r="E90" s="2939"/>
      <c r="F90" s="2939"/>
      <c r="G90" s="2939"/>
      <c r="H90" s="2939"/>
      <c r="I90" s="2939"/>
      <c r="J90" s="2939"/>
      <c r="K90" s="2939"/>
      <c r="L90" s="2939"/>
      <c r="M90" s="2939"/>
      <c r="N90" s="2940"/>
      <c r="O90" s="2950"/>
      <c r="P90" s="2951"/>
      <c r="Q90" s="2951"/>
      <c r="R90" s="2951"/>
      <c r="S90" s="2951"/>
      <c r="T90" s="2951"/>
      <c r="U90" s="2951"/>
      <c r="V90" s="2951"/>
      <c r="W90" s="2951"/>
      <c r="X90" s="2951"/>
      <c r="Y90" s="2951"/>
      <c r="Z90" s="2951"/>
      <c r="AA90" s="2951"/>
      <c r="AB90" s="2951"/>
      <c r="AC90" s="2951"/>
      <c r="AD90" s="2951"/>
      <c r="AE90" s="2951"/>
      <c r="AF90" s="2951"/>
      <c r="AG90" s="2951"/>
      <c r="AH90" s="2951"/>
      <c r="AI90" s="2951"/>
      <c r="AJ90" s="2951"/>
      <c r="AK90" s="2951"/>
      <c r="AL90" s="2951"/>
      <c r="AM90" s="2951"/>
      <c r="AN90" s="2951"/>
      <c r="AO90" s="2951"/>
      <c r="AP90" s="2951"/>
      <c r="AQ90" s="2951"/>
      <c r="AR90" s="2951"/>
      <c r="AS90" s="2951"/>
      <c r="AT90" s="2951"/>
      <c r="AU90" s="2951"/>
      <c r="AV90" s="2951"/>
      <c r="AW90" s="2951"/>
      <c r="AX90" s="2951"/>
      <c r="AY90" s="2951"/>
      <c r="AZ90" s="2951"/>
      <c r="BA90" s="2951"/>
      <c r="BB90" s="2951"/>
      <c r="BC90" s="2951"/>
      <c r="BD90" s="2951"/>
      <c r="BE90" s="2951"/>
      <c r="BF90" s="2951"/>
      <c r="BG90" s="2951"/>
      <c r="BH90" s="2951"/>
      <c r="BI90" s="2951"/>
      <c r="BJ90" s="2951"/>
      <c r="BK90" s="2951"/>
      <c r="BL90" s="2951"/>
      <c r="BM90" s="2952"/>
    </row>
    <row r="91" spans="2:65" s="193" customFormat="1" ht="30" customHeight="1">
      <c r="B91" s="2938"/>
      <c r="C91" s="2939"/>
      <c r="D91" s="2939"/>
      <c r="E91" s="2939"/>
      <c r="F91" s="2939"/>
      <c r="G91" s="2939"/>
      <c r="H91" s="2939"/>
      <c r="I91" s="2939"/>
      <c r="J91" s="2939"/>
      <c r="K91" s="2939"/>
      <c r="L91" s="2939"/>
      <c r="M91" s="2939"/>
      <c r="N91" s="2940"/>
      <c r="O91" s="2953"/>
      <c r="P91" s="2954"/>
      <c r="Q91" s="2954"/>
      <c r="R91" s="2954"/>
      <c r="S91" s="2954"/>
      <c r="T91" s="2954"/>
      <c r="U91" s="2954"/>
      <c r="V91" s="2954"/>
      <c r="W91" s="2954"/>
      <c r="X91" s="2954"/>
      <c r="Y91" s="2954"/>
      <c r="Z91" s="2954"/>
      <c r="AA91" s="2954"/>
      <c r="AB91" s="2954"/>
      <c r="AC91" s="2954"/>
      <c r="AD91" s="2954"/>
      <c r="AE91" s="2954"/>
      <c r="AF91" s="2954"/>
      <c r="AG91" s="2954"/>
      <c r="AH91" s="2954"/>
      <c r="AI91" s="2954"/>
      <c r="AJ91" s="2954"/>
      <c r="AK91" s="2954"/>
      <c r="AL91" s="2954"/>
      <c r="AM91" s="2954"/>
      <c r="AN91" s="2954"/>
      <c r="AO91" s="2954"/>
      <c r="AP91" s="2954"/>
      <c r="AQ91" s="2954"/>
      <c r="AR91" s="2954"/>
      <c r="AS91" s="2954"/>
      <c r="AT91" s="2954"/>
      <c r="AU91" s="2954"/>
      <c r="AV91" s="2954"/>
      <c r="AW91" s="2954"/>
      <c r="AX91" s="2954"/>
      <c r="AY91" s="2954"/>
      <c r="AZ91" s="2954"/>
      <c r="BA91" s="2954"/>
      <c r="BB91" s="2954"/>
      <c r="BC91" s="2954"/>
      <c r="BD91" s="2954"/>
      <c r="BE91" s="2954"/>
      <c r="BF91" s="2954"/>
      <c r="BG91" s="2954"/>
      <c r="BH91" s="2954"/>
      <c r="BI91" s="2954"/>
      <c r="BJ91" s="2954"/>
      <c r="BK91" s="2954"/>
      <c r="BL91" s="2954"/>
      <c r="BM91" s="2955"/>
    </row>
    <row r="92" spans="2:65" s="193" customFormat="1" ht="10.5" customHeight="1">
      <c r="B92" s="2938"/>
      <c r="C92" s="2939"/>
      <c r="D92" s="2939"/>
      <c r="E92" s="2939"/>
      <c r="F92" s="2939"/>
      <c r="G92" s="2939"/>
      <c r="H92" s="2939"/>
      <c r="I92" s="2939"/>
      <c r="J92" s="2939"/>
      <c r="K92" s="2939"/>
      <c r="L92" s="2939"/>
      <c r="M92" s="2939"/>
      <c r="N92" s="2940"/>
      <c r="O92" s="2915" t="s">
        <v>2574</v>
      </c>
      <c r="P92" s="2916"/>
      <c r="Q92" s="2916"/>
      <c r="R92" s="2916"/>
      <c r="S92" s="2916"/>
      <c r="T92" s="2916"/>
      <c r="U92" s="2916"/>
      <c r="V92" s="2916"/>
      <c r="W92" s="2916"/>
      <c r="X92" s="2916"/>
      <c r="Y92" s="2916"/>
      <c r="Z92" s="2916"/>
      <c r="AA92" s="2916"/>
      <c r="AB92" s="2916"/>
      <c r="AC92" s="2916"/>
      <c r="AD92" s="2916"/>
      <c r="AE92" s="2916"/>
      <c r="AF92" s="2916"/>
      <c r="AG92" s="2916"/>
      <c r="AH92" s="2916"/>
      <c r="AI92" s="2916"/>
      <c r="AJ92" s="2916"/>
      <c r="AK92" s="2916"/>
      <c r="AL92" s="2916"/>
      <c r="AM92" s="2916"/>
      <c r="AN92" s="2916"/>
      <c r="AO92" s="2916"/>
      <c r="AP92" s="2916"/>
      <c r="AQ92" s="2916"/>
      <c r="AR92" s="2916"/>
      <c r="AS92" s="2916"/>
      <c r="AT92" s="2916"/>
      <c r="AU92" s="2916"/>
      <c r="AV92" s="2916"/>
      <c r="AW92" s="2916"/>
      <c r="AX92" s="2916"/>
      <c r="AY92" s="2916"/>
      <c r="AZ92" s="2916"/>
      <c r="BA92" s="2916"/>
      <c r="BB92" s="1398"/>
      <c r="BC92" s="1399"/>
      <c r="BD92" s="2917" t="s">
        <v>139</v>
      </c>
      <c r="BE92" s="2917"/>
      <c r="BF92" s="2918" t="s">
        <v>497</v>
      </c>
      <c r="BG92" s="2918"/>
      <c r="BH92" s="2919" t="s">
        <v>139</v>
      </c>
      <c r="BI92" s="2919"/>
      <c r="BJ92" s="1400"/>
      <c r="BK92" s="1401" t="s">
        <v>498</v>
      </c>
      <c r="BL92" s="1401"/>
      <c r="BM92" s="1402"/>
    </row>
    <row r="93" spans="2:65" s="193" customFormat="1" ht="10.5" customHeight="1">
      <c r="B93" s="2938"/>
      <c r="C93" s="2939"/>
      <c r="D93" s="2939"/>
      <c r="E93" s="2939"/>
      <c r="F93" s="2939"/>
      <c r="G93" s="2939"/>
      <c r="H93" s="2939"/>
      <c r="I93" s="2939"/>
      <c r="J93" s="2939"/>
      <c r="K93" s="2939"/>
      <c r="L93" s="2939"/>
      <c r="M93" s="2939"/>
      <c r="N93" s="2940"/>
      <c r="O93" s="2915" t="s">
        <v>5028</v>
      </c>
      <c r="P93" s="2916"/>
      <c r="Q93" s="2916"/>
      <c r="R93" s="2916"/>
      <c r="S93" s="2916"/>
      <c r="T93" s="2916"/>
      <c r="U93" s="2916"/>
      <c r="V93" s="2916"/>
      <c r="W93" s="2916"/>
      <c r="X93" s="2916"/>
      <c r="Y93" s="2916"/>
      <c r="Z93" s="2916"/>
      <c r="AA93" s="2916"/>
      <c r="AB93" s="2916"/>
      <c r="AC93" s="2916"/>
      <c r="AD93" s="2916"/>
      <c r="AE93" s="2916"/>
      <c r="AF93" s="2916"/>
      <c r="AG93" s="2916"/>
      <c r="AH93" s="2916"/>
      <c r="AI93" s="2916"/>
      <c r="AJ93" s="2916"/>
      <c r="AK93" s="2916"/>
      <c r="AL93" s="2916"/>
      <c r="AM93" s="2916"/>
      <c r="AN93" s="2916"/>
      <c r="AO93" s="2916"/>
      <c r="AP93" s="2916"/>
      <c r="AQ93" s="2916"/>
      <c r="AR93" s="2916"/>
      <c r="AS93" s="2916"/>
      <c r="AT93" s="2916"/>
      <c r="AU93" s="2916"/>
      <c r="AV93" s="2916"/>
      <c r="AW93" s="2916"/>
      <c r="BB93" s="1403"/>
      <c r="BC93" s="1403"/>
      <c r="BD93" s="2917" t="s">
        <v>139</v>
      </c>
      <c r="BE93" s="2917"/>
      <c r="BF93" s="2918" t="s">
        <v>497</v>
      </c>
      <c r="BG93" s="2918"/>
      <c r="BH93" s="2919" t="s">
        <v>139</v>
      </c>
      <c r="BI93" s="2919"/>
      <c r="BJ93" s="1400"/>
      <c r="BK93" s="1401" t="s">
        <v>498</v>
      </c>
      <c r="BL93" s="1401"/>
      <c r="BM93" s="1404"/>
    </row>
    <row r="94" spans="2:65" s="193" customFormat="1" ht="10.5" customHeight="1">
      <c r="B94" s="2938"/>
      <c r="C94" s="2939"/>
      <c r="D94" s="2939"/>
      <c r="E94" s="2939"/>
      <c r="F94" s="2939"/>
      <c r="G94" s="2939"/>
      <c r="H94" s="2939"/>
      <c r="I94" s="2939"/>
      <c r="J94" s="2939"/>
      <c r="K94" s="2939"/>
      <c r="L94" s="2939"/>
      <c r="M94" s="2939"/>
      <c r="N94" s="2940"/>
      <c r="O94" s="2915" t="s">
        <v>5029</v>
      </c>
      <c r="P94" s="2916"/>
      <c r="Q94" s="2916"/>
      <c r="R94" s="2916"/>
      <c r="S94" s="2916"/>
      <c r="T94" s="2916"/>
      <c r="U94" s="2916"/>
      <c r="V94" s="2916"/>
      <c r="W94" s="2916"/>
      <c r="X94" s="2916"/>
      <c r="Y94" s="2916"/>
      <c r="Z94" s="2916"/>
      <c r="AA94" s="2916"/>
      <c r="AB94" s="2916"/>
      <c r="AC94" s="2916"/>
      <c r="AD94" s="2916"/>
      <c r="AE94" s="2916"/>
      <c r="AF94" s="2916"/>
      <c r="AG94" s="2916"/>
      <c r="AH94" s="2916"/>
      <c r="AI94" s="2916"/>
      <c r="AJ94" s="2916"/>
      <c r="AK94" s="2916"/>
      <c r="AL94" s="2916"/>
      <c r="AM94" s="2916"/>
      <c r="AN94" s="2916"/>
      <c r="AO94" s="2916"/>
      <c r="AP94" s="2916"/>
      <c r="AQ94" s="2916"/>
      <c r="AR94" s="2916"/>
      <c r="AS94" s="2916"/>
      <c r="AT94" s="2916"/>
      <c r="AU94" s="2916"/>
      <c r="AV94" s="2916"/>
      <c r="AW94" s="2916"/>
      <c r="BB94" s="1403"/>
      <c r="BC94" s="1403"/>
      <c r="BD94" s="2917" t="s">
        <v>139</v>
      </c>
      <c r="BE94" s="2917"/>
      <c r="BF94" s="2918" t="s">
        <v>497</v>
      </c>
      <c r="BG94" s="2918"/>
      <c r="BH94" s="2919" t="s">
        <v>139</v>
      </c>
      <c r="BI94" s="2919"/>
      <c r="BJ94" s="1400"/>
      <c r="BK94" s="1401" t="s">
        <v>498</v>
      </c>
      <c r="BL94" s="1401"/>
      <c r="BM94" s="1404"/>
    </row>
    <row r="95" spans="2:65" s="193" customFormat="1" ht="10.5" customHeight="1">
      <c r="B95" s="2938"/>
      <c r="C95" s="2939"/>
      <c r="D95" s="2939"/>
      <c r="E95" s="2939"/>
      <c r="F95" s="2939"/>
      <c r="G95" s="2939"/>
      <c r="H95" s="2939"/>
      <c r="I95" s="2939"/>
      <c r="J95" s="2939"/>
      <c r="K95" s="2939"/>
      <c r="L95" s="2939"/>
      <c r="M95" s="2939"/>
      <c r="N95" s="2940"/>
      <c r="O95" s="2920" t="s">
        <v>4852</v>
      </c>
      <c r="P95" s="2921"/>
      <c r="Q95" s="2921"/>
      <c r="R95" s="2921"/>
      <c r="S95" s="2921"/>
      <c r="T95" s="2921"/>
      <c r="U95" s="2921"/>
      <c r="V95" s="2921"/>
      <c r="W95" s="2921"/>
      <c r="X95" s="2921"/>
      <c r="Y95" s="2921"/>
      <c r="Z95" s="2921"/>
      <c r="AA95" s="2921"/>
      <c r="AB95" s="2921"/>
      <c r="AC95" s="2921"/>
      <c r="AD95" s="2921"/>
      <c r="AE95" s="2921"/>
      <c r="AF95" s="2921"/>
      <c r="AG95" s="2921"/>
      <c r="AH95" s="2921"/>
      <c r="AI95" s="2921"/>
      <c r="AJ95" s="2921"/>
      <c r="AK95" s="2921"/>
      <c r="AL95" s="2921"/>
      <c r="AM95" s="2921"/>
      <c r="AN95" s="2921"/>
      <c r="AO95" s="2921"/>
      <c r="AP95" s="2921"/>
      <c r="AQ95" s="2921"/>
      <c r="AR95" s="2921"/>
      <c r="AS95" s="2921"/>
      <c r="AT95" s="2921"/>
      <c r="AU95" s="2921"/>
      <c r="AV95" s="2921"/>
      <c r="AW95" s="2921"/>
      <c r="AX95" s="2921"/>
      <c r="AY95" s="2921"/>
      <c r="AZ95" s="2921"/>
      <c r="BA95" s="2921"/>
      <c r="BB95" s="2921"/>
      <c r="BC95" s="2921"/>
      <c r="BD95" s="2917" t="s">
        <v>139</v>
      </c>
      <c r="BE95" s="2917"/>
      <c r="BF95" s="2918" t="s">
        <v>497</v>
      </c>
      <c r="BG95" s="2918"/>
      <c r="BH95" s="2919" t="s">
        <v>139</v>
      </c>
      <c r="BI95" s="2919"/>
      <c r="BJ95" s="1400"/>
      <c r="BK95" s="1401" t="s">
        <v>498</v>
      </c>
      <c r="BL95" s="1401"/>
      <c r="BM95" s="1404"/>
    </row>
    <row r="96" spans="2:65" s="193" customFormat="1" ht="10.5" customHeight="1">
      <c r="B96" s="2938"/>
      <c r="C96" s="2939"/>
      <c r="D96" s="2939"/>
      <c r="E96" s="2939"/>
      <c r="F96" s="2939"/>
      <c r="G96" s="2939"/>
      <c r="H96" s="2939"/>
      <c r="I96" s="2939"/>
      <c r="J96" s="2939"/>
      <c r="K96" s="2939"/>
      <c r="L96" s="2939"/>
      <c r="M96" s="2939"/>
      <c r="N96" s="2940"/>
      <c r="O96" s="2920" t="s">
        <v>5030</v>
      </c>
      <c r="P96" s="2921"/>
      <c r="Q96" s="2921"/>
      <c r="R96" s="2921"/>
      <c r="S96" s="2921"/>
      <c r="T96" s="2921"/>
      <c r="U96" s="2921"/>
      <c r="V96" s="2921"/>
      <c r="W96" s="2921"/>
      <c r="X96" s="2921"/>
      <c r="Y96" s="2921"/>
      <c r="Z96" s="2921"/>
      <c r="AA96" s="2921"/>
      <c r="AB96" s="2921"/>
      <c r="AC96" s="2921"/>
      <c r="AD96" s="2921"/>
      <c r="AE96" s="2921"/>
      <c r="AF96" s="2921"/>
      <c r="AG96" s="2921"/>
      <c r="AH96" s="2921"/>
      <c r="AI96" s="2921"/>
      <c r="AJ96" s="2921"/>
      <c r="AK96" s="2921"/>
      <c r="AL96" s="2921"/>
      <c r="AM96" s="2921"/>
      <c r="AN96" s="2921"/>
      <c r="AO96" s="2921"/>
      <c r="AP96" s="2921"/>
      <c r="AQ96" s="2921"/>
      <c r="AR96" s="2921"/>
      <c r="AS96" s="2921"/>
      <c r="AT96" s="2921"/>
      <c r="AU96" s="2921"/>
      <c r="AV96" s="2921"/>
      <c r="AW96" s="2921"/>
      <c r="AX96" s="2921"/>
      <c r="AY96" s="2921"/>
      <c r="AZ96" s="2921"/>
      <c r="BA96" s="2921"/>
      <c r="BB96" s="2921"/>
      <c r="BC96" s="2921"/>
      <c r="BD96" s="2917" t="s">
        <v>139</v>
      </c>
      <c r="BE96" s="2917"/>
      <c r="BF96" s="2918" t="s">
        <v>497</v>
      </c>
      <c r="BG96" s="2918"/>
      <c r="BH96" s="2919" t="s">
        <v>139</v>
      </c>
      <c r="BI96" s="2919"/>
      <c r="BJ96" s="1400"/>
      <c r="BK96" s="1401" t="s">
        <v>498</v>
      </c>
      <c r="BL96" s="1401"/>
      <c r="BM96" s="1404"/>
    </row>
    <row r="97" spans="2:65" s="193" customFormat="1" ht="10.5" customHeight="1">
      <c r="B97" s="2938"/>
      <c r="C97" s="2939"/>
      <c r="D97" s="2939"/>
      <c r="E97" s="2939"/>
      <c r="F97" s="2939"/>
      <c r="G97" s="2939"/>
      <c r="H97" s="2939"/>
      <c r="I97" s="2939"/>
      <c r="J97" s="2939"/>
      <c r="K97" s="2939"/>
      <c r="L97" s="2939"/>
      <c r="M97" s="2939"/>
      <c r="N97" s="2940"/>
      <c r="O97" s="2908" t="s">
        <v>5031</v>
      </c>
      <c r="P97" s="2909"/>
      <c r="Q97" s="2909"/>
      <c r="R97" s="2909"/>
      <c r="S97" s="2909"/>
      <c r="T97" s="2909"/>
      <c r="U97" s="2909"/>
      <c r="V97" s="2909"/>
      <c r="W97" s="2909"/>
      <c r="X97" s="2909"/>
      <c r="Y97" s="2909"/>
      <c r="Z97" s="2909"/>
      <c r="AA97" s="2909"/>
      <c r="AB97" s="2909"/>
      <c r="AC97" s="2909"/>
      <c r="AD97" s="2909"/>
      <c r="AE97" s="2909"/>
      <c r="AF97" s="2909"/>
      <c r="AG97" s="2909"/>
      <c r="AH97" s="2909"/>
      <c r="AI97" s="2909"/>
      <c r="AJ97" s="2909"/>
      <c r="AK97" s="2909"/>
      <c r="AL97" s="2909"/>
      <c r="AM97" s="2909"/>
      <c r="AN97" s="2909"/>
      <c r="AO97" s="2909"/>
      <c r="AP97" s="2909"/>
      <c r="AQ97" s="2909"/>
      <c r="AR97" s="2909"/>
      <c r="AS97" s="2909"/>
      <c r="AT97" s="2909"/>
      <c r="AU97" s="2909"/>
      <c r="AV97" s="2909"/>
      <c r="AW97" s="2909"/>
      <c r="AX97" s="2909"/>
      <c r="AY97" s="2909"/>
      <c r="AZ97" s="2909"/>
      <c r="BA97" s="2909"/>
      <c r="BB97" s="1405"/>
      <c r="BC97" s="1405"/>
      <c r="BD97" s="2910" t="s">
        <v>139</v>
      </c>
      <c r="BE97" s="2910"/>
      <c r="BF97" s="2911" t="s">
        <v>497</v>
      </c>
      <c r="BG97" s="2911"/>
      <c r="BH97" s="2912" t="s">
        <v>139</v>
      </c>
      <c r="BI97" s="2912"/>
      <c r="BJ97" s="1406"/>
      <c r="BK97" s="1407" t="s">
        <v>498</v>
      </c>
      <c r="BL97" s="1407"/>
      <c r="BM97" s="1408"/>
    </row>
    <row r="98" spans="2:65" ht="51.75" customHeight="1">
      <c r="B98" s="2913" t="s">
        <v>2575</v>
      </c>
      <c r="C98" s="2913"/>
      <c r="D98" s="2914" t="s">
        <v>3766</v>
      </c>
      <c r="E98" s="2914"/>
      <c r="F98" s="2914"/>
      <c r="G98" s="2914"/>
      <c r="H98" s="2914"/>
      <c r="I98" s="2914"/>
      <c r="J98" s="2914"/>
      <c r="K98" s="2914"/>
      <c r="L98" s="2914"/>
      <c r="M98" s="2914"/>
      <c r="N98" s="2914"/>
      <c r="O98" s="2914"/>
      <c r="P98" s="2914"/>
      <c r="Q98" s="2914"/>
      <c r="R98" s="2914"/>
      <c r="S98" s="2914"/>
      <c r="T98" s="2914"/>
      <c r="U98" s="2914"/>
      <c r="V98" s="2914"/>
      <c r="W98" s="2914"/>
      <c r="X98" s="2914"/>
      <c r="Y98" s="2914"/>
      <c r="Z98" s="2914"/>
      <c r="AA98" s="2914"/>
      <c r="AB98" s="2914"/>
      <c r="AC98" s="2914"/>
      <c r="AD98" s="2914"/>
      <c r="AE98" s="2914"/>
      <c r="AF98" s="2914"/>
      <c r="AG98" s="2914"/>
      <c r="AH98" s="2914"/>
      <c r="AI98" s="2914"/>
      <c r="AJ98" s="2914"/>
      <c r="AK98" s="2914"/>
      <c r="AL98" s="2914"/>
      <c r="AM98" s="2914"/>
      <c r="AN98" s="2914"/>
      <c r="AO98" s="2914"/>
      <c r="AP98" s="2914"/>
      <c r="AQ98" s="2914"/>
      <c r="AR98" s="2914"/>
      <c r="AS98" s="2914"/>
      <c r="AT98" s="2914"/>
      <c r="AU98" s="2914"/>
      <c r="AV98" s="2914"/>
      <c r="AW98" s="2914"/>
      <c r="AX98" s="2914"/>
      <c r="AY98" s="2914"/>
      <c r="AZ98" s="2914"/>
      <c r="BA98" s="2914"/>
      <c r="BB98" s="2914"/>
      <c r="BC98" s="2914"/>
      <c r="BD98" s="2914"/>
      <c r="BE98" s="2914"/>
      <c r="BF98" s="2914"/>
      <c r="BG98" s="2914"/>
      <c r="BH98" s="2914"/>
      <c r="BI98" s="2914"/>
      <c r="BJ98" s="2914"/>
      <c r="BK98" s="2914"/>
      <c r="BL98" s="2914"/>
      <c r="BM98" s="2914"/>
    </row>
    <row r="99" spans="2:65" ht="29.25" customHeight="1">
      <c r="B99" s="2922" t="s">
        <v>2576</v>
      </c>
      <c r="C99" s="2922"/>
      <c r="D99" s="2923" t="s">
        <v>3767</v>
      </c>
      <c r="E99" s="2923"/>
      <c r="F99" s="2923"/>
      <c r="G99" s="2923"/>
      <c r="H99" s="2923"/>
      <c r="I99" s="2923"/>
      <c r="J99" s="2923"/>
      <c r="K99" s="2923"/>
      <c r="L99" s="2923"/>
      <c r="M99" s="2923"/>
      <c r="N99" s="2923"/>
      <c r="O99" s="2923"/>
      <c r="P99" s="2923"/>
      <c r="Q99" s="2923"/>
      <c r="R99" s="2923"/>
      <c r="S99" s="2923"/>
      <c r="T99" s="2923"/>
      <c r="U99" s="2923"/>
      <c r="V99" s="2923"/>
      <c r="W99" s="2923"/>
      <c r="X99" s="2923"/>
      <c r="Y99" s="2923"/>
      <c r="Z99" s="2923"/>
      <c r="AA99" s="2923"/>
      <c r="AB99" s="2923"/>
      <c r="AC99" s="2923"/>
      <c r="AD99" s="2923"/>
      <c r="AE99" s="2923"/>
      <c r="AF99" s="2923"/>
      <c r="AG99" s="2923"/>
      <c r="AH99" s="2923"/>
      <c r="AI99" s="2923"/>
      <c r="AJ99" s="2923"/>
      <c r="AK99" s="2923"/>
      <c r="AL99" s="2923"/>
      <c r="AM99" s="2923"/>
      <c r="AN99" s="2923"/>
      <c r="AO99" s="2923"/>
      <c r="AP99" s="2923"/>
      <c r="AQ99" s="2923"/>
      <c r="AR99" s="2923"/>
      <c r="AS99" s="2923"/>
      <c r="AT99" s="2923"/>
      <c r="AU99" s="2923"/>
      <c r="AV99" s="2923"/>
      <c r="AW99" s="2923"/>
      <c r="AX99" s="2923"/>
      <c r="AY99" s="2923"/>
      <c r="AZ99" s="2923"/>
      <c r="BA99" s="2923"/>
      <c r="BB99" s="2923"/>
      <c r="BC99" s="2923"/>
      <c r="BD99" s="2923"/>
      <c r="BE99" s="2923"/>
      <c r="BF99" s="2923"/>
      <c r="BG99" s="2923"/>
      <c r="BH99" s="2923"/>
      <c r="BI99" s="2923"/>
      <c r="BJ99" s="2923"/>
      <c r="BK99" s="2923"/>
      <c r="BL99" s="2923"/>
      <c r="BM99" s="2923"/>
    </row>
    <row r="100" spans="2:65" ht="12.75" customHeight="1">
      <c r="BB100" s="2907" t="s">
        <v>5032</v>
      </c>
      <c r="BC100" s="2907"/>
      <c r="BD100" s="2907"/>
      <c r="BE100" s="2907"/>
      <c r="BF100" s="2907"/>
      <c r="BG100" s="2907"/>
      <c r="BH100" s="2907"/>
      <c r="BI100" s="2907"/>
      <c r="BJ100" s="2907"/>
      <c r="BK100" s="2907"/>
      <c r="BL100" s="2907"/>
      <c r="BM100" s="2907"/>
    </row>
    <row r="101" spans="2:65" ht="8.85" customHeight="1">
      <c r="BI101" s="787" t="s">
        <v>3768</v>
      </c>
    </row>
  </sheetData>
  <mergeCells count="187">
    <mergeCell ref="B1:K1"/>
    <mergeCell ref="AT2:AX2"/>
    <mergeCell ref="AY2:BA2"/>
    <mergeCell ref="BB2:BC2"/>
    <mergeCell ref="BD2:BE2"/>
    <mergeCell ref="BF2:BG2"/>
    <mergeCell ref="B8:D8"/>
    <mergeCell ref="E8:BM10"/>
    <mergeCell ref="B11:D11"/>
    <mergeCell ref="E11:BM11"/>
    <mergeCell ref="B13:H15"/>
    <mergeCell ref="I13:AD15"/>
    <mergeCell ref="AE14:AG15"/>
    <mergeCell ref="BH2:BI2"/>
    <mergeCell ref="BJ2:BK2"/>
    <mergeCell ref="BL2:BM2"/>
    <mergeCell ref="Q3:AX4"/>
    <mergeCell ref="Q5:AX5"/>
    <mergeCell ref="AD6:AK6"/>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Y43:AA44"/>
    <mergeCell ref="AB43:AB44"/>
    <mergeCell ref="AC43:AE44"/>
    <mergeCell ref="AF43:AF44"/>
    <mergeCell ref="AG43:BL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B99:C99"/>
    <mergeCell ref="D99:BM99"/>
    <mergeCell ref="BB100:BM100"/>
    <mergeCell ref="O97:BA97"/>
    <mergeCell ref="BD97:BE97"/>
    <mergeCell ref="BF97:BG97"/>
    <mergeCell ref="BH97:BI97"/>
    <mergeCell ref="B98:C98"/>
    <mergeCell ref="D98:BM98"/>
  </mergeCells>
  <phoneticPr fontId="136"/>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409" customWidth="1"/>
    <col min="2" max="76" width="1.875" style="1409" customWidth="1"/>
    <col min="77" max="256" width="1.5" style="1409" customWidth="1"/>
    <col min="257" max="257" width="1.375" style="1409" customWidth="1"/>
    <col min="258" max="332" width="1.875" style="1409" customWidth="1"/>
    <col min="333" max="512" width="1.5" style="1409" customWidth="1"/>
    <col min="513" max="513" width="1.375" style="1409" customWidth="1"/>
    <col min="514" max="588" width="1.875" style="1409" customWidth="1"/>
    <col min="589" max="768" width="1.5" style="1409" customWidth="1"/>
    <col min="769" max="769" width="1.375" style="1409" customWidth="1"/>
    <col min="770" max="844" width="1.875" style="1409" customWidth="1"/>
    <col min="845" max="1024" width="1.5" style="1409" customWidth="1"/>
    <col min="1025" max="1025" width="1.375" style="1409" customWidth="1"/>
    <col min="1026" max="1100" width="1.875" style="1409" customWidth="1"/>
    <col min="1101" max="1280" width="1.5" style="1409" customWidth="1"/>
    <col min="1281" max="1281" width="1.375" style="1409" customWidth="1"/>
    <col min="1282" max="1356" width="1.875" style="1409" customWidth="1"/>
    <col min="1357" max="1536" width="1.5" style="1409" customWidth="1"/>
    <col min="1537" max="1537" width="1.375" style="1409" customWidth="1"/>
    <col min="1538" max="1612" width="1.875" style="1409" customWidth="1"/>
    <col min="1613" max="1792" width="1.5" style="1409" customWidth="1"/>
    <col min="1793" max="1793" width="1.375" style="1409" customWidth="1"/>
    <col min="1794" max="1868" width="1.875" style="1409" customWidth="1"/>
    <col min="1869" max="2048" width="1.5" style="1409" customWidth="1"/>
    <col min="2049" max="2049" width="1.375" style="1409" customWidth="1"/>
    <col min="2050" max="2124" width="1.875" style="1409" customWidth="1"/>
    <col min="2125" max="2304" width="1.5" style="1409" customWidth="1"/>
    <col min="2305" max="2305" width="1.375" style="1409" customWidth="1"/>
    <col min="2306" max="2380" width="1.875" style="1409" customWidth="1"/>
    <col min="2381" max="2560" width="1.5" style="1409" customWidth="1"/>
    <col min="2561" max="2561" width="1.375" style="1409" customWidth="1"/>
    <col min="2562" max="2636" width="1.875" style="1409" customWidth="1"/>
    <col min="2637" max="2816" width="1.5" style="1409" customWidth="1"/>
    <col min="2817" max="2817" width="1.375" style="1409" customWidth="1"/>
    <col min="2818" max="2892" width="1.875" style="1409" customWidth="1"/>
    <col min="2893" max="3072" width="1.5" style="1409" customWidth="1"/>
    <col min="3073" max="3073" width="1.375" style="1409" customWidth="1"/>
    <col min="3074" max="3148" width="1.875" style="1409" customWidth="1"/>
    <col min="3149" max="3328" width="1.5" style="1409" customWidth="1"/>
    <col min="3329" max="3329" width="1.375" style="1409" customWidth="1"/>
    <col min="3330" max="3404" width="1.875" style="1409" customWidth="1"/>
    <col min="3405" max="3584" width="1.5" style="1409" customWidth="1"/>
    <col min="3585" max="3585" width="1.375" style="1409" customWidth="1"/>
    <col min="3586" max="3660" width="1.875" style="1409" customWidth="1"/>
    <col min="3661" max="3840" width="1.5" style="1409" customWidth="1"/>
    <col min="3841" max="3841" width="1.375" style="1409" customWidth="1"/>
    <col min="3842" max="3916" width="1.875" style="1409" customWidth="1"/>
    <col min="3917" max="4096" width="1.5" style="1409" customWidth="1"/>
    <col min="4097" max="4097" width="1.375" style="1409" customWidth="1"/>
    <col min="4098" max="4172" width="1.875" style="1409" customWidth="1"/>
    <col min="4173" max="4352" width="1.5" style="1409" customWidth="1"/>
    <col min="4353" max="4353" width="1.375" style="1409" customWidth="1"/>
    <col min="4354" max="4428" width="1.875" style="1409" customWidth="1"/>
    <col min="4429" max="4608" width="1.5" style="1409" customWidth="1"/>
    <col min="4609" max="4609" width="1.375" style="1409" customWidth="1"/>
    <col min="4610" max="4684" width="1.875" style="1409" customWidth="1"/>
    <col min="4685" max="4864" width="1.5" style="1409" customWidth="1"/>
    <col min="4865" max="4865" width="1.375" style="1409" customWidth="1"/>
    <col min="4866" max="4940" width="1.875" style="1409" customWidth="1"/>
    <col min="4941" max="5120" width="1.5" style="1409" customWidth="1"/>
    <col min="5121" max="5121" width="1.375" style="1409" customWidth="1"/>
    <col min="5122" max="5196" width="1.875" style="1409" customWidth="1"/>
    <col min="5197" max="5376" width="1.5" style="1409" customWidth="1"/>
    <col min="5377" max="5377" width="1.375" style="1409" customWidth="1"/>
    <col min="5378" max="5452" width="1.875" style="1409" customWidth="1"/>
    <col min="5453" max="5632" width="1.5" style="1409" customWidth="1"/>
    <col min="5633" max="5633" width="1.375" style="1409" customWidth="1"/>
    <col min="5634" max="5708" width="1.875" style="1409" customWidth="1"/>
    <col min="5709" max="5888" width="1.5" style="1409" customWidth="1"/>
    <col min="5889" max="5889" width="1.375" style="1409" customWidth="1"/>
    <col min="5890" max="5964" width="1.875" style="1409" customWidth="1"/>
    <col min="5965" max="6144" width="1.5" style="1409" customWidth="1"/>
    <col min="6145" max="6145" width="1.375" style="1409" customWidth="1"/>
    <col min="6146" max="6220" width="1.875" style="1409" customWidth="1"/>
    <col min="6221" max="6400" width="1.5" style="1409" customWidth="1"/>
    <col min="6401" max="6401" width="1.375" style="1409" customWidth="1"/>
    <col min="6402" max="6476" width="1.875" style="1409" customWidth="1"/>
    <col min="6477" max="6656" width="1.5" style="1409" customWidth="1"/>
    <col min="6657" max="6657" width="1.375" style="1409" customWidth="1"/>
    <col min="6658" max="6732" width="1.875" style="1409" customWidth="1"/>
    <col min="6733" max="6912" width="1.5" style="1409" customWidth="1"/>
    <col min="6913" max="6913" width="1.375" style="1409" customWidth="1"/>
    <col min="6914" max="6988" width="1.875" style="1409" customWidth="1"/>
    <col min="6989" max="7168" width="1.5" style="1409" customWidth="1"/>
    <col min="7169" max="7169" width="1.375" style="1409" customWidth="1"/>
    <col min="7170" max="7244" width="1.875" style="1409" customWidth="1"/>
    <col min="7245" max="7424" width="1.5" style="1409" customWidth="1"/>
    <col min="7425" max="7425" width="1.375" style="1409" customWidth="1"/>
    <col min="7426" max="7500" width="1.875" style="1409" customWidth="1"/>
    <col min="7501" max="7680" width="1.5" style="1409" customWidth="1"/>
    <col min="7681" max="7681" width="1.375" style="1409" customWidth="1"/>
    <col min="7682" max="7756" width="1.875" style="1409" customWidth="1"/>
    <col min="7757" max="7936" width="1.5" style="1409" customWidth="1"/>
    <col min="7937" max="7937" width="1.375" style="1409" customWidth="1"/>
    <col min="7938" max="8012" width="1.875" style="1409" customWidth="1"/>
    <col min="8013" max="8192" width="1.5" style="1409" customWidth="1"/>
    <col min="8193" max="8193" width="1.375" style="1409" customWidth="1"/>
    <col min="8194" max="8268" width="1.875" style="1409" customWidth="1"/>
    <col min="8269" max="8448" width="1.5" style="1409" customWidth="1"/>
    <col min="8449" max="8449" width="1.375" style="1409" customWidth="1"/>
    <col min="8450" max="8524" width="1.875" style="1409" customWidth="1"/>
    <col min="8525" max="8704" width="1.5" style="1409" customWidth="1"/>
    <col min="8705" max="8705" width="1.375" style="1409" customWidth="1"/>
    <col min="8706" max="8780" width="1.875" style="1409" customWidth="1"/>
    <col min="8781" max="8960" width="1.5" style="1409" customWidth="1"/>
    <col min="8961" max="8961" width="1.375" style="1409" customWidth="1"/>
    <col min="8962" max="9036" width="1.875" style="1409" customWidth="1"/>
    <col min="9037" max="9216" width="1.5" style="1409" customWidth="1"/>
    <col min="9217" max="9217" width="1.375" style="1409" customWidth="1"/>
    <col min="9218" max="9292" width="1.875" style="1409" customWidth="1"/>
    <col min="9293" max="9472" width="1.5" style="1409" customWidth="1"/>
    <col min="9473" max="9473" width="1.375" style="1409" customWidth="1"/>
    <col min="9474" max="9548" width="1.875" style="1409" customWidth="1"/>
    <col min="9549" max="9728" width="1.5" style="1409" customWidth="1"/>
    <col min="9729" max="9729" width="1.375" style="1409" customWidth="1"/>
    <col min="9730" max="9804" width="1.875" style="1409" customWidth="1"/>
    <col min="9805" max="9984" width="1.5" style="1409" customWidth="1"/>
    <col min="9985" max="9985" width="1.375" style="1409" customWidth="1"/>
    <col min="9986" max="10060" width="1.875" style="1409" customWidth="1"/>
    <col min="10061" max="10240" width="1.5" style="1409" customWidth="1"/>
    <col min="10241" max="10241" width="1.375" style="1409" customWidth="1"/>
    <col min="10242" max="10316" width="1.875" style="1409" customWidth="1"/>
    <col min="10317" max="10496" width="1.5" style="1409" customWidth="1"/>
    <col min="10497" max="10497" width="1.375" style="1409" customWidth="1"/>
    <col min="10498" max="10572" width="1.875" style="1409" customWidth="1"/>
    <col min="10573" max="10752" width="1.5" style="1409" customWidth="1"/>
    <col min="10753" max="10753" width="1.375" style="1409" customWidth="1"/>
    <col min="10754" max="10828" width="1.875" style="1409" customWidth="1"/>
    <col min="10829" max="11008" width="1.5" style="1409" customWidth="1"/>
    <col min="11009" max="11009" width="1.375" style="1409" customWidth="1"/>
    <col min="11010" max="11084" width="1.875" style="1409" customWidth="1"/>
    <col min="11085" max="11264" width="1.5" style="1409" customWidth="1"/>
    <col min="11265" max="11265" width="1.375" style="1409" customWidth="1"/>
    <col min="11266" max="11340" width="1.875" style="1409" customWidth="1"/>
    <col min="11341" max="11520" width="1.5" style="1409" customWidth="1"/>
    <col min="11521" max="11521" width="1.375" style="1409" customWidth="1"/>
    <col min="11522" max="11596" width="1.875" style="1409" customWidth="1"/>
    <col min="11597" max="11776" width="1.5" style="1409" customWidth="1"/>
    <col min="11777" max="11777" width="1.375" style="1409" customWidth="1"/>
    <col min="11778" max="11852" width="1.875" style="1409" customWidth="1"/>
    <col min="11853" max="12032" width="1.5" style="1409" customWidth="1"/>
    <col min="12033" max="12033" width="1.375" style="1409" customWidth="1"/>
    <col min="12034" max="12108" width="1.875" style="1409" customWidth="1"/>
    <col min="12109" max="12288" width="1.5" style="1409" customWidth="1"/>
    <col min="12289" max="12289" width="1.375" style="1409" customWidth="1"/>
    <col min="12290" max="12364" width="1.875" style="1409" customWidth="1"/>
    <col min="12365" max="12544" width="1.5" style="1409" customWidth="1"/>
    <col min="12545" max="12545" width="1.375" style="1409" customWidth="1"/>
    <col min="12546" max="12620" width="1.875" style="1409" customWidth="1"/>
    <col min="12621" max="12800" width="1.5" style="1409" customWidth="1"/>
    <col min="12801" max="12801" width="1.375" style="1409" customWidth="1"/>
    <col min="12802" max="12876" width="1.875" style="1409" customWidth="1"/>
    <col min="12877" max="13056" width="1.5" style="1409" customWidth="1"/>
    <col min="13057" max="13057" width="1.375" style="1409" customWidth="1"/>
    <col min="13058" max="13132" width="1.875" style="1409" customWidth="1"/>
    <col min="13133" max="13312" width="1.5" style="1409" customWidth="1"/>
    <col min="13313" max="13313" width="1.375" style="1409" customWidth="1"/>
    <col min="13314" max="13388" width="1.875" style="1409" customWidth="1"/>
    <col min="13389" max="13568" width="1.5" style="1409" customWidth="1"/>
    <col min="13569" max="13569" width="1.375" style="1409" customWidth="1"/>
    <col min="13570" max="13644" width="1.875" style="1409" customWidth="1"/>
    <col min="13645" max="13824" width="1.5" style="1409" customWidth="1"/>
    <col min="13825" max="13825" width="1.375" style="1409" customWidth="1"/>
    <col min="13826" max="13900" width="1.875" style="1409" customWidth="1"/>
    <col min="13901" max="14080" width="1.5" style="1409" customWidth="1"/>
    <col min="14081" max="14081" width="1.375" style="1409" customWidth="1"/>
    <col min="14082" max="14156" width="1.875" style="1409" customWidth="1"/>
    <col min="14157" max="14336" width="1.5" style="1409" customWidth="1"/>
    <col min="14337" max="14337" width="1.375" style="1409" customWidth="1"/>
    <col min="14338" max="14412" width="1.875" style="1409" customWidth="1"/>
    <col min="14413" max="14592" width="1.5" style="1409" customWidth="1"/>
    <col min="14593" max="14593" width="1.375" style="1409" customWidth="1"/>
    <col min="14594" max="14668" width="1.875" style="1409" customWidth="1"/>
    <col min="14669" max="14848" width="1.5" style="1409" customWidth="1"/>
    <col min="14849" max="14849" width="1.375" style="1409" customWidth="1"/>
    <col min="14850" max="14924" width="1.875" style="1409" customWidth="1"/>
    <col min="14925" max="15104" width="1.5" style="1409" customWidth="1"/>
    <col min="15105" max="15105" width="1.375" style="1409" customWidth="1"/>
    <col min="15106" max="15180" width="1.875" style="1409" customWidth="1"/>
    <col min="15181" max="15360" width="1.5" style="1409" customWidth="1"/>
    <col min="15361" max="15361" width="1.375" style="1409" customWidth="1"/>
    <col min="15362" max="15436" width="1.875" style="1409" customWidth="1"/>
    <col min="15437" max="15616" width="1.5" style="1409" customWidth="1"/>
    <col min="15617" max="15617" width="1.375" style="1409" customWidth="1"/>
    <col min="15618" max="15692" width="1.875" style="1409" customWidth="1"/>
    <col min="15693" max="15872" width="1.5" style="1409" customWidth="1"/>
    <col min="15873" max="15873" width="1.375" style="1409" customWidth="1"/>
    <col min="15874" max="15948" width="1.875" style="1409" customWidth="1"/>
    <col min="15949" max="16128" width="1.5" style="1409" customWidth="1"/>
    <col min="16129" max="16129" width="1.375" style="1409" customWidth="1"/>
    <col min="16130" max="16204" width="1.875" style="1409" customWidth="1"/>
    <col min="16205" max="16384" width="1.5" style="1409" customWidth="1"/>
  </cols>
  <sheetData>
    <row r="1" spans="2:84" ht="12" customHeight="1">
      <c r="B1" s="3465" t="s">
        <v>3750</v>
      </c>
      <c r="C1" s="3465"/>
      <c r="D1" s="3465"/>
      <c r="E1" s="3465"/>
      <c r="F1" s="3465"/>
      <c r="G1" s="3465"/>
      <c r="H1" s="3465"/>
      <c r="I1" s="3465"/>
      <c r="J1" s="3465"/>
      <c r="K1" s="3465"/>
      <c r="L1" s="3465"/>
      <c r="M1" s="3465"/>
      <c r="N1" s="3465"/>
      <c r="O1" s="3465"/>
    </row>
    <row r="2" spans="2:84" ht="12.75" customHeight="1">
      <c r="Q2" s="1410"/>
      <c r="R2" s="3466" t="s">
        <v>3751</v>
      </c>
      <c r="S2" s="3467"/>
      <c r="T2" s="3467"/>
      <c r="U2" s="3467"/>
      <c r="V2" s="3467"/>
      <c r="W2" s="3467"/>
      <c r="X2" s="3467"/>
      <c r="Y2" s="3467"/>
      <c r="Z2" s="3467"/>
      <c r="AA2" s="3467"/>
      <c r="AB2" s="3467"/>
      <c r="AC2" s="3467"/>
      <c r="AD2" s="3467"/>
      <c r="AE2" s="3467"/>
      <c r="AF2" s="3467"/>
      <c r="AG2" s="3467"/>
      <c r="AH2" s="3467"/>
      <c r="AI2" s="3467"/>
      <c r="AJ2" s="3467"/>
      <c r="AK2" s="3467"/>
      <c r="AL2" s="3467"/>
      <c r="AM2" s="3467"/>
      <c r="AN2" s="3467"/>
      <c r="AO2" s="3467"/>
      <c r="AP2" s="3467"/>
      <c r="AQ2" s="3467"/>
      <c r="AR2" s="3467"/>
      <c r="AS2" s="3467"/>
      <c r="AT2" s="3467"/>
      <c r="AU2" s="3467"/>
      <c r="AV2" s="3467"/>
      <c r="AW2" s="3467"/>
      <c r="AX2" s="3467"/>
      <c r="AY2" s="3467"/>
      <c r="AZ2" s="3467"/>
      <c r="BA2" s="3467"/>
      <c r="BB2" s="3467"/>
      <c r="BC2" s="3467"/>
      <c r="BD2" s="3467"/>
      <c r="BE2" s="3467"/>
    </row>
    <row r="3" spans="2:84" ht="8.85" customHeight="1">
      <c r="R3" s="3467"/>
      <c r="S3" s="3467"/>
      <c r="T3" s="3467"/>
      <c r="U3" s="3467"/>
      <c r="V3" s="3467"/>
      <c r="W3" s="3467"/>
      <c r="X3" s="3467"/>
      <c r="Y3" s="3467"/>
      <c r="Z3" s="3467"/>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row>
    <row r="4" spans="2:84" ht="14.25">
      <c r="R4" s="3468" t="s">
        <v>2526</v>
      </c>
      <c r="S4" s="3469"/>
      <c r="T4" s="3469"/>
      <c r="U4" s="3469"/>
      <c r="V4" s="3469"/>
      <c r="W4" s="3469"/>
      <c r="X4" s="3469"/>
      <c r="Y4" s="3469"/>
      <c r="Z4" s="3469"/>
      <c r="AA4" s="3469"/>
      <c r="AB4" s="3469"/>
      <c r="AC4" s="3469"/>
      <c r="AD4" s="3469"/>
      <c r="AE4" s="3469"/>
      <c r="AF4" s="3469"/>
      <c r="AG4" s="3469"/>
      <c r="AH4" s="3469"/>
      <c r="AI4" s="3469"/>
      <c r="AJ4" s="3469"/>
      <c r="AK4" s="3469"/>
      <c r="AL4" s="3469"/>
      <c r="AM4" s="3469"/>
      <c r="AN4" s="3469"/>
      <c r="AO4" s="3469"/>
      <c r="AP4" s="3469"/>
      <c r="AQ4" s="3469"/>
      <c r="AR4" s="3469"/>
      <c r="AS4" s="3469"/>
      <c r="AT4" s="3469"/>
      <c r="AU4" s="3469"/>
      <c r="AV4" s="3469"/>
      <c r="AW4" s="3469"/>
      <c r="AX4" s="3469"/>
      <c r="AY4" s="3469"/>
      <c r="AZ4" s="3469"/>
      <c r="BA4" s="3469"/>
      <c r="BB4" s="3469"/>
      <c r="BC4" s="3469"/>
      <c r="BD4" s="3469"/>
      <c r="BE4" s="3469"/>
    </row>
    <row r="5" spans="2:84" ht="2.25" customHeight="1">
      <c r="V5" s="1411"/>
      <c r="W5" s="1411"/>
      <c r="X5" s="1411"/>
      <c r="Y5" s="1411"/>
      <c r="Z5" s="1411"/>
      <c r="AA5" s="1411"/>
      <c r="AB5" s="1411"/>
      <c r="AC5" s="1411"/>
      <c r="AD5" s="1411"/>
      <c r="AE5" s="1411"/>
      <c r="AF5" s="1411"/>
      <c r="AG5" s="1411"/>
      <c r="AH5" s="1411"/>
      <c r="AI5" s="1411"/>
      <c r="AJ5" s="1411"/>
      <c r="AK5" s="1411"/>
      <c r="AL5" s="1411"/>
      <c r="AM5" s="1411"/>
      <c r="AN5" s="1411"/>
      <c r="AO5" s="1411"/>
      <c r="AP5" s="1411"/>
      <c r="AQ5" s="1411"/>
      <c r="AR5" s="1411"/>
      <c r="AS5" s="1411"/>
      <c r="AT5" s="1411"/>
      <c r="AU5" s="1411"/>
      <c r="AV5" s="1411"/>
      <c r="AW5" s="1411"/>
      <c r="AX5" s="1411"/>
      <c r="AY5" s="1411"/>
      <c r="AZ5" s="1411"/>
      <c r="BA5" s="1411"/>
      <c r="BB5" s="1411"/>
      <c r="BC5" s="1411"/>
      <c r="BD5" s="1411"/>
      <c r="BE5" s="1411"/>
    </row>
    <row r="6" spans="2:84" s="1414" customFormat="1" ht="13.5">
      <c r="B6" s="1412"/>
      <c r="C6" s="1412"/>
      <c r="D6" s="1413"/>
      <c r="E6" s="1413"/>
      <c r="F6" s="1413"/>
      <c r="G6" s="1413"/>
      <c r="H6" s="1413"/>
      <c r="I6" s="1413"/>
      <c r="J6" s="1413"/>
      <c r="K6" s="1413"/>
      <c r="L6" s="1413"/>
      <c r="M6" s="1413"/>
      <c r="N6" s="1413"/>
      <c r="O6" s="1413"/>
      <c r="P6" s="1413"/>
      <c r="Q6" s="1413"/>
      <c r="R6" s="3470" t="s">
        <v>3769</v>
      </c>
      <c r="S6" s="3471"/>
      <c r="T6" s="3471"/>
      <c r="U6" s="3471"/>
      <c r="V6" s="3471"/>
      <c r="W6" s="3471"/>
      <c r="X6" s="3471"/>
      <c r="Y6" s="3471"/>
      <c r="Z6" s="3471"/>
      <c r="AA6" s="3471"/>
      <c r="AB6" s="3471"/>
      <c r="AC6" s="3471"/>
      <c r="AD6" s="3471"/>
      <c r="AE6" s="3471"/>
      <c r="AF6" s="3471"/>
      <c r="AG6" s="3471"/>
      <c r="AH6" s="3471"/>
      <c r="AI6" s="3471"/>
      <c r="AJ6" s="3471"/>
      <c r="AK6" s="3471"/>
      <c r="AL6" s="3471"/>
      <c r="AM6" s="3471"/>
      <c r="AN6" s="3471"/>
      <c r="AO6" s="3471"/>
      <c r="AP6" s="3471"/>
      <c r="AQ6" s="3471"/>
      <c r="AR6" s="3471"/>
      <c r="AS6" s="3471"/>
      <c r="AT6" s="3471"/>
      <c r="AU6" s="3471"/>
      <c r="AV6" s="3471"/>
      <c r="AW6" s="3471"/>
      <c r="AX6" s="3471"/>
      <c r="AY6" s="3471"/>
      <c r="AZ6" s="3471"/>
      <c r="BA6" s="3471"/>
      <c r="BB6" s="3471"/>
      <c r="BC6" s="3471"/>
      <c r="BD6" s="3471"/>
      <c r="BE6" s="3471"/>
      <c r="BF6" s="1413"/>
      <c r="BG6" s="1413"/>
      <c r="BH6" s="1413"/>
      <c r="BI6" s="1412"/>
      <c r="BJ6" s="1412"/>
      <c r="BK6" s="1412"/>
      <c r="BL6" s="1412"/>
      <c r="BM6" s="1412"/>
      <c r="BN6" s="1412"/>
      <c r="BO6" s="1412"/>
      <c r="BP6" s="1412"/>
      <c r="BQ6" s="1412"/>
      <c r="BR6" s="1412"/>
      <c r="BS6" s="1412"/>
      <c r="BT6" s="1412"/>
      <c r="BU6" s="1412"/>
      <c r="BV6" s="1412"/>
      <c r="BW6" s="1412"/>
      <c r="BX6" s="1412"/>
      <c r="BY6" s="1412"/>
      <c r="BZ6" s="1412"/>
      <c r="CA6" s="1412"/>
      <c r="CB6" s="1412"/>
      <c r="CC6" s="1412"/>
      <c r="CD6" s="1412"/>
      <c r="CE6" s="1412"/>
      <c r="CF6" s="1412"/>
    </row>
    <row r="7" spans="2:84" ht="7.5" customHeight="1">
      <c r="B7" s="3472" t="s">
        <v>3770</v>
      </c>
      <c r="C7" s="3472"/>
      <c r="D7" s="3472"/>
      <c r="E7" s="3472"/>
      <c r="F7" s="3472"/>
      <c r="G7" s="3472"/>
      <c r="H7" s="3472"/>
      <c r="I7" s="3472"/>
      <c r="J7" s="3472"/>
      <c r="K7" s="3472"/>
      <c r="L7" s="3472"/>
      <c r="M7" s="3472"/>
      <c r="N7" s="3472"/>
      <c r="O7" s="3472"/>
      <c r="P7" s="3472"/>
      <c r="Q7" s="3472"/>
      <c r="R7" s="3472"/>
      <c r="S7" s="3472"/>
      <c r="T7" s="3472"/>
      <c r="U7" s="3472"/>
      <c r="V7" s="3472"/>
      <c r="AN7" s="3473"/>
      <c r="AO7" s="3473"/>
      <c r="AP7" s="3473"/>
      <c r="AQ7" s="3473"/>
      <c r="AR7" s="3473"/>
      <c r="AS7" s="3473"/>
      <c r="AT7" s="3473"/>
      <c r="AU7" s="3473"/>
      <c r="AV7" s="3473"/>
      <c r="AW7" s="3473"/>
      <c r="AX7" s="3473"/>
      <c r="AY7" s="3473"/>
      <c r="AZ7" s="3473"/>
      <c r="BA7" s="3473"/>
      <c r="BB7" s="3473"/>
      <c r="BC7" s="3473"/>
      <c r="BD7" s="3473"/>
      <c r="BE7" s="3473"/>
      <c r="BF7" s="3473"/>
      <c r="BG7" s="3473"/>
      <c r="BH7" s="3473"/>
      <c r="BI7" s="3473"/>
      <c r="BJ7" s="3473"/>
      <c r="BK7" s="3473"/>
      <c r="BL7" s="3473"/>
      <c r="BM7" s="3473"/>
      <c r="BN7" s="3473"/>
      <c r="BO7" s="3473"/>
      <c r="BP7" s="3473"/>
      <c r="BQ7" s="3473"/>
      <c r="BR7" s="3473"/>
      <c r="BS7" s="3473"/>
      <c r="BT7" s="3473"/>
      <c r="BU7" s="3473"/>
    </row>
    <row r="8" spans="2:84" ht="7.5" customHeight="1" thickBot="1">
      <c r="B8" s="3472"/>
      <c r="C8" s="3472"/>
      <c r="D8" s="3472"/>
      <c r="E8" s="3472"/>
      <c r="F8" s="3472"/>
      <c r="G8" s="3472"/>
      <c r="H8" s="3472"/>
      <c r="I8" s="3472"/>
      <c r="J8" s="3472"/>
      <c r="K8" s="3472"/>
      <c r="L8" s="3472"/>
      <c r="M8" s="3472"/>
      <c r="N8" s="3472"/>
      <c r="O8" s="3472"/>
      <c r="P8" s="3472"/>
      <c r="Q8" s="3472"/>
      <c r="R8" s="3472"/>
      <c r="S8" s="3472"/>
      <c r="T8" s="3472"/>
      <c r="U8" s="3472"/>
      <c r="V8" s="3472"/>
    </row>
    <row r="9" spans="2:84" ht="3" customHeight="1">
      <c r="B9" s="3446" t="s">
        <v>3771</v>
      </c>
      <c r="C9" s="3447"/>
      <c r="D9" s="3447"/>
      <c r="E9" s="3447"/>
      <c r="F9" s="3447"/>
      <c r="G9" s="3447"/>
      <c r="H9" s="3447"/>
      <c r="I9" s="3447"/>
      <c r="J9" s="3447"/>
      <c r="K9" s="3447"/>
      <c r="L9" s="3447"/>
      <c r="M9" s="3447"/>
      <c r="N9" s="3447"/>
      <c r="O9" s="3447"/>
      <c r="P9" s="3447"/>
      <c r="Q9" s="3448"/>
      <c r="R9" s="1415"/>
      <c r="S9" s="1416"/>
      <c r="T9" s="1416"/>
      <c r="U9" s="1416"/>
      <c r="V9" s="1416"/>
      <c r="W9" s="1416"/>
      <c r="X9" s="1416"/>
      <c r="Y9" s="1416"/>
      <c r="Z9" s="1416"/>
      <c r="AA9" s="1416"/>
      <c r="AB9" s="1416"/>
      <c r="AC9" s="1416"/>
      <c r="AD9" s="1416"/>
      <c r="AE9" s="1416"/>
      <c r="AF9" s="1416"/>
      <c r="AG9" s="1416"/>
      <c r="AH9" s="1416"/>
      <c r="AI9" s="1416"/>
      <c r="AJ9" s="1416"/>
      <c r="AK9" s="1416"/>
      <c r="AL9" s="3236"/>
      <c r="AM9" s="3236"/>
      <c r="AN9" s="3236"/>
      <c r="AO9" s="3236"/>
      <c r="AP9" s="3236"/>
      <c r="AQ9" s="3236"/>
      <c r="AR9" s="3236"/>
      <c r="AS9" s="3236"/>
      <c r="AT9" s="3450" t="s">
        <v>738</v>
      </c>
      <c r="AU9" s="3451"/>
      <c r="AV9" s="3451"/>
      <c r="AW9" s="3451"/>
      <c r="AX9" s="3451"/>
      <c r="AY9" s="3451"/>
      <c r="AZ9" s="3451"/>
      <c r="BA9" s="3451"/>
      <c r="BB9" s="3451"/>
      <c r="BC9" s="3452"/>
      <c r="BD9" s="1417"/>
      <c r="BE9" s="1417"/>
      <c r="BF9" s="1417"/>
      <c r="BG9" s="1417"/>
      <c r="BH9" s="1417"/>
      <c r="BI9" s="1417"/>
      <c r="BJ9" s="1417"/>
      <c r="BK9" s="1417"/>
      <c r="BL9" s="1417"/>
      <c r="BM9" s="1417"/>
      <c r="BN9" s="1417"/>
      <c r="BO9" s="1417"/>
      <c r="BP9" s="1417"/>
      <c r="BQ9" s="1417"/>
      <c r="BR9" s="1417"/>
      <c r="BS9" s="1417"/>
      <c r="BT9" s="1417"/>
      <c r="BU9" s="1417"/>
      <c r="BV9" s="1418"/>
      <c r="BW9" s="1418"/>
      <c r="BX9" s="1419"/>
    </row>
    <row r="10" spans="2:84" ht="12" customHeight="1">
      <c r="B10" s="3437"/>
      <c r="C10" s="3438"/>
      <c r="D10" s="3438"/>
      <c r="E10" s="3438"/>
      <c r="F10" s="3438"/>
      <c r="G10" s="3438"/>
      <c r="H10" s="3438"/>
      <c r="I10" s="3438"/>
      <c r="J10" s="3438"/>
      <c r="K10" s="3438"/>
      <c r="L10" s="3438"/>
      <c r="M10" s="3438"/>
      <c r="N10" s="3438"/>
      <c r="O10" s="3438"/>
      <c r="P10" s="3438"/>
      <c r="Q10" s="3439"/>
      <c r="R10" s="1420"/>
      <c r="S10" s="1421"/>
      <c r="T10" s="1422"/>
      <c r="X10" s="3459" t="str">
        <f>cst_wskakunin_NOBE_MENSEKI_JYUTAKU_SHINSEI</f>
        <v/>
      </c>
      <c r="Y10" s="3460"/>
      <c r="Z10" s="3460"/>
      <c r="AA10" s="3460"/>
      <c r="AB10" s="3460"/>
      <c r="AC10" s="3460"/>
      <c r="AD10" s="3460"/>
      <c r="AE10" s="3460"/>
      <c r="AF10" s="3460"/>
      <c r="AG10" s="3460"/>
      <c r="AH10" s="3460"/>
      <c r="AI10" s="3461"/>
      <c r="AJ10" s="3433" t="s">
        <v>114</v>
      </c>
      <c r="AK10" s="3237"/>
      <c r="AL10" s="3237"/>
      <c r="AM10" s="3237"/>
      <c r="AN10" s="3237"/>
      <c r="AO10" s="3237"/>
      <c r="AP10" s="3237"/>
      <c r="AQ10" s="3237"/>
      <c r="AR10" s="3237"/>
      <c r="AS10" s="3237"/>
      <c r="AT10" s="3453"/>
      <c r="AU10" s="3454"/>
      <c r="AV10" s="3454"/>
      <c r="AW10" s="3454"/>
      <c r="AX10" s="3454"/>
      <c r="AY10" s="3454"/>
      <c r="AZ10" s="3454"/>
      <c r="BA10" s="3454"/>
      <c r="BB10" s="3454"/>
      <c r="BC10" s="3455"/>
      <c r="BG10" s="3459" t="str">
        <f>cst_wskakunin_SHIKITI_MENSEKI_1_TOTAL</f>
        <v/>
      </c>
      <c r="BH10" s="3460"/>
      <c r="BI10" s="3460"/>
      <c r="BJ10" s="3460"/>
      <c r="BK10" s="3460"/>
      <c r="BL10" s="3460"/>
      <c r="BM10" s="3460"/>
      <c r="BN10" s="3460"/>
      <c r="BO10" s="3460"/>
      <c r="BP10" s="3460"/>
      <c r="BQ10" s="3460"/>
      <c r="BR10" s="3460"/>
      <c r="BS10" s="3460"/>
      <c r="BT10" s="3461"/>
      <c r="BU10" s="3433" t="s">
        <v>114</v>
      </c>
      <c r="BV10" s="3237"/>
      <c r="BW10" s="1423"/>
      <c r="BX10" s="1424"/>
    </row>
    <row r="11" spans="2:84" ht="12" customHeight="1">
      <c r="B11" s="3437"/>
      <c r="C11" s="3438"/>
      <c r="D11" s="3438"/>
      <c r="E11" s="3438"/>
      <c r="F11" s="3438"/>
      <c r="G11" s="3438"/>
      <c r="H11" s="3438"/>
      <c r="I11" s="3438"/>
      <c r="J11" s="3438"/>
      <c r="K11" s="3438"/>
      <c r="L11" s="3438"/>
      <c r="M11" s="3438"/>
      <c r="N11" s="3438"/>
      <c r="O11" s="3438"/>
      <c r="P11" s="3438"/>
      <c r="Q11" s="3439"/>
      <c r="R11" s="1420"/>
      <c r="S11" s="1421"/>
      <c r="T11" s="1422"/>
      <c r="X11" s="3462"/>
      <c r="Y11" s="3463"/>
      <c r="Z11" s="3463"/>
      <c r="AA11" s="3463"/>
      <c r="AB11" s="3463"/>
      <c r="AC11" s="3463"/>
      <c r="AD11" s="3463"/>
      <c r="AE11" s="3463"/>
      <c r="AF11" s="3463"/>
      <c r="AG11" s="3463"/>
      <c r="AH11" s="3463"/>
      <c r="AI11" s="3464"/>
      <c r="AJ11" s="3433"/>
      <c r="AK11" s="3237"/>
      <c r="AL11" s="3237"/>
      <c r="AM11" s="3237"/>
      <c r="AN11" s="3237"/>
      <c r="AO11" s="3237"/>
      <c r="AP11" s="3237"/>
      <c r="AQ11" s="3237"/>
      <c r="AR11" s="3237"/>
      <c r="AS11" s="3237"/>
      <c r="AT11" s="3453"/>
      <c r="AU11" s="3454"/>
      <c r="AV11" s="3454"/>
      <c r="AW11" s="3454"/>
      <c r="AX11" s="3454"/>
      <c r="AY11" s="3454"/>
      <c r="AZ11" s="3454"/>
      <c r="BA11" s="3454"/>
      <c r="BB11" s="3454"/>
      <c r="BC11" s="3455"/>
      <c r="BG11" s="3462"/>
      <c r="BH11" s="3463"/>
      <c r="BI11" s="3463"/>
      <c r="BJ11" s="3463"/>
      <c r="BK11" s="3463"/>
      <c r="BL11" s="3463"/>
      <c r="BM11" s="3463"/>
      <c r="BN11" s="3463"/>
      <c r="BO11" s="3463"/>
      <c r="BP11" s="3463"/>
      <c r="BQ11" s="3463"/>
      <c r="BR11" s="3463"/>
      <c r="BS11" s="3463"/>
      <c r="BT11" s="3464"/>
      <c r="BU11" s="3433"/>
      <c r="BV11" s="3237"/>
      <c r="BW11" s="1423"/>
      <c r="BX11" s="1424"/>
    </row>
    <row r="12" spans="2:84" ht="3" customHeight="1">
      <c r="B12" s="3440"/>
      <c r="C12" s="3441"/>
      <c r="D12" s="3441"/>
      <c r="E12" s="3441"/>
      <c r="F12" s="3441"/>
      <c r="G12" s="3441"/>
      <c r="H12" s="3441"/>
      <c r="I12" s="3441"/>
      <c r="J12" s="3441"/>
      <c r="K12" s="3441"/>
      <c r="L12" s="3441"/>
      <c r="M12" s="3441"/>
      <c r="N12" s="3441"/>
      <c r="O12" s="3441"/>
      <c r="P12" s="3441"/>
      <c r="Q12" s="3442"/>
      <c r="R12" s="1425"/>
      <c r="S12" s="1426"/>
      <c r="T12" s="1426"/>
      <c r="U12" s="1426"/>
      <c r="V12" s="1426"/>
      <c r="W12" s="1426"/>
      <c r="X12" s="1426"/>
      <c r="Y12" s="1426"/>
      <c r="Z12" s="1426"/>
      <c r="AA12" s="1426"/>
      <c r="AB12" s="1426"/>
      <c r="AC12" s="1426"/>
      <c r="AD12" s="1426"/>
      <c r="AE12" s="1426"/>
      <c r="AF12" s="1426"/>
      <c r="AG12" s="1426"/>
      <c r="AH12" s="1426"/>
      <c r="AI12" s="1426"/>
      <c r="AJ12" s="1426"/>
      <c r="AK12" s="1426"/>
      <c r="AL12" s="3449"/>
      <c r="AM12" s="3449"/>
      <c r="AN12" s="3449"/>
      <c r="AO12" s="3449"/>
      <c r="AP12" s="3449"/>
      <c r="AQ12" s="3449"/>
      <c r="AR12" s="3449"/>
      <c r="AS12" s="3449"/>
      <c r="AT12" s="3456"/>
      <c r="AU12" s="3457"/>
      <c r="AV12" s="3457"/>
      <c r="AW12" s="3457"/>
      <c r="AX12" s="3457"/>
      <c r="AY12" s="3457"/>
      <c r="AZ12" s="3457"/>
      <c r="BA12" s="3457"/>
      <c r="BB12" s="3457"/>
      <c r="BC12" s="3458"/>
      <c r="BD12" s="1427"/>
      <c r="BE12" s="1427"/>
      <c r="BF12" s="1427"/>
      <c r="BG12" s="1427"/>
      <c r="BH12" s="1427"/>
      <c r="BI12" s="1427"/>
      <c r="BJ12" s="1427"/>
      <c r="BK12" s="1427"/>
      <c r="BL12" s="1427"/>
      <c r="BM12" s="1427"/>
      <c r="BN12" s="1427"/>
      <c r="BO12" s="1427"/>
      <c r="BP12" s="1427"/>
      <c r="BQ12" s="1427"/>
      <c r="BR12" s="1427"/>
      <c r="BS12" s="1427"/>
      <c r="BT12" s="1427"/>
      <c r="BU12" s="1427"/>
      <c r="BV12" s="1428"/>
      <c r="BW12" s="1428"/>
      <c r="BX12" s="1429"/>
    </row>
    <row r="13" spans="2:84" ht="15" customHeight="1">
      <c r="B13" s="3434" t="s">
        <v>3772</v>
      </c>
      <c r="C13" s="3435"/>
      <c r="D13" s="3435"/>
      <c r="E13" s="3435"/>
      <c r="F13" s="3436"/>
      <c r="G13" s="3406" t="s">
        <v>3773</v>
      </c>
      <c r="H13" s="3407"/>
      <c r="I13" s="3407"/>
      <c r="J13" s="3407"/>
      <c r="K13" s="3407"/>
      <c r="L13" s="3407"/>
      <c r="M13" s="3407"/>
      <c r="N13" s="3407"/>
      <c r="O13" s="3407"/>
      <c r="P13" s="3407"/>
      <c r="Q13" s="3408"/>
      <c r="R13" s="3443" t="s">
        <v>139</v>
      </c>
      <c r="S13" s="3444"/>
      <c r="T13" s="3445" t="s">
        <v>4853</v>
      </c>
      <c r="U13" s="3445"/>
      <c r="V13" s="3445"/>
      <c r="W13" s="3445"/>
      <c r="X13" s="3445"/>
      <c r="Y13" s="3445"/>
      <c r="Z13" s="3445"/>
      <c r="AA13" s="3445"/>
      <c r="AB13" s="3445"/>
      <c r="AC13" s="3445"/>
      <c r="AD13" s="3445"/>
      <c r="AE13" s="3445"/>
      <c r="AF13" s="3445"/>
      <c r="AG13" s="3445"/>
      <c r="AH13" s="3445"/>
      <c r="AI13" s="3444" t="s">
        <v>139</v>
      </c>
      <c r="AJ13" s="3444"/>
      <c r="AK13" s="3445" t="s">
        <v>2527</v>
      </c>
      <c r="AL13" s="3445"/>
      <c r="AM13" s="3445"/>
      <c r="AN13" s="3445"/>
      <c r="AO13" s="3445"/>
      <c r="AP13" s="3445"/>
      <c r="AQ13" s="3445"/>
      <c r="AR13" s="3444" t="s">
        <v>139</v>
      </c>
      <c r="AS13" s="3444"/>
      <c r="AT13" s="3445" t="s">
        <v>2534</v>
      </c>
      <c r="AU13" s="3445"/>
      <c r="AV13" s="3445"/>
      <c r="AW13" s="3445"/>
      <c r="AX13" s="3445"/>
      <c r="AY13" s="3445"/>
      <c r="AZ13" s="3445"/>
      <c r="BA13" s="3445"/>
      <c r="BB13" s="3444" t="s">
        <v>139</v>
      </c>
      <c r="BC13" s="3444"/>
      <c r="BD13" s="3445" t="s">
        <v>3774</v>
      </c>
      <c r="BE13" s="3445"/>
      <c r="BF13" s="3445"/>
      <c r="BG13" s="3445"/>
      <c r="BH13" s="3445"/>
      <c r="BI13" s="3445"/>
      <c r="BJ13" s="3445"/>
      <c r="BK13" s="3445"/>
      <c r="BL13" s="3445"/>
      <c r="BM13" s="3444" t="s">
        <v>139</v>
      </c>
      <c r="BN13" s="3444"/>
      <c r="BO13" s="3445" t="s">
        <v>4854</v>
      </c>
      <c r="BP13" s="3445"/>
      <c r="BQ13" s="3445"/>
      <c r="BR13" s="3445"/>
      <c r="BS13" s="3445"/>
      <c r="BT13" s="3445"/>
      <c r="BU13" s="3445"/>
      <c r="BV13" s="3445"/>
      <c r="BW13" s="3416" t="s">
        <v>10</v>
      </c>
      <c r="BX13" s="3417"/>
    </row>
    <row r="14" spans="2:84" ht="15" customHeight="1">
      <c r="B14" s="3437"/>
      <c r="C14" s="3438"/>
      <c r="D14" s="3438"/>
      <c r="E14" s="3438"/>
      <c r="F14" s="3439"/>
      <c r="G14" s="3409"/>
      <c r="H14" s="3410"/>
      <c r="I14" s="3410"/>
      <c r="J14" s="3410"/>
      <c r="K14" s="3410"/>
      <c r="L14" s="3410"/>
      <c r="M14" s="3410"/>
      <c r="N14" s="3410"/>
      <c r="O14" s="3410"/>
      <c r="P14" s="3410"/>
      <c r="Q14" s="3410"/>
      <c r="R14" s="3418" t="s">
        <v>139</v>
      </c>
      <c r="S14" s="3419"/>
      <c r="T14" s="3420" t="s">
        <v>2528</v>
      </c>
      <c r="U14" s="3420"/>
      <c r="V14" s="3420"/>
      <c r="W14" s="3420"/>
      <c r="X14" s="3420"/>
      <c r="Y14" s="3420"/>
      <c r="Z14" s="1430"/>
      <c r="AB14" s="1431"/>
      <c r="AC14" s="1431"/>
      <c r="AD14" s="1431"/>
      <c r="AE14" s="1431"/>
      <c r="AF14" s="1431"/>
      <c r="AG14" s="1431"/>
      <c r="AH14" s="1431"/>
      <c r="AI14" s="1431"/>
      <c r="AJ14" s="1431"/>
      <c r="AK14" s="3421" t="s">
        <v>4516</v>
      </c>
      <c r="AL14" s="3421"/>
      <c r="AM14" s="3421"/>
      <c r="AN14" s="3421"/>
      <c r="AO14" s="3421"/>
      <c r="AP14" s="3421"/>
      <c r="AQ14" s="3421"/>
      <c r="AR14" s="3421"/>
      <c r="AS14" s="3421"/>
      <c r="AT14" s="3421"/>
      <c r="AU14" s="3421"/>
      <c r="AV14" s="3421"/>
      <c r="AW14" s="3421"/>
      <c r="AX14" s="3421"/>
      <c r="AY14" s="3421"/>
      <c r="AZ14" s="3421"/>
      <c r="BA14" s="3421"/>
      <c r="BB14" s="3421"/>
      <c r="BC14" s="3421"/>
      <c r="BD14" s="3421"/>
      <c r="BE14" s="3421"/>
      <c r="BF14" s="3421"/>
      <c r="BG14" s="3421"/>
      <c r="BH14" s="3421"/>
      <c r="BI14" s="3421"/>
      <c r="BJ14" s="3421"/>
      <c r="BK14" s="3421"/>
      <c r="BL14" s="3421"/>
      <c r="BM14" s="3421"/>
      <c r="BN14" s="3421"/>
      <c r="BO14" s="3422"/>
      <c r="BP14" s="3422"/>
      <c r="BQ14" s="3422"/>
      <c r="BR14" s="3422"/>
      <c r="BS14" s="3422"/>
      <c r="BT14" s="3422"/>
      <c r="BU14" s="3422"/>
      <c r="BV14" s="3422"/>
      <c r="BW14" s="3423" t="s">
        <v>10</v>
      </c>
      <c r="BX14" s="3424"/>
    </row>
    <row r="15" spans="2:84" ht="15" customHeight="1">
      <c r="B15" s="3437"/>
      <c r="C15" s="3438"/>
      <c r="D15" s="3438"/>
      <c r="E15" s="3438"/>
      <c r="F15" s="3439"/>
      <c r="G15" s="3406" t="s">
        <v>3775</v>
      </c>
      <c r="H15" s="3407"/>
      <c r="I15" s="3407"/>
      <c r="J15" s="3407"/>
      <c r="K15" s="3407"/>
      <c r="L15" s="3407"/>
      <c r="M15" s="3407"/>
      <c r="N15" s="3407"/>
      <c r="O15" s="3407"/>
      <c r="P15" s="3407"/>
      <c r="Q15" s="3407"/>
      <c r="R15" s="3430" t="s">
        <v>139</v>
      </c>
      <c r="S15" s="3262"/>
      <c r="T15" s="3342" t="s">
        <v>2577</v>
      </c>
      <c r="U15" s="3342"/>
      <c r="V15" s="3342"/>
      <c r="W15" s="3342"/>
      <c r="X15" s="3342"/>
      <c r="Y15" s="3342"/>
      <c r="Z15" s="3342"/>
      <c r="AA15" s="3342"/>
      <c r="AB15" s="3342"/>
      <c r="AC15" s="3342"/>
      <c r="AD15" s="3342"/>
      <c r="AE15" s="3431" t="s">
        <v>139</v>
      </c>
      <c r="AF15" s="3431"/>
      <c r="AG15" s="3342" t="s">
        <v>2529</v>
      </c>
      <c r="AH15" s="3342"/>
      <c r="AI15" s="3342"/>
      <c r="AJ15" s="3342"/>
      <c r="AK15" s="3342"/>
      <c r="AL15" s="3342"/>
      <c r="AM15" s="3342"/>
      <c r="AN15" s="3342"/>
      <c r="AO15" s="3342"/>
      <c r="AP15" s="3342"/>
      <c r="AQ15" s="3342"/>
      <c r="AR15" s="3342"/>
      <c r="AS15" s="3432"/>
      <c r="AT15" s="3406" t="s">
        <v>3776</v>
      </c>
      <c r="AU15" s="3407"/>
      <c r="AV15" s="3407"/>
      <c r="AW15" s="3407"/>
      <c r="AX15" s="3407"/>
      <c r="AY15" s="3407"/>
      <c r="AZ15" s="3407"/>
      <c r="BA15" s="3407"/>
      <c r="BB15" s="3407"/>
      <c r="BC15" s="3408"/>
      <c r="BD15" s="3425" t="s">
        <v>139</v>
      </c>
      <c r="BE15" s="3425"/>
      <c r="BF15" s="3342" t="s">
        <v>2578</v>
      </c>
      <c r="BG15" s="3342"/>
      <c r="BH15" s="3342"/>
      <c r="BI15" s="3342"/>
      <c r="BJ15" s="3342"/>
      <c r="BK15" s="3342"/>
      <c r="BL15" s="3342"/>
      <c r="BM15" s="3342"/>
      <c r="BN15" s="3425" t="s">
        <v>139</v>
      </c>
      <c r="BO15" s="3425"/>
      <c r="BP15" s="3342" t="s">
        <v>2530</v>
      </c>
      <c r="BQ15" s="3342"/>
      <c r="BR15" s="3342"/>
      <c r="BS15" s="3342"/>
      <c r="BT15" s="3342"/>
      <c r="BU15" s="3342"/>
      <c r="BV15" s="3342"/>
      <c r="BW15" s="3342"/>
      <c r="BX15" s="3343"/>
    </row>
    <row r="16" spans="2:84" ht="15" customHeight="1">
      <c r="B16" s="3437"/>
      <c r="C16" s="3438"/>
      <c r="D16" s="3438"/>
      <c r="E16" s="3438"/>
      <c r="F16" s="3439"/>
      <c r="G16" s="3409"/>
      <c r="H16" s="3410"/>
      <c r="I16" s="3410"/>
      <c r="J16" s="3410"/>
      <c r="K16" s="3410"/>
      <c r="L16" s="3410"/>
      <c r="M16" s="3410"/>
      <c r="N16" s="3410"/>
      <c r="O16" s="3410"/>
      <c r="P16" s="3410"/>
      <c r="Q16" s="3411"/>
      <c r="R16" s="3428" t="s">
        <v>139</v>
      </c>
      <c r="S16" s="3429"/>
      <c r="T16" s="3420" t="s">
        <v>2579</v>
      </c>
      <c r="U16" s="3420"/>
      <c r="V16" s="3420"/>
      <c r="W16" s="3420"/>
      <c r="X16" s="3420"/>
      <c r="Y16" s="3420"/>
      <c r="Z16" s="3420"/>
      <c r="AA16" s="3420"/>
      <c r="AB16" s="3420"/>
      <c r="AC16" s="3420"/>
      <c r="AD16" s="3420"/>
      <c r="AE16" s="1432"/>
      <c r="AF16" s="1432"/>
      <c r="AG16" s="1432"/>
      <c r="AH16" s="1432"/>
      <c r="AI16" s="1432"/>
      <c r="AJ16" s="1432"/>
      <c r="AK16" s="1432"/>
      <c r="AL16" s="1432"/>
      <c r="AM16" s="1432"/>
      <c r="AN16" s="1432"/>
      <c r="AO16" s="1432"/>
      <c r="AP16" s="1432"/>
      <c r="AQ16" s="1432"/>
      <c r="AR16" s="1432"/>
      <c r="AS16" s="1433"/>
      <c r="AT16" s="3409"/>
      <c r="AU16" s="3410"/>
      <c r="AV16" s="3410"/>
      <c r="AW16" s="3410"/>
      <c r="AX16" s="3410"/>
      <c r="AY16" s="3410"/>
      <c r="AZ16" s="3410"/>
      <c r="BA16" s="3410"/>
      <c r="BB16" s="3410"/>
      <c r="BC16" s="3411"/>
      <c r="BD16" s="3426"/>
      <c r="BE16" s="3426"/>
      <c r="BF16" s="3420"/>
      <c r="BG16" s="3420"/>
      <c r="BH16" s="3420"/>
      <c r="BI16" s="3420"/>
      <c r="BJ16" s="3420"/>
      <c r="BK16" s="3420"/>
      <c r="BL16" s="3420"/>
      <c r="BM16" s="3420"/>
      <c r="BN16" s="3426"/>
      <c r="BO16" s="3426"/>
      <c r="BP16" s="3420"/>
      <c r="BQ16" s="3420"/>
      <c r="BR16" s="3420"/>
      <c r="BS16" s="3420"/>
      <c r="BT16" s="3420"/>
      <c r="BU16" s="3420"/>
      <c r="BV16" s="3420"/>
      <c r="BW16" s="3420"/>
      <c r="BX16" s="3427"/>
    </row>
    <row r="17" spans="2:96" ht="12.75" customHeight="1">
      <c r="B17" s="3437"/>
      <c r="C17" s="3438"/>
      <c r="D17" s="3438"/>
      <c r="E17" s="3438"/>
      <c r="F17" s="3439"/>
      <c r="G17" s="3406" t="s">
        <v>3777</v>
      </c>
      <c r="H17" s="3407"/>
      <c r="I17" s="3407"/>
      <c r="J17" s="3407"/>
      <c r="K17" s="3407"/>
      <c r="L17" s="3407"/>
      <c r="M17" s="3407"/>
      <c r="N17" s="3407"/>
      <c r="O17" s="3407"/>
      <c r="P17" s="3407"/>
      <c r="Q17" s="3408"/>
      <c r="R17" s="3406" t="s">
        <v>3778</v>
      </c>
      <c r="S17" s="3407"/>
      <c r="T17" s="3407"/>
      <c r="U17" s="3407"/>
      <c r="V17" s="3407"/>
      <c r="W17" s="3407"/>
      <c r="X17" s="3407"/>
      <c r="Y17" s="3407"/>
      <c r="Z17" s="3408"/>
      <c r="AA17" s="3412" t="str">
        <f>cst_wskakunin_KAISU_TIJYOU_SHINSEI</f>
        <v/>
      </c>
      <c r="AB17" s="3412"/>
      <c r="AC17" s="3412"/>
      <c r="AD17" s="3392" t="s">
        <v>481</v>
      </c>
      <c r="AE17" s="3392"/>
      <c r="AF17" s="3392"/>
      <c r="AG17" s="3414" t="s">
        <v>3779</v>
      </c>
      <c r="AH17" s="3414"/>
      <c r="AI17" s="3414"/>
      <c r="AJ17" s="3414"/>
      <c r="AK17" s="3414"/>
      <c r="AL17" s="3414"/>
      <c r="AM17" s="3414"/>
      <c r="AN17" s="3412">
        <f>cst_wskakunin_KAISU_TIKA_SHINSEI__zero</f>
        <v>0</v>
      </c>
      <c r="AO17" s="3412"/>
      <c r="AP17" s="3412"/>
      <c r="AQ17" s="3392" t="s">
        <v>481</v>
      </c>
      <c r="AR17" s="3392"/>
      <c r="AS17" s="3392"/>
      <c r="AT17" s="3394"/>
      <c r="AU17" s="3395"/>
      <c r="AV17" s="3395"/>
      <c r="AW17" s="3395"/>
      <c r="AX17" s="3395"/>
      <c r="AY17" s="3395"/>
      <c r="AZ17" s="3395"/>
      <c r="BA17" s="3395"/>
      <c r="BB17" s="3395"/>
      <c r="BC17" s="3395"/>
      <c r="BD17" s="3395"/>
      <c r="BE17" s="3395"/>
      <c r="BF17" s="3395"/>
      <c r="BG17" s="3395"/>
      <c r="BH17" s="3395"/>
      <c r="BI17" s="3395"/>
      <c r="BJ17" s="3395"/>
      <c r="BK17" s="3395"/>
      <c r="BL17" s="3395"/>
      <c r="BM17" s="3395"/>
      <c r="BN17" s="3395"/>
      <c r="BO17" s="3395"/>
      <c r="BP17" s="3395"/>
      <c r="BQ17" s="3395"/>
      <c r="BR17" s="3395"/>
      <c r="BS17" s="3395"/>
      <c r="BT17" s="3395"/>
      <c r="BU17" s="3395"/>
      <c r="BV17" s="3395"/>
      <c r="BW17" s="3395"/>
      <c r="BX17" s="3396"/>
    </row>
    <row r="18" spans="2:96" ht="12.75" customHeight="1">
      <c r="B18" s="3440"/>
      <c r="C18" s="3441"/>
      <c r="D18" s="3441"/>
      <c r="E18" s="3441"/>
      <c r="F18" s="3442"/>
      <c r="G18" s="3409"/>
      <c r="H18" s="3410"/>
      <c r="I18" s="3410"/>
      <c r="J18" s="3410"/>
      <c r="K18" s="3410"/>
      <c r="L18" s="3410"/>
      <c r="M18" s="3410"/>
      <c r="N18" s="3410"/>
      <c r="O18" s="3410"/>
      <c r="P18" s="3410"/>
      <c r="Q18" s="3411"/>
      <c r="R18" s="3409"/>
      <c r="S18" s="3410"/>
      <c r="T18" s="3410"/>
      <c r="U18" s="3410"/>
      <c r="V18" s="3410"/>
      <c r="W18" s="3410"/>
      <c r="X18" s="3410"/>
      <c r="Y18" s="3410"/>
      <c r="Z18" s="3411"/>
      <c r="AA18" s="3413"/>
      <c r="AB18" s="3413"/>
      <c r="AC18" s="3413"/>
      <c r="AD18" s="3393"/>
      <c r="AE18" s="3393"/>
      <c r="AF18" s="3393"/>
      <c r="AG18" s="3415"/>
      <c r="AH18" s="3415"/>
      <c r="AI18" s="3415"/>
      <c r="AJ18" s="3415"/>
      <c r="AK18" s="3415"/>
      <c r="AL18" s="3415"/>
      <c r="AM18" s="3415"/>
      <c r="AN18" s="3413"/>
      <c r="AO18" s="3413"/>
      <c r="AP18" s="3413"/>
      <c r="AQ18" s="3393"/>
      <c r="AR18" s="3393"/>
      <c r="AS18" s="3393"/>
      <c r="AT18" s="3397"/>
      <c r="AU18" s="3398"/>
      <c r="AV18" s="3398"/>
      <c r="AW18" s="3398"/>
      <c r="AX18" s="3398"/>
      <c r="AY18" s="3398"/>
      <c r="AZ18" s="3398"/>
      <c r="BA18" s="3398"/>
      <c r="BB18" s="3398"/>
      <c r="BC18" s="3398"/>
      <c r="BD18" s="3398"/>
      <c r="BE18" s="3398"/>
      <c r="BF18" s="3398"/>
      <c r="BG18" s="3398"/>
      <c r="BH18" s="3398"/>
      <c r="BI18" s="3398"/>
      <c r="BJ18" s="3398"/>
      <c r="BK18" s="3398"/>
      <c r="BL18" s="3398"/>
      <c r="BM18" s="3398"/>
      <c r="BN18" s="3398"/>
      <c r="BO18" s="3398"/>
      <c r="BP18" s="3398"/>
      <c r="BQ18" s="3398"/>
      <c r="BR18" s="3398"/>
      <c r="BS18" s="3398"/>
      <c r="BT18" s="3398"/>
      <c r="BU18" s="3398"/>
      <c r="BV18" s="3398"/>
      <c r="BW18" s="3398"/>
      <c r="BX18" s="3399"/>
    </row>
    <row r="19" spans="2:96" ht="11.25" customHeight="1">
      <c r="B19" s="3400" t="s">
        <v>3780</v>
      </c>
      <c r="C19" s="3401"/>
      <c r="D19" s="3401"/>
      <c r="E19" s="3401"/>
      <c r="F19" s="3401"/>
      <c r="G19" s="3401"/>
      <c r="H19" s="3401"/>
      <c r="I19" s="3401"/>
      <c r="J19" s="3401"/>
      <c r="K19" s="3401"/>
      <c r="L19" s="3401"/>
      <c r="M19" s="3401"/>
      <c r="N19" s="3401"/>
      <c r="O19" s="3401"/>
      <c r="P19" s="3401"/>
      <c r="Q19" s="3401"/>
      <c r="R19" s="3403" t="s">
        <v>139</v>
      </c>
      <c r="S19" s="3404"/>
      <c r="T19" s="3378" t="s">
        <v>2531</v>
      </c>
      <c r="U19" s="3378"/>
      <c r="V19" s="3378"/>
      <c r="W19" s="3378"/>
      <c r="X19" s="3378"/>
      <c r="Y19" s="3378"/>
      <c r="Z19" s="3378"/>
      <c r="AA19" s="3378"/>
      <c r="AB19" s="3378"/>
      <c r="AE19" s="3405" t="s">
        <v>139</v>
      </c>
      <c r="AF19" s="3405"/>
      <c r="AG19" s="3378" t="s">
        <v>2532</v>
      </c>
      <c r="AH19" s="3378"/>
      <c r="AI19" s="3378"/>
      <c r="AJ19" s="3378"/>
      <c r="AK19" s="3378"/>
      <c r="AL19" s="3378"/>
      <c r="AM19" s="3378"/>
      <c r="AN19" s="3378"/>
      <c r="AO19" s="3378"/>
      <c r="AP19" s="3378"/>
      <c r="AQ19" s="3378"/>
      <c r="AR19" s="3378"/>
      <c r="AS19" s="3378"/>
      <c r="AT19" s="3405" t="s">
        <v>139</v>
      </c>
      <c r="AU19" s="3405"/>
      <c r="AV19" s="3378" t="s">
        <v>2533</v>
      </c>
      <c r="AW19" s="3378"/>
      <c r="AX19" s="3378"/>
      <c r="AY19" s="3378"/>
      <c r="AZ19" s="3378"/>
      <c r="BA19" s="3378"/>
      <c r="BB19" s="3378"/>
      <c r="BC19" s="3378"/>
      <c r="BD19" s="3378"/>
      <c r="BE19" s="3378"/>
      <c r="BF19" s="3378"/>
      <c r="BG19" s="3378"/>
      <c r="BH19" s="3378"/>
      <c r="BI19" s="3405" t="s">
        <v>139</v>
      </c>
      <c r="BJ19" s="3405"/>
      <c r="BK19" s="3378" t="s">
        <v>2580</v>
      </c>
      <c r="BL19" s="3378"/>
      <c r="BM19" s="3378"/>
      <c r="BN19" s="3378"/>
      <c r="BO19" s="3378"/>
      <c r="BP19" s="3378"/>
      <c r="BQ19" s="3378"/>
      <c r="BR19" s="3378"/>
      <c r="BS19" s="3378"/>
      <c r="BT19" s="3378"/>
      <c r="BU19" s="3378"/>
      <c r="BV19" s="3378"/>
      <c r="BW19" s="3378"/>
      <c r="BX19" s="3379"/>
    </row>
    <row r="20" spans="2:96" ht="3.75" customHeight="1">
      <c r="B20" s="3402"/>
      <c r="C20" s="3392"/>
      <c r="D20" s="3392"/>
      <c r="E20" s="3392"/>
      <c r="F20" s="3392"/>
      <c r="G20" s="3392"/>
      <c r="H20" s="3392"/>
      <c r="I20" s="3392"/>
      <c r="J20" s="3392"/>
      <c r="K20" s="3392"/>
      <c r="L20" s="3392"/>
      <c r="M20" s="3392"/>
      <c r="N20" s="3392"/>
      <c r="O20" s="3392"/>
      <c r="P20" s="3392"/>
      <c r="Q20" s="3392"/>
      <c r="R20" s="3382"/>
      <c r="S20" s="3383"/>
      <c r="T20" s="3380"/>
      <c r="U20" s="3380"/>
      <c r="V20" s="3380"/>
      <c r="W20" s="3380"/>
      <c r="X20" s="3380"/>
      <c r="Y20" s="3380"/>
      <c r="Z20" s="3380"/>
      <c r="AA20" s="3380"/>
      <c r="AB20" s="3380"/>
      <c r="AC20" s="1434"/>
      <c r="AD20" s="1434"/>
      <c r="AE20" s="3389"/>
      <c r="AF20" s="3389"/>
      <c r="AG20" s="3380"/>
      <c r="AH20" s="3380"/>
      <c r="AI20" s="3380"/>
      <c r="AJ20" s="3380"/>
      <c r="AK20" s="3380"/>
      <c r="AL20" s="3380"/>
      <c r="AM20" s="3380"/>
      <c r="AN20" s="3380"/>
      <c r="AO20" s="3380"/>
      <c r="AP20" s="3380"/>
      <c r="AQ20" s="3380"/>
      <c r="AR20" s="3380"/>
      <c r="AS20" s="3380"/>
      <c r="AT20" s="3389"/>
      <c r="AU20" s="3389"/>
      <c r="AV20" s="3380"/>
      <c r="AW20" s="3380"/>
      <c r="AX20" s="3380"/>
      <c r="AY20" s="3380"/>
      <c r="AZ20" s="3380"/>
      <c r="BA20" s="3380"/>
      <c r="BB20" s="3380"/>
      <c r="BC20" s="3380"/>
      <c r="BD20" s="3380"/>
      <c r="BE20" s="3380"/>
      <c r="BF20" s="3380"/>
      <c r="BG20" s="3380"/>
      <c r="BH20" s="3380"/>
      <c r="BI20" s="3389"/>
      <c r="BJ20" s="3389"/>
      <c r="BK20" s="3380"/>
      <c r="BL20" s="3380"/>
      <c r="BM20" s="3380"/>
      <c r="BN20" s="3380"/>
      <c r="BO20" s="3380"/>
      <c r="BP20" s="3380"/>
      <c r="BQ20" s="3380"/>
      <c r="BR20" s="3380"/>
      <c r="BS20" s="3380"/>
      <c r="BT20" s="3380"/>
      <c r="BU20" s="3380"/>
      <c r="BV20" s="3380"/>
      <c r="BW20" s="3380"/>
      <c r="BX20" s="3381"/>
    </row>
    <row r="21" spans="2:96" ht="12" customHeight="1">
      <c r="B21" s="3402"/>
      <c r="C21" s="3392"/>
      <c r="D21" s="3392"/>
      <c r="E21" s="3392"/>
      <c r="F21" s="3392"/>
      <c r="G21" s="3392"/>
      <c r="H21" s="3392"/>
      <c r="I21" s="3392"/>
      <c r="J21" s="3392"/>
      <c r="K21" s="3392"/>
      <c r="L21" s="3392"/>
      <c r="M21" s="3392"/>
      <c r="N21" s="3392"/>
      <c r="O21" s="3392"/>
      <c r="P21" s="3392"/>
      <c r="Q21" s="3392"/>
      <c r="R21" s="3382" t="s">
        <v>139</v>
      </c>
      <c r="S21" s="3383"/>
      <c r="T21" s="3380" t="s">
        <v>3781</v>
      </c>
      <c r="U21" s="3380"/>
      <c r="V21" s="3380"/>
      <c r="W21" s="3380"/>
      <c r="X21" s="3380"/>
      <c r="Y21" s="3380"/>
      <c r="Z21" s="3380"/>
      <c r="AA21" s="3380"/>
      <c r="AB21" s="3380"/>
      <c r="AC21" s="3380"/>
      <c r="AD21" s="3380"/>
      <c r="AE21" s="3380"/>
      <c r="AF21" s="3380"/>
      <c r="AG21" s="3380"/>
      <c r="AH21" s="3380"/>
      <c r="AI21" s="3380"/>
      <c r="AJ21" s="3380"/>
      <c r="AK21" s="3380"/>
      <c r="AL21" s="3380"/>
      <c r="AM21" s="3380"/>
      <c r="AN21" s="3380"/>
      <c r="AO21" s="3380"/>
      <c r="AP21" s="3380"/>
      <c r="AT21" s="3387" t="s">
        <v>139</v>
      </c>
      <c r="AU21" s="3387"/>
      <c r="AV21" s="3380" t="s">
        <v>2581</v>
      </c>
      <c r="AW21" s="3380"/>
      <c r="AX21" s="3380"/>
      <c r="AY21" s="3380"/>
      <c r="AZ21" s="3380"/>
      <c r="BA21" s="3380"/>
      <c r="BB21" s="3380"/>
      <c r="BC21" s="3380"/>
      <c r="BD21" s="3380"/>
      <c r="BE21" s="3380"/>
      <c r="BF21" s="3380"/>
      <c r="BG21" s="3380"/>
      <c r="BH21" s="3380"/>
      <c r="BI21" s="3389" t="s">
        <v>139</v>
      </c>
      <c r="BJ21" s="3389"/>
      <c r="BK21" s="3380" t="s">
        <v>2582</v>
      </c>
      <c r="BL21" s="3380"/>
      <c r="BM21" s="3380"/>
      <c r="BN21" s="3380"/>
      <c r="BO21" s="3380"/>
      <c r="BP21" s="3380"/>
      <c r="BQ21" s="3380"/>
      <c r="BR21" s="3380"/>
      <c r="BS21" s="3380"/>
      <c r="BT21" s="3380"/>
      <c r="BU21" s="3380"/>
      <c r="BV21" s="3380"/>
      <c r="BW21" s="3380"/>
      <c r="BX21" s="3381"/>
    </row>
    <row r="22" spans="2:96" ht="3.75" customHeight="1">
      <c r="B22" s="3402"/>
      <c r="C22" s="3392"/>
      <c r="D22" s="3392"/>
      <c r="E22" s="3392"/>
      <c r="F22" s="3392"/>
      <c r="G22" s="3392"/>
      <c r="H22" s="3392"/>
      <c r="I22" s="3392"/>
      <c r="J22" s="3392"/>
      <c r="K22" s="3392"/>
      <c r="L22" s="3392"/>
      <c r="M22" s="3392"/>
      <c r="N22" s="3392"/>
      <c r="O22" s="3392"/>
      <c r="P22" s="3392"/>
      <c r="Q22" s="3392"/>
      <c r="R22" s="3384"/>
      <c r="S22" s="3385"/>
      <c r="T22" s="3386"/>
      <c r="U22" s="3386"/>
      <c r="V22" s="3386"/>
      <c r="W22" s="3386"/>
      <c r="X22" s="3386"/>
      <c r="Y22" s="3386"/>
      <c r="Z22" s="3386"/>
      <c r="AA22" s="3386"/>
      <c r="AB22" s="3386"/>
      <c r="AC22" s="3386"/>
      <c r="AD22" s="3386"/>
      <c r="AE22" s="3386"/>
      <c r="AF22" s="3386"/>
      <c r="AG22" s="3386"/>
      <c r="AH22" s="3386"/>
      <c r="AI22" s="3386"/>
      <c r="AJ22" s="3386"/>
      <c r="AK22" s="3386"/>
      <c r="AL22" s="3386"/>
      <c r="AM22" s="3386"/>
      <c r="AN22" s="3386"/>
      <c r="AO22" s="3386"/>
      <c r="AP22" s="3386"/>
      <c r="AQ22" s="1435"/>
      <c r="AR22" s="1435"/>
      <c r="AS22" s="1435"/>
      <c r="AT22" s="3388"/>
      <c r="AU22" s="3388"/>
      <c r="AV22" s="3386"/>
      <c r="AW22" s="3386"/>
      <c r="AX22" s="3386"/>
      <c r="AY22" s="3386"/>
      <c r="AZ22" s="3386"/>
      <c r="BA22" s="3386"/>
      <c r="BB22" s="3386"/>
      <c r="BC22" s="3386"/>
      <c r="BD22" s="3386"/>
      <c r="BE22" s="3386"/>
      <c r="BF22" s="3386"/>
      <c r="BG22" s="3386"/>
      <c r="BH22" s="3386"/>
      <c r="BI22" s="3390"/>
      <c r="BJ22" s="3390"/>
      <c r="BK22" s="3386"/>
      <c r="BL22" s="3386"/>
      <c r="BM22" s="3386"/>
      <c r="BN22" s="3386"/>
      <c r="BO22" s="3386"/>
      <c r="BP22" s="3386"/>
      <c r="BQ22" s="3386"/>
      <c r="BR22" s="3386"/>
      <c r="BS22" s="3386"/>
      <c r="BT22" s="3386"/>
      <c r="BU22" s="3386"/>
      <c r="BV22" s="3386"/>
      <c r="BW22" s="3386"/>
      <c r="BX22" s="3391"/>
    </row>
    <row r="23" spans="2:96" ht="21" customHeight="1">
      <c r="B23" s="1436"/>
      <c r="C23" s="1437"/>
      <c r="D23" s="3345" t="s">
        <v>4855</v>
      </c>
      <c r="E23" s="3346"/>
      <c r="F23" s="3346"/>
      <c r="G23" s="3346"/>
      <c r="H23" s="3346"/>
      <c r="I23" s="3346"/>
      <c r="J23" s="3346"/>
      <c r="K23" s="3346"/>
      <c r="L23" s="3346"/>
      <c r="M23" s="3346"/>
      <c r="N23" s="3346"/>
      <c r="O23" s="3346"/>
      <c r="P23" s="3346"/>
      <c r="Q23" s="3347"/>
      <c r="R23" s="3351" t="s">
        <v>4856</v>
      </c>
      <c r="S23" s="3352"/>
      <c r="T23" s="3352"/>
      <c r="U23" s="3352"/>
      <c r="V23" s="3352"/>
      <c r="W23" s="3352"/>
      <c r="X23" s="3353"/>
      <c r="Y23" s="3353"/>
      <c r="Z23" s="3353"/>
      <c r="AA23" s="3353"/>
      <c r="AB23" s="3353"/>
      <c r="AC23" s="3353"/>
      <c r="AD23" s="3353"/>
      <c r="AE23" s="3353"/>
      <c r="AF23" s="3353"/>
      <c r="AG23" s="3353"/>
      <c r="AH23" s="3353"/>
      <c r="AI23" s="3353"/>
      <c r="AJ23" s="3353"/>
      <c r="AK23" s="3353"/>
      <c r="AL23" s="3353"/>
      <c r="AM23" s="3353"/>
      <c r="AN23" s="3353"/>
      <c r="AO23" s="3353"/>
      <c r="AP23" s="3353"/>
      <c r="AQ23" s="3353"/>
      <c r="AR23" s="3353"/>
      <c r="AS23" s="3353"/>
      <c r="AT23" s="3353"/>
      <c r="AU23" s="3353"/>
      <c r="AV23" s="1438" t="s">
        <v>10</v>
      </c>
      <c r="AW23" s="3354" t="s">
        <v>4857</v>
      </c>
      <c r="AX23" s="3354"/>
      <c r="AY23" s="3354"/>
      <c r="AZ23" s="3354"/>
      <c r="BA23" s="3354"/>
      <c r="BB23" s="3354"/>
      <c r="BC23" s="3354"/>
      <c r="BD23" s="3355"/>
      <c r="BE23" s="3355"/>
      <c r="BF23" s="3355"/>
      <c r="BG23" s="3355"/>
      <c r="BH23" s="3355"/>
      <c r="BI23" s="3355"/>
      <c r="BJ23" s="3355"/>
      <c r="BK23" s="3355"/>
      <c r="BL23" s="3355"/>
      <c r="BM23" s="3355"/>
      <c r="BN23" s="3355"/>
      <c r="BO23" s="3355"/>
      <c r="BP23" s="3355"/>
      <c r="BQ23" s="3355"/>
      <c r="BR23" s="3355"/>
      <c r="BS23" s="3355"/>
      <c r="BT23" s="3355"/>
      <c r="BU23" s="3355"/>
      <c r="BV23" s="3355"/>
      <c r="BW23" s="3354" t="s">
        <v>10</v>
      </c>
      <c r="BX23" s="3356"/>
    </row>
    <row r="24" spans="2:96" ht="21" customHeight="1" thickBot="1">
      <c r="B24" s="1436"/>
      <c r="C24" s="1439"/>
      <c r="D24" s="3348"/>
      <c r="E24" s="3349"/>
      <c r="F24" s="3349"/>
      <c r="G24" s="3349"/>
      <c r="H24" s="3349"/>
      <c r="I24" s="3349"/>
      <c r="J24" s="3349"/>
      <c r="K24" s="3349"/>
      <c r="L24" s="3349"/>
      <c r="M24" s="3349"/>
      <c r="N24" s="3349"/>
      <c r="O24" s="3349"/>
      <c r="P24" s="3349"/>
      <c r="Q24" s="3350"/>
      <c r="R24" s="3357" t="s">
        <v>4494</v>
      </c>
      <c r="S24" s="3358"/>
      <c r="T24" s="3358"/>
      <c r="U24" s="3358"/>
      <c r="V24" s="3358"/>
      <c r="W24" s="3358"/>
      <c r="X24" s="3358"/>
      <c r="Y24" s="3358"/>
      <c r="Z24" s="3358"/>
      <c r="AA24" s="3358"/>
      <c r="AB24" s="3358"/>
      <c r="AC24" s="3358"/>
      <c r="AD24" s="3359"/>
      <c r="AE24" s="3359"/>
      <c r="AF24" s="3359"/>
      <c r="AG24" s="3359"/>
      <c r="AH24" s="3359"/>
      <c r="AI24" s="3359"/>
      <c r="AJ24" s="3359"/>
      <c r="AK24" s="3359"/>
      <c r="AL24" s="3359"/>
      <c r="AM24" s="3358"/>
      <c r="AN24" s="3358"/>
      <c r="AO24" s="3358"/>
      <c r="AP24" s="3358"/>
      <c r="AQ24" s="3358"/>
      <c r="AR24" s="3358"/>
      <c r="AS24" s="3360"/>
      <c r="AT24" s="3361" t="s">
        <v>139</v>
      </c>
      <c r="AU24" s="3362"/>
      <c r="AV24" s="3363" t="s">
        <v>4495</v>
      </c>
      <c r="AW24" s="3363"/>
      <c r="AX24" s="3363"/>
      <c r="AY24" s="3363"/>
      <c r="AZ24" s="3363"/>
      <c r="BA24" s="3363"/>
      <c r="BB24" s="3363"/>
      <c r="BC24" s="3363"/>
      <c r="BD24" s="3363"/>
      <c r="BE24" s="3363"/>
      <c r="BF24" s="3363"/>
      <c r="BG24" s="3363"/>
      <c r="BH24" s="3363"/>
      <c r="BI24" s="3362" t="s">
        <v>139</v>
      </c>
      <c r="BJ24" s="3362"/>
      <c r="BK24" s="3324" t="s">
        <v>4496</v>
      </c>
      <c r="BL24" s="3324"/>
      <c r="BM24" s="3324"/>
      <c r="BN24" s="3324"/>
      <c r="BO24" s="3324"/>
      <c r="BP24" s="3324"/>
      <c r="BQ24" s="3324"/>
      <c r="BR24" s="3324"/>
      <c r="BS24" s="3324"/>
      <c r="BT24" s="3324"/>
      <c r="BU24" s="3324"/>
      <c r="BV24" s="3324"/>
      <c r="BW24" s="3324"/>
      <c r="BX24" s="3325"/>
    </row>
    <row r="25" spans="2:96" ht="24" customHeight="1">
      <c r="B25" s="3326" t="s">
        <v>4858</v>
      </c>
      <c r="C25" s="3491"/>
      <c r="D25" s="3491"/>
      <c r="E25" s="3491"/>
      <c r="F25" s="3491"/>
      <c r="G25" s="3491"/>
      <c r="H25" s="3491"/>
      <c r="I25" s="3491"/>
      <c r="J25" s="3491"/>
      <c r="K25" s="3491"/>
      <c r="L25" s="3491"/>
      <c r="M25" s="3491"/>
      <c r="N25" s="3491"/>
      <c r="O25" s="3491"/>
      <c r="P25" s="3491"/>
      <c r="Q25" s="3492"/>
      <c r="R25" s="3496" t="s">
        <v>4859</v>
      </c>
      <c r="S25" s="3497"/>
      <c r="T25" s="3497"/>
      <c r="U25" s="3497"/>
      <c r="V25" s="3497"/>
      <c r="W25" s="3497"/>
      <c r="X25" s="3497"/>
      <c r="Y25" s="3497"/>
      <c r="Z25" s="3497"/>
      <c r="AA25" s="3497"/>
      <c r="AB25" s="3497"/>
      <c r="AC25" s="3498"/>
      <c r="AD25" s="3499" t="s">
        <v>139</v>
      </c>
      <c r="AE25" s="3500"/>
      <c r="AF25" s="3501" t="s">
        <v>4495</v>
      </c>
      <c r="AG25" s="3501"/>
      <c r="AH25" s="3501"/>
      <c r="AI25" s="3501"/>
      <c r="AJ25" s="3501"/>
      <c r="AK25" s="3501"/>
      <c r="AL25" s="3502"/>
      <c r="AM25" s="3503" t="s">
        <v>139</v>
      </c>
      <c r="AN25" s="3503"/>
      <c r="AO25" s="1440" t="s">
        <v>4496</v>
      </c>
      <c r="AP25" s="1440"/>
      <c r="AQ25" s="1440"/>
      <c r="AR25" s="1440"/>
      <c r="AS25" s="1440"/>
      <c r="AT25" s="1441"/>
      <c r="AU25" s="1441"/>
      <c r="AV25" s="1442"/>
      <c r="AW25" s="1442"/>
      <c r="AX25" s="1442"/>
      <c r="AY25" s="1442"/>
      <c r="AZ25" s="1442"/>
      <c r="BA25" s="1442"/>
      <c r="BB25" s="1442"/>
      <c r="BC25" s="1442"/>
      <c r="BD25" s="1442"/>
      <c r="BE25" s="1442"/>
      <c r="BF25" s="1442"/>
      <c r="BG25" s="1442"/>
      <c r="BH25" s="1442"/>
      <c r="BI25" s="1441"/>
      <c r="BJ25" s="1441"/>
      <c r="BK25" s="1443"/>
      <c r="BL25" s="1443"/>
      <c r="BM25" s="1443"/>
      <c r="BN25" s="1443"/>
      <c r="BO25" s="1443"/>
      <c r="BP25" s="1443"/>
      <c r="BQ25" s="1443"/>
      <c r="BR25" s="1443"/>
      <c r="BS25" s="1443"/>
      <c r="BT25" s="1443"/>
      <c r="BU25" s="1443"/>
      <c r="BV25" s="1443"/>
      <c r="BW25" s="1443"/>
      <c r="BX25" s="1444"/>
    </row>
    <row r="26" spans="2:96" ht="24" customHeight="1" thickBot="1">
      <c r="B26" s="3493"/>
      <c r="C26" s="3494"/>
      <c r="D26" s="3494"/>
      <c r="E26" s="3494"/>
      <c r="F26" s="3494"/>
      <c r="G26" s="3494"/>
      <c r="H26" s="3494"/>
      <c r="I26" s="3494"/>
      <c r="J26" s="3494"/>
      <c r="K26" s="3494"/>
      <c r="L26" s="3494"/>
      <c r="M26" s="3494"/>
      <c r="N26" s="3494"/>
      <c r="O26" s="3494"/>
      <c r="P26" s="3494"/>
      <c r="Q26" s="3495"/>
      <c r="R26" s="3504" t="s">
        <v>4860</v>
      </c>
      <c r="S26" s="3504"/>
      <c r="T26" s="3504"/>
      <c r="U26" s="3504"/>
      <c r="V26" s="3504"/>
      <c r="W26" s="3504"/>
      <c r="X26" s="3504"/>
      <c r="Y26" s="3504"/>
      <c r="Z26" s="3504"/>
      <c r="AA26" s="3504"/>
      <c r="AB26" s="3504"/>
      <c r="AC26" s="3505"/>
      <c r="AD26" s="3506" t="str">
        <f>$X$41</f>
        <v>□</v>
      </c>
      <c r="AE26" s="3507"/>
      <c r="AF26" s="3508" t="s">
        <v>4495</v>
      </c>
      <c r="AG26" s="3508"/>
      <c r="AH26" s="3508"/>
      <c r="AI26" s="3508"/>
      <c r="AJ26" s="3508"/>
      <c r="AK26" s="3508"/>
      <c r="AL26" s="3509"/>
      <c r="AM26" s="3510" t="s">
        <v>139</v>
      </c>
      <c r="AN26" s="3511"/>
      <c r="AO26" s="1445" t="s">
        <v>4496</v>
      </c>
      <c r="AP26" s="1445"/>
      <c r="AQ26" s="1445"/>
      <c r="AR26" s="1445"/>
      <c r="AS26" s="1445"/>
      <c r="AT26" s="1446"/>
      <c r="AU26" s="1446"/>
      <c r="AV26" s="1447"/>
      <c r="AW26" s="1447"/>
      <c r="AX26" s="1447"/>
      <c r="AY26" s="1447"/>
      <c r="AZ26" s="1447"/>
      <c r="BA26" s="1447"/>
      <c r="BB26" s="1447"/>
      <c r="BC26" s="1447"/>
      <c r="BD26" s="1447"/>
      <c r="BE26" s="1447"/>
      <c r="BF26" s="1447"/>
      <c r="BG26" s="1447"/>
      <c r="BH26" s="1447"/>
      <c r="BI26" s="1446"/>
      <c r="BJ26" s="1446"/>
      <c r="BK26" s="1448"/>
      <c r="BL26" s="1448"/>
      <c r="BM26" s="1448"/>
      <c r="BN26" s="1448"/>
      <c r="BO26" s="1448"/>
      <c r="BP26" s="1448"/>
      <c r="BQ26" s="1448"/>
      <c r="BR26" s="1448"/>
      <c r="BS26" s="1448"/>
      <c r="BT26" s="1448"/>
      <c r="BU26" s="1448"/>
      <c r="BV26" s="1448"/>
      <c r="BW26" s="1448"/>
      <c r="BX26" s="1449"/>
    </row>
    <row r="27" spans="2:96" ht="21" customHeight="1">
      <c r="B27" s="3335"/>
      <c r="C27" s="3487" t="s">
        <v>4861</v>
      </c>
      <c r="D27" s="3339"/>
      <c r="E27" s="3339"/>
      <c r="F27" s="3339"/>
      <c r="G27" s="3339"/>
      <c r="H27" s="3339"/>
      <c r="I27" s="3339"/>
      <c r="J27" s="3339"/>
      <c r="K27" s="3339"/>
      <c r="L27" s="3339"/>
      <c r="M27" s="3339"/>
      <c r="N27" s="3339"/>
      <c r="O27" s="3339"/>
      <c r="P27" s="3339"/>
      <c r="Q27" s="3339"/>
      <c r="R27" s="3339"/>
      <c r="S27" s="3339"/>
      <c r="T27" s="3339"/>
      <c r="U27" s="3339"/>
      <c r="V27" s="3339"/>
      <c r="W27" s="3339"/>
      <c r="X27" s="3339"/>
      <c r="Y27" s="3339"/>
      <c r="Z27" s="3339"/>
      <c r="AA27" s="3339"/>
      <c r="AB27" s="3339"/>
      <c r="AC27" s="3339"/>
      <c r="AD27" s="3339"/>
      <c r="AE27" s="3339"/>
      <c r="AF27" s="3339"/>
      <c r="AG27" s="3339"/>
      <c r="AH27" s="3339"/>
      <c r="AI27" s="3339"/>
      <c r="AJ27" s="3339"/>
      <c r="AK27" s="3339"/>
      <c r="AL27" s="3339"/>
      <c r="AM27" s="3339"/>
      <c r="AN27" s="3339"/>
      <c r="AO27" s="3339"/>
      <c r="AP27" s="3339"/>
      <c r="AQ27" s="3339"/>
      <c r="AR27" s="3339"/>
      <c r="AS27" s="3339"/>
      <c r="AT27" s="3339"/>
      <c r="AU27" s="3339"/>
      <c r="AV27" s="3339"/>
      <c r="AW27" s="3339"/>
      <c r="AX27" s="3339"/>
      <c r="AY27" s="3339"/>
      <c r="AZ27" s="3339"/>
      <c r="BA27" s="3339"/>
      <c r="BB27" s="3339"/>
      <c r="BC27" s="3339"/>
      <c r="BD27" s="3339"/>
      <c r="BE27" s="3339"/>
      <c r="BF27" s="3339"/>
      <c r="BG27" s="3339"/>
      <c r="BH27" s="3339"/>
      <c r="BI27" s="3339"/>
      <c r="BJ27" s="3339"/>
      <c r="BK27" s="3339"/>
      <c r="BL27" s="3339"/>
      <c r="BM27" s="3339"/>
      <c r="BN27" s="3339"/>
      <c r="BO27" s="3339"/>
      <c r="BP27" s="3339"/>
      <c r="BQ27" s="3339"/>
      <c r="BR27" s="3339"/>
      <c r="BS27" s="3339"/>
      <c r="BT27" s="3339"/>
      <c r="BU27" s="3339"/>
      <c r="BV27" s="3339"/>
      <c r="BW27" s="3339"/>
      <c r="BX27" s="1450"/>
    </row>
    <row r="28" spans="2:96" ht="18.75" customHeight="1">
      <c r="B28" s="3335"/>
      <c r="C28" s="1451"/>
      <c r="D28" s="3340" t="s">
        <v>139</v>
      </c>
      <c r="E28" s="3341"/>
      <c r="F28" s="3488" t="s">
        <v>4862</v>
      </c>
      <c r="G28" s="3488"/>
      <c r="H28" s="3488"/>
      <c r="I28" s="3488"/>
      <c r="J28" s="3488"/>
      <c r="K28" s="3488"/>
      <c r="L28" s="3488"/>
      <c r="M28" s="3488"/>
      <c r="N28" s="3488"/>
      <c r="O28" s="3488"/>
      <c r="P28" s="3488"/>
      <c r="Q28" s="3488"/>
      <c r="R28" s="3488"/>
      <c r="S28" s="3488"/>
      <c r="T28" s="3488"/>
      <c r="U28" s="3488"/>
      <c r="V28" s="3488"/>
      <c r="W28" s="3488"/>
      <c r="X28" s="3488"/>
      <c r="Y28" s="3488"/>
      <c r="Z28" s="3488"/>
      <c r="AA28" s="3488"/>
      <c r="AB28" s="3488"/>
      <c r="AC28" s="3488"/>
      <c r="AD28" s="3488"/>
      <c r="AE28" s="3488"/>
      <c r="AF28" s="3488"/>
      <c r="AG28" s="3488"/>
      <c r="AH28" s="3488"/>
      <c r="AI28" s="3488"/>
      <c r="AJ28" s="3488"/>
      <c r="AK28" s="3488"/>
      <c r="AL28" s="3488"/>
      <c r="AM28" s="3488"/>
      <c r="AN28" s="3488"/>
      <c r="AO28" s="3488"/>
      <c r="AP28" s="3488"/>
      <c r="AQ28" s="3488"/>
      <c r="AR28" s="3488"/>
      <c r="AS28" s="3488"/>
      <c r="AT28" s="3488"/>
      <c r="AU28" s="3488"/>
      <c r="AV28" s="3488"/>
      <c r="AW28" s="3488"/>
      <c r="AX28" s="3488"/>
      <c r="AY28" s="3488"/>
      <c r="AZ28" s="3488"/>
      <c r="BA28" s="3488"/>
      <c r="BB28" s="3488"/>
      <c r="BC28" s="3488"/>
      <c r="BD28" s="3488"/>
      <c r="BE28" s="3488"/>
      <c r="BF28" s="3488"/>
      <c r="BG28" s="3488"/>
      <c r="BH28" s="3488"/>
      <c r="BI28" s="3488"/>
      <c r="BJ28" s="3488"/>
      <c r="BK28" s="3488"/>
      <c r="BL28" s="3488"/>
      <c r="BM28" s="3488"/>
      <c r="BN28" s="3488"/>
      <c r="BO28" s="3488"/>
      <c r="BP28" s="3488"/>
      <c r="BQ28" s="3488"/>
      <c r="BR28" s="3488"/>
      <c r="BS28" s="3488"/>
      <c r="BT28" s="3488"/>
      <c r="BU28" s="3488"/>
      <c r="BV28" s="3488"/>
      <c r="BW28" s="3488"/>
      <c r="BX28" s="3489"/>
    </row>
    <row r="29" spans="2:96" ht="14.25">
      <c r="B29" s="3335"/>
      <c r="C29" s="1451"/>
      <c r="D29" s="1452"/>
      <c r="E29" s="1432"/>
      <c r="F29" s="3344" t="s">
        <v>4863</v>
      </c>
      <c r="G29" s="3344"/>
      <c r="H29" s="3344"/>
      <c r="I29" s="3364" t="s">
        <v>4864</v>
      </c>
      <c r="J29" s="3364"/>
      <c r="K29" s="3364"/>
      <c r="L29" s="3364"/>
      <c r="M29" s="3364"/>
      <c r="N29" s="3364"/>
      <c r="O29" s="3364"/>
      <c r="P29" s="3364"/>
      <c r="Q29" s="3364"/>
      <c r="R29" s="3364"/>
      <c r="S29" s="3364"/>
      <c r="T29" s="3364"/>
      <c r="U29" s="3364"/>
      <c r="V29" s="3364"/>
      <c r="W29" s="3364"/>
      <c r="X29" s="3364"/>
      <c r="Y29" s="3364"/>
      <c r="Z29" s="3364"/>
      <c r="AA29" s="3364"/>
      <c r="AB29" s="3364"/>
      <c r="AC29" s="3364"/>
      <c r="AD29" s="3364"/>
      <c r="AE29" s="3364"/>
      <c r="AF29" s="3364"/>
      <c r="AG29" s="3364"/>
      <c r="AH29" s="3364"/>
      <c r="AI29" s="3364"/>
      <c r="AJ29" s="3364"/>
      <c r="AK29" s="3364"/>
      <c r="AL29" s="3364"/>
      <c r="AM29" s="3364"/>
      <c r="AN29" s="3364"/>
      <c r="AO29" s="3364"/>
      <c r="AP29" s="3364"/>
      <c r="AQ29" s="3364"/>
      <c r="AR29" s="3364"/>
      <c r="AS29" s="3364"/>
      <c r="AT29" s="3364"/>
      <c r="AU29" s="3364"/>
      <c r="AV29" s="3364"/>
      <c r="AW29" s="3364"/>
      <c r="AX29" s="3364"/>
      <c r="AY29" s="3364"/>
      <c r="AZ29" s="3364"/>
      <c r="BA29" s="3364"/>
      <c r="BB29" s="3364"/>
      <c r="BC29" s="3364"/>
      <c r="BD29" s="3364"/>
      <c r="BE29" s="3364"/>
      <c r="BF29" s="3364"/>
      <c r="BG29" s="3364"/>
      <c r="BH29" s="3364"/>
      <c r="BI29" s="3364"/>
      <c r="BJ29" s="3364"/>
      <c r="BK29" s="3364"/>
      <c r="BL29" s="3364"/>
      <c r="BM29" s="3364"/>
      <c r="BN29" s="3364"/>
      <c r="BO29" s="3364"/>
      <c r="BP29" s="3364"/>
      <c r="BQ29" s="3364"/>
      <c r="BR29" s="3364"/>
      <c r="BS29" s="3364"/>
      <c r="BT29" s="3364"/>
      <c r="BU29" s="3364"/>
      <c r="BV29" s="3364"/>
      <c r="BW29" s="3364"/>
      <c r="BX29" s="3365"/>
    </row>
    <row r="30" spans="2:96" ht="16.5" customHeight="1">
      <c r="B30" s="3335"/>
      <c r="C30" s="1453"/>
      <c r="D30" s="3366" t="s">
        <v>4865</v>
      </c>
      <c r="E30" s="3367"/>
      <c r="F30" s="3367"/>
      <c r="G30" s="3367"/>
      <c r="H30" s="3367"/>
      <c r="I30" s="3367"/>
      <c r="J30" s="3367"/>
      <c r="K30" s="3367"/>
      <c r="L30" s="3367"/>
      <c r="M30" s="3367"/>
      <c r="N30" s="3367"/>
      <c r="O30" s="3367"/>
      <c r="P30" s="3367"/>
      <c r="Q30" s="3368"/>
      <c r="R30" s="3372" t="s">
        <v>4866</v>
      </c>
      <c r="S30" s="3373"/>
      <c r="T30" s="3373"/>
      <c r="U30" s="3373"/>
      <c r="V30" s="3373"/>
      <c r="W30" s="3374"/>
      <c r="X30" s="3490" t="s">
        <v>139</v>
      </c>
      <c r="Y30" s="3425"/>
      <c r="Z30" s="3376" t="s">
        <v>4867</v>
      </c>
      <c r="AA30" s="3376"/>
      <c r="AB30" s="3376"/>
      <c r="AC30" s="3376"/>
      <c r="AD30" s="3376"/>
      <c r="AE30" s="3376"/>
      <c r="AF30" s="3376"/>
      <c r="AG30" s="3376"/>
      <c r="AH30" s="3376"/>
      <c r="AI30" s="3376"/>
      <c r="AJ30" s="3377"/>
      <c r="AK30" s="3313" t="s">
        <v>139</v>
      </c>
      <c r="AL30" s="3314"/>
      <c r="AM30" s="3314"/>
      <c r="AN30" s="1454" t="s">
        <v>5033</v>
      </c>
      <c r="AO30" s="1454"/>
      <c r="AP30" s="1454"/>
      <c r="AQ30" s="1454"/>
      <c r="AR30" s="1454"/>
      <c r="AS30" s="1454"/>
      <c r="AT30" s="1454"/>
      <c r="AU30" s="1454"/>
      <c r="AV30" s="1454"/>
      <c r="AW30" s="1454"/>
      <c r="AX30" s="1454"/>
      <c r="AY30" s="1454"/>
      <c r="AZ30" s="1454"/>
      <c r="BA30" s="1454"/>
      <c r="BB30" s="1454"/>
      <c r="BC30" s="1454"/>
      <c r="BD30" s="1454"/>
      <c r="BE30" s="1454"/>
      <c r="BF30" s="1454"/>
      <c r="BG30" s="1454"/>
      <c r="BH30" s="1454"/>
      <c r="BI30" s="1454"/>
      <c r="BJ30" s="1454"/>
      <c r="BK30" s="1454"/>
      <c r="BL30" s="1454"/>
      <c r="BM30" s="1454"/>
      <c r="BN30" s="1454"/>
      <c r="BO30" s="1454"/>
      <c r="BP30" s="1454"/>
      <c r="BQ30" s="1454"/>
      <c r="BR30" s="1454"/>
      <c r="BS30" s="1454"/>
      <c r="BT30" s="1454"/>
      <c r="BU30" s="1455"/>
      <c r="BV30" s="1455"/>
      <c r="BW30" s="1455"/>
      <c r="BX30" s="1456"/>
      <c r="CE30" s="3315"/>
      <c r="CF30" s="3315"/>
      <c r="CG30" s="3315"/>
      <c r="CH30" s="3315"/>
      <c r="CI30" s="3315"/>
      <c r="CJ30" s="3315"/>
      <c r="CK30" s="3315"/>
      <c r="CL30" s="3315"/>
      <c r="CM30" s="3315"/>
      <c r="CN30" s="3315"/>
      <c r="CO30" s="3315"/>
      <c r="CP30" s="3315"/>
      <c r="CQ30" s="3315"/>
      <c r="CR30" s="3315"/>
    </row>
    <row r="31" spans="2:96" ht="16.5" customHeight="1">
      <c r="B31" s="3335"/>
      <c r="C31" s="1453"/>
      <c r="D31" s="3369"/>
      <c r="E31" s="3370"/>
      <c r="F31" s="3370"/>
      <c r="G31" s="3370"/>
      <c r="H31" s="3370"/>
      <c r="I31" s="3370"/>
      <c r="J31" s="3370"/>
      <c r="K31" s="3370"/>
      <c r="L31" s="3370"/>
      <c r="M31" s="3370"/>
      <c r="N31" s="3370"/>
      <c r="O31" s="3370"/>
      <c r="P31" s="3370"/>
      <c r="Q31" s="3371"/>
      <c r="R31" s="3283"/>
      <c r="S31" s="3284"/>
      <c r="T31" s="3284"/>
      <c r="U31" s="3284"/>
      <c r="V31" s="3284"/>
      <c r="W31" s="3285"/>
      <c r="X31" s="3485"/>
      <c r="Y31" s="3486"/>
      <c r="Z31" s="3298"/>
      <c r="AA31" s="3298"/>
      <c r="AB31" s="3298"/>
      <c r="AC31" s="3298"/>
      <c r="AD31" s="3298"/>
      <c r="AE31" s="3298"/>
      <c r="AF31" s="3298"/>
      <c r="AG31" s="3298"/>
      <c r="AH31" s="3298"/>
      <c r="AI31" s="3298"/>
      <c r="AJ31" s="3299"/>
      <c r="AK31" s="3316" t="s">
        <v>139</v>
      </c>
      <c r="AL31" s="3317"/>
      <c r="AM31" s="3317"/>
      <c r="AN31" s="1457" t="s">
        <v>5034</v>
      </c>
      <c r="AO31" s="1457"/>
      <c r="AP31" s="1457"/>
      <c r="AQ31" s="1457"/>
      <c r="AR31" s="1457"/>
      <c r="AS31" s="1457"/>
      <c r="AT31" s="1457"/>
      <c r="AU31" s="1457"/>
      <c r="AV31" s="1457"/>
      <c r="AW31" s="1457"/>
      <c r="AX31" s="1457"/>
      <c r="AY31" s="1457"/>
      <c r="AZ31" s="1457"/>
      <c r="BA31" s="1457"/>
      <c r="BB31" s="1457"/>
      <c r="BC31" s="1457"/>
      <c r="BD31" s="1457"/>
      <c r="BE31" s="1457"/>
      <c r="BF31" s="1457"/>
      <c r="BG31" s="1457"/>
      <c r="BH31" s="1457"/>
      <c r="BI31" s="1457"/>
      <c r="BJ31" s="1457"/>
      <c r="BK31" s="1457"/>
      <c r="BL31" s="1457"/>
      <c r="BM31" s="1457"/>
      <c r="BN31" s="1457"/>
      <c r="BO31" s="1457"/>
      <c r="BP31" s="1457"/>
      <c r="BQ31" s="1457"/>
      <c r="BR31" s="1457"/>
      <c r="BS31" s="1457"/>
      <c r="BT31" s="1457"/>
      <c r="BU31" s="1458"/>
      <c r="BV31" s="1458"/>
      <c r="BW31" s="1458"/>
      <c r="BX31" s="1459"/>
    </row>
    <row r="32" spans="2:96" ht="16.5" customHeight="1">
      <c r="B32" s="3335"/>
      <c r="C32" s="1453"/>
      <c r="D32" s="3369"/>
      <c r="E32" s="3370"/>
      <c r="F32" s="3370"/>
      <c r="G32" s="3370"/>
      <c r="H32" s="3370"/>
      <c r="I32" s="3370"/>
      <c r="J32" s="3370"/>
      <c r="K32" s="3370"/>
      <c r="L32" s="3370"/>
      <c r="M32" s="3370"/>
      <c r="N32" s="3370"/>
      <c r="O32" s="3370"/>
      <c r="P32" s="3370"/>
      <c r="Q32" s="3371"/>
      <c r="R32" s="3283"/>
      <c r="S32" s="3284"/>
      <c r="T32" s="3284"/>
      <c r="U32" s="3284"/>
      <c r="V32" s="3284"/>
      <c r="W32" s="3285"/>
      <c r="X32" s="3318" t="s">
        <v>139</v>
      </c>
      <c r="Y32" s="3319"/>
      <c r="Z32" s="3295" t="s">
        <v>4524</v>
      </c>
      <c r="AA32" s="3295"/>
      <c r="AB32" s="3295"/>
      <c r="AC32" s="3295"/>
      <c r="AD32" s="3295"/>
      <c r="AE32" s="3295"/>
      <c r="AF32" s="3295"/>
      <c r="AG32" s="3295"/>
      <c r="AH32" s="3295"/>
      <c r="AI32" s="3295"/>
      <c r="AJ32" s="3296"/>
      <c r="AK32" s="3320"/>
      <c r="AL32" s="3321"/>
      <c r="AM32" s="3321"/>
      <c r="AN32" s="1460" t="s">
        <v>5035</v>
      </c>
      <c r="AO32" s="1460"/>
      <c r="AP32" s="1460"/>
      <c r="AQ32" s="1460"/>
      <c r="AR32" s="1460"/>
      <c r="AS32" s="1460"/>
      <c r="AT32" s="1460"/>
      <c r="AU32" s="1460"/>
      <c r="AV32" s="1460"/>
      <c r="AW32" s="1460"/>
      <c r="AX32" s="1460"/>
      <c r="AY32" s="1460"/>
      <c r="AZ32" s="1460"/>
      <c r="BA32" s="1460"/>
      <c r="BB32" s="1460"/>
      <c r="BC32" s="1460"/>
      <c r="BD32" s="1460"/>
      <c r="BE32" s="1460"/>
      <c r="BF32" s="1460"/>
      <c r="BG32" s="1460"/>
      <c r="BH32" s="1460"/>
      <c r="BI32" s="1460"/>
      <c r="BJ32" s="1460"/>
      <c r="BK32" s="1460"/>
      <c r="BL32" s="1460"/>
      <c r="BM32" s="1460"/>
      <c r="BN32" s="1460"/>
      <c r="BO32" s="1460"/>
      <c r="BP32" s="1460"/>
      <c r="BQ32" s="1460"/>
      <c r="BR32" s="1460"/>
      <c r="BS32" s="1460"/>
      <c r="BT32" s="1460"/>
      <c r="BU32" s="1461"/>
      <c r="BV32" s="1461"/>
      <c r="BW32" s="1461"/>
      <c r="BX32" s="1462"/>
    </row>
    <row r="33" spans="2:112" ht="18" customHeight="1">
      <c r="B33" s="3335"/>
      <c r="C33" s="1453"/>
      <c r="D33" s="3369"/>
      <c r="E33" s="3370"/>
      <c r="F33" s="3370"/>
      <c r="G33" s="3370"/>
      <c r="H33" s="3370"/>
      <c r="I33" s="3370"/>
      <c r="J33" s="3370"/>
      <c r="K33" s="3370"/>
      <c r="L33" s="3370"/>
      <c r="M33" s="3370"/>
      <c r="N33" s="3370"/>
      <c r="O33" s="3370"/>
      <c r="P33" s="3370"/>
      <c r="Q33" s="3371"/>
      <c r="R33" s="3283"/>
      <c r="S33" s="3284"/>
      <c r="T33" s="3284"/>
      <c r="U33" s="3284"/>
      <c r="V33" s="3284"/>
      <c r="W33" s="3285"/>
      <c r="X33" s="3264" t="s">
        <v>139</v>
      </c>
      <c r="Y33" s="3265"/>
      <c r="Z33" s="1463" t="s">
        <v>4868</v>
      </c>
      <c r="AA33" s="1463"/>
      <c r="AB33" s="1463"/>
      <c r="AC33" s="1463"/>
      <c r="AD33" s="1463"/>
      <c r="AE33" s="1463"/>
      <c r="AF33" s="1463"/>
      <c r="AG33" s="1463"/>
      <c r="AH33" s="1463"/>
      <c r="AI33" s="1463"/>
      <c r="AJ33" s="1464"/>
      <c r="AK33" s="1465"/>
      <c r="AL33" s="1466"/>
      <c r="AM33" s="1466"/>
      <c r="AN33" s="1467" t="s">
        <v>5036</v>
      </c>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c r="BU33" s="1465"/>
      <c r="BV33" s="1465"/>
      <c r="BW33" s="1465"/>
      <c r="BX33" s="1468"/>
    </row>
    <row r="34" spans="2:112" ht="18" customHeight="1">
      <c r="B34" s="3335"/>
      <c r="C34" s="1453"/>
      <c r="D34" s="3369"/>
      <c r="E34" s="3370"/>
      <c r="F34" s="3370"/>
      <c r="G34" s="3370"/>
      <c r="H34" s="3370"/>
      <c r="I34" s="3370"/>
      <c r="J34" s="3370"/>
      <c r="K34" s="3370"/>
      <c r="L34" s="3370"/>
      <c r="M34" s="3370"/>
      <c r="N34" s="3370"/>
      <c r="O34" s="3370"/>
      <c r="P34" s="3370"/>
      <c r="Q34" s="3371"/>
      <c r="R34" s="3286"/>
      <c r="S34" s="3287"/>
      <c r="T34" s="3287"/>
      <c r="U34" s="3287"/>
      <c r="V34" s="3287"/>
      <c r="W34" s="3288"/>
      <c r="X34" s="3264" t="s">
        <v>139</v>
      </c>
      <c r="Y34" s="3265"/>
      <c r="Z34" s="1463" t="s">
        <v>4869</v>
      </c>
      <c r="AA34" s="1463"/>
      <c r="AB34" s="1463"/>
      <c r="AC34" s="1463"/>
      <c r="AD34" s="1463"/>
      <c r="AE34" s="1463"/>
      <c r="AF34" s="1463"/>
      <c r="AG34" s="1463"/>
      <c r="AH34" s="1463"/>
      <c r="AI34" s="1463"/>
      <c r="AJ34" s="1464"/>
      <c r="AK34" s="1465"/>
      <c r="AL34" s="1466"/>
      <c r="AM34" s="1466"/>
      <c r="AN34" s="1467" t="s">
        <v>5037</v>
      </c>
      <c r="AO34" s="1469"/>
      <c r="AP34" s="1469"/>
      <c r="AQ34" s="1469"/>
      <c r="AR34" s="1469"/>
      <c r="AS34" s="1469"/>
      <c r="AT34" s="1469"/>
      <c r="AU34" s="1469"/>
      <c r="AV34" s="1469"/>
      <c r="AW34" s="1469"/>
      <c r="AX34" s="1469"/>
      <c r="AY34" s="1469"/>
      <c r="AZ34" s="1469"/>
      <c r="BA34" s="1469"/>
      <c r="BB34" s="1469"/>
      <c r="BC34" s="1469"/>
      <c r="BD34" s="1469"/>
      <c r="BE34" s="1469"/>
      <c r="BF34" s="1469"/>
      <c r="BG34" s="1469"/>
      <c r="BH34" s="1469"/>
      <c r="BI34" s="1469"/>
      <c r="BJ34" s="1469"/>
      <c r="BK34" s="1469"/>
      <c r="BL34" s="1469"/>
      <c r="BM34" s="1469"/>
      <c r="BN34" s="1469"/>
      <c r="BO34" s="1469"/>
      <c r="BP34" s="1469"/>
      <c r="BQ34" s="1469"/>
      <c r="BR34" s="1469"/>
      <c r="BS34" s="1469"/>
      <c r="BT34" s="1469"/>
      <c r="BU34" s="1465"/>
      <c r="BV34" s="1465"/>
      <c r="BW34" s="1465"/>
      <c r="BX34" s="1468"/>
    </row>
    <row r="35" spans="2:112" ht="16.5" customHeight="1">
      <c r="B35" s="3335"/>
      <c r="C35" s="1453"/>
      <c r="D35" s="3369"/>
      <c r="E35" s="3370"/>
      <c r="F35" s="3370"/>
      <c r="G35" s="3370"/>
      <c r="H35" s="3370"/>
      <c r="I35" s="3370"/>
      <c r="J35" s="3370"/>
      <c r="K35" s="3370"/>
      <c r="L35" s="3370"/>
      <c r="M35" s="3370"/>
      <c r="N35" s="3370"/>
      <c r="O35" s="3370"/>
      <c r="P35" s="3370"/>
      <c r="Q35" s="3371"/>
      <c r="R35" s="3280" t="s">
        <v>4871</v>
      </c>
      <c r="S35" s="3281"/>
      <c r="T35" s="3281"/>
      <c r="U35" s="3281"/>
      <c r="V35" s="3281"/>
      <c r="W35" s="3282"/>
      <c r="X35" s="3318" t="s">
        <v>139</v>
      </c>
      <c r="Y35" s="3319"/>
      <c r="Z35" s="3295" t="s">
        <v>3782</v>
      </c>
      <c r="AA35" s="3295"/>
      <c r="AB35" s="3295"/>
      <c r="AC35" s="3295"/>
      <c r="AD35" s="3295"/>
      <c r="AE35" s="3295"/>
      <c r="AF35" s="3295"/>
      <c r="AG35" s="3295"/>
      <c r="AH35" s="3295"/>
      <c r="AI35" s="3295"/>
      <c r="AJ35" s="3296"/>
      <c r="AK35" s="3300" t="s">
        <v>139</v>
      </c>
      <c r="AL35" s="3301"/>
      <c r="AM35" s="3301"/>
      <c r="AN35" s="1460" t="s">
        <v>5038</v>
      </c>
      <c r="AO35" s="1470"/>
      <c r="AP35" s="1470"/>
      <c r="AQ35" s="1470"/>
      <c r="AR35" s="1470"/>
      <c r="AS35" s="1470"/>
      <c r="AT35" s="1470"/>
      <c r="AU35" s="1470"/>
      <c r="AV35" s="1470"/>
      <c r="AW35" s="1470"/>
      <c r="AX35" s="1470"/>
      <c r="AY35" s="1470"/>
      <c r="AZ35" s="1470"/>
      <c r="BA35" s="1470"/>
      <c r="BB35" s="1470"/>
      <c r="BC35" s="1470"/>
      <c r="BD35" s="1470"/>
      <c r="BE35" s="1470"/>
      <c r="BF35" s="1470"/>
      <c r="BG35" s="1470"/>
      <c r="BH35" s="1470"/>
      <c r="BI35" s="1470"/>
      <c r="BJ35" s="1470"/>
      <c r="BK35" s="1470"/>
      <c r="BL35" s="1470"/>
      <c r="BM35" s="1470"/>
      <c r="BN35" s="1470"/>
      <c r="BO35" s="1470"/>
      <c r="BP35" s="1470"/>
      <c r="BQ35" s="1470"/>
      <c r="BR35" s="1470"/>
      <c r="BS35" s="1470"/>
      <c r="BT35" s="1470"/>
      <c r="BU35" s="1461"/>
      <c r="BV35" s="1461"/>
      <c r="BW35" s="1461"/>
      <c r="BX35" s="1462"/>
    </row>
    <row r="36" spans="2:112" ht="15" customHeight="1">
      <c r="B36" s="3335"/>
      <c r="C36" s="1453"/>
      <c r="D36" s="3369"/>
      <c r="E36" s="3370"/>
      <c r="F36" s="3370"/>
      <c r="G36" s="3370"/>
      <c r="H36" s="3370"/>
      <c r="I36" s="3370"/>
      <c r="J36" s="3370"/>
      <c r="K36" s="3370"/>
      <c r="L36" s="3370"/>
      <c r="M36" s="3370"/>
      <c r="N36" s="3370"/>
      <c r="O36" s="3370"/>
      <c r="P36" s="3370"/>
      <c r="Q36" s="3371"/>
      <c r="R36" s="3283"/>
      <c r="S36" s="3284"/>
      <c r="T36" s="3284"/>
      <c r="U36" s="3284"/>
      <c r="V36" s="3284"/>
      <c r="W36" s="3285"/>
      <c r="X36" s="3483"/>
      <c r="Y36" s="3484"/>
      <c r="Z36" s="3311"/>
      <c r="AA36" s="3311"/>
      <c r="AB36" s="3311"/>
      <c r="AC36" s="3311"/>
      <c r="AD36" s="3311"/>
      <c r="AE36" s="3311"/>
      <c r="AF36" s="3311"/>
      <c r="AG36" s="3311"/>
      <c r="AH36" s="3311"/>
      <c r="AI36" s="3311"/>
      <c r="AJ36" s="3312"/>
      <c r="AK36" s="3306" t="s">
        <v>139</v>
      </c>
      <c r="AL36" s="3307"/>
      <c r="AM36" s="3307"/>
      <c r="AN36" s="1471" t="s">
        <v>5039</v>
      </c>
      <c r="AO36" s="1472"/>
      <c r="AP36" s="1472"/>
      <c r="AQ36" s="1472"/>
      <c r="AR36" s="1472"/>
      <c r="AS36" s="1472"/>
      <c r="AT36" s="1472"/>
      <c r="AU36" s="1472"/>
      <c r="AV36" s="1472"/>
      <c r="AW36" s="1472"/>
      <c r="AX36" s="1472"/>
      <c r="AY36" s="1472"/>
      <c r="AZ36" s="1472"/>
      <c r="BA36" s="1472"/>
      <c r="BB36" s="1472"/>
      <c r="BC36" s="1472"/>
      <c r="BD36" s="1472"/>
      <c r="BE36" s="1472"/>
      <c r="BF36" s="1472"/>
      <c r="BG36" s="1472"/>
      <c r="BH36" s="1472"/>
      <c r="BI36" s="1472"/>
      <c r="BJ36" s="1472"/>
      <c r="BK36" s="1472"/>
      <c r="BL36" s="1472"/>
      <c r="BM36" s="1472"/>
      <c r="BN36" s="1472"/>
      <c r="BO36" s="1472"/>
      <c r="BP36" s="1472"/>
      <c r="BQ36" s="1472"/>
      <c r="BR36" s="1472"/>
      <c r="BS36" s="1472"/>
      <c r="BT36" s="1472"/>
      <c r="BX36" s="1473"/>
    </row>
    <row r="37" spans="2:112" ht="15" customHeight="1">
      <c r="B37" s="3335"/>
      <c r="C37" s="1453"/>
      <c r="D37" s="3369"/>
      <c r="E37" s="3370"/>
      <c r="F37" s="3370"/>
      <c r="G37" s="3370"/>
      <c r="H37" s="3370"/>
      <c r="I37" s="3370"/>
      <c r="J37" s="3370"/>
      <c r="K37" s="3370"/>
      <c r="L37" s="3370"/>
      <c r="M37" s="3370"/>
      <c r="N37" s="3370"/>
      <c r="O37" s="3370"/>
      <c r="P37" s="3370"/>
      <c r="Q37" s="3371"/>
      <c r="R37" s="3283"/>
      <c r="S37" s="3284"/>
      <c r="T37" s="3284"/>
      <c r="U37" s="3284"/>
      <c r="V37" s="3284"/>
      <c r="W37" s="3285"/>
      <c r="X37" s="3483"/>
      <c r="Y37" s="3484"/>
      <c r="Z37" s="3311"/>
      <c r="AA37" s="3311"/>
      <c r="AB37" s="3311"/>
      <c r="AC37" s="3311"/>
      <c r="AD37" s="3311"/>
      <c r="AE37" s="3311"/>
      <c r="AF37" s="3311"/>
      <c r="AG37" s="3311"/>
      <c r="AH37" s="3311"/>
      <c r="AI37" s="3311"/>
      <c r="AJ37" s="3312"/>
      <c r="AK37" s="3306" t="s">
        <v>139</v>
      </c>
      <c r="AL37" s="3307"/>
      <c r="AM37" s="3307"/>
      <c r="AN37" s="1471" t="s">
        <v>5040</v>
      </c>
      <c r="AO37" s="1472"/>
      <c r="AP37" s="1472"/>
      <c r="AQ37" s="1472"/>
      <c r="AR37" s="1472"/>
      <c r="AS37" s="1472"/>
      <c r="AT37" s="1472"/>
      <c r="AU37" s="1472"/>
      <c r="AV37" s="1472"/>
      <c r="AW37" s="1472"/>
      <c r="AX37" s="1472"/>
      <c r="AY37" s="1472"/>
      <c r="AZ37" s="1472"/>
      <c r="BA37" s="1472"/>
      <c r="BB37" s="1472"/>
      <c r="BC37" s="1472"/>
      <c r="BD37" s="1472"/>
      <c r="BE37" s="1472"/>
      <c r="BF37" s="1472"/>
      <c r="BG37" s="1472"/>
      <c r="BH37" s="1472"/>
      <c r="BI37" s="1472"/>
      <c r="BJ37" s="1472"/>
      <c r="BK37" s="1472"/>
      <c r="BL37" s="1472"/>
      <c r="BM37" s="1472"/>
      <c r="BN37" s="1472"/>
      <c r="BO37" s="1472"/>
      <c r="BP37" s="1472"/>
      <c r="BQ37" s="1472"/>
      <c r="BR37" s="1472"/>
      <c r="BS37" s="1472"/>
      <c r="BT37" s="1472"/>
      <c r="BX37" s="1473"/>
    </row>
    <row r="38" spans="2:112" ht="18" customHeight="1">
      <c r="B38" s="3335"/>
      <c r="C38" s="1453"/>
      <c r="D38" s="3369"/>
      <c r="E38" s="3370"/>
      <c r="F38" s="3370"/>
      <c r="G38" s="3370"/>
      <c r="H38" s="3370"/>
      <c r="I38" s="3370"/>
      <c r="J38" s="3370"/>
      <c r="K38" s="3370"/>
      <c r="L38" s="3370"/>
      <c r="M38" s="3370"/>
      <c r="N38" s="3370"/>
      <c r="O38" s="3370"/>
      <c r="P38" s="3370"/>
      <c r="Q38" s="3371"/>
      <c r="R38" s="3283"/>
      <c r="S38" s="3284"/>
      <c r="T38" s="3284"/>
      <c r="U38" s="3284"/>
      <c r="V38" s="3284"/>
      <c r="W38" s="3285"/>
      <c r="X38" s="3318" t="s">
        <v>139</v>
      </c>
      <c r="Y38" s="3319"/>
      <c r="Z38" s="3295" t="s">
        <v>4872</v>
      </c>
      <c r="AA38" s="3295"/>
      <c r="AB38" s="3295"/>
      <c r="AC38" s="3295"/>
      <c r="AD38" s="3295"/>
      <c r="AE38" s="3295"/>
      <c r="AF38" s="3295"/>
      <c r="AG38" s="3295"/>
      <c r="AH38" s="3295"/>
      <c r="AI38" s="3295"/>
      <c r="AJ38" s="3296"/>
      <c r="AK38" s="3300" t="s">
        <v>139</v>
      </c>
      <c r="AL38" s="3301"/>
      <c r="AM38" s="3302"/>
      <c r="AN38" s="1778" t="s">
        <v>5041</v>
      </c>
      <c r="AO38" s="1470"/>
      <c r="AP38" s="1470"/>
      <c r="AQ38" s="1470"/>
      <c r="AR38" s="1470"/>
      <c r="AS38" s="1470"/>
      <c r="AT38" s="1470"/>
      <c r="AU38" s="1470"/>
      <c r="AV38" s="1470"/>
      <c r="AW38" s="1470"/>
      <c r="AX38" s="1470"/>
      <c r="AY38" s="1470"/>
      <c r="AZ38" s="1470"/>
      <c r="BA38" s="1470"/>
      <c r="BB38" s="1470"/>
      <c r="BC38" s="1470"/>
      <c r="BD38" s="1470"/>
      <c r="BE38" s="1470"/>
      <c r="BF38" s="1470"/>
      <c r="BG38" s="1470"/>
      <c r="BH38" s="1470"/>
      <c r="BI38" s="1470"/>
      <c r="BJ38" s="1470"/>
      <c r="BK38" s="1470"/>
      <c r="BL38" s="1470"/>
      <c r="BM38" s="1470"/>
      <c r="BN38" s="1470"/>
      <c r="BO38" s="1470"/>
      <c r="BP38" s="1470"/>
      <c r="BQ38" s="1470"/>
      <c r="BR38" s="1470"/>
      <c r="BS38" s="1470"/>
      <c r="BT38" s="1470"/>
      <c r="BU38" s="1461"/>
      <c r="BV38" s="1461"/>
      <c r="BW38" s="1461"/>
      <c r="BX38" s="1462"/>
      <c r="DH38" s="1475"/>
    </row>
    <row r="39" spans="2:112" ht="18" customHeight="1">
      <c r="B39" s="3335"/>
      <c r="C39" s="1453"/>
      <c r="D39" s="3369"/>
      <c r="E39" s="3370"/>
      <c r="F39" s="3370"/>
      <c r="G39" s="3370"/>
      <c r="H39" s="3370"/>
      <c r="I39" s="3370"/>
      <c r="J39" s="3370"/>
      <c r="K39" s="3370"/>
      <c r="L39" s="3370"/>
      <c r="M39" s="3370"/>
      <c r="N39" s="3370"/>
      <c r="O39" s="3370"/>
      <c r="P39" s="3370"/>
      <c r="Q39" s="3371"/>
      <c r="R39" s="3283"/>
      <c r="S39" s="3284"/>
      <c r="T39" s="3284"/>
      <c r="U39" s="3284"/>
      <c r="V39" s="3284"/>
      <c r="W39" s="3285"/>
      <c r="X39" s="3485"/>
      <c r="Y39" s="3486"/>
      <c r="Z39" s="3298"/>
      <c r="AA39" s="3298"/>
      <c r="AB39" s="3298"/>
      <c r="AC39" s="3298"/>
      <c r="AD39" s="3298"/>
      <c r="AE39" s="3298"/>
      <c r="AF39" s="3298"/>
      <c r="AG39" s="3298"/>
      <c r="AH39" s="3298"/>
      <c r="AI39" s="3298"/>
      <c r="AJ39" s="3299"/>
      <c r="AK39" s="3306" t="s">
        <v>139</v>
      </c>
      <c r="AL39" s="3307"/>
      <c r="AM39" s="3307"/>
      <c r="AN39" s="1457" t="s">
        <v>5042</v>
      </c>
      <c r="AO39" s="1474"/>
      <c r="AP39" s="1474"/>
      <c r="AQ39" s="1474"/>
      <c r="AR39" s="1474"/>
      <c r="AS39" s="1474"/>
      <c r="AT39" s="1474"/>
      <c r="AU39" s="1474"/>
      <c r="AV39" s="1474"/>
      <c r="AW39" s="1474"/>
      <c r="AX39" s="1474"/>
      <c r="AY39" s="1474"/>
      <c r="AZ39" s="1474"/>
      <c r="BA39" s="1474"/>
      <c r="BB39" s="1474"/>
      <c r="BC39" s="1474"/>
      <c r="BD39" s="1474"/>
      <c r="BE39" s="1474"/>
      <c r="BF39" s="1474"/>
      <c r="BG39" s="1474"/>
      <c r="BH39" s="1474"/>
      <c r="BI39" s="1474"/>
      <c r="BJ39" s="1474"/>
      <c r="BK39" s="1474"/>
      <c r="BL39" s="1474"/>
      <c r="BM39" s="1474"/>
      <c r="BN39" s="1474"/>
      <c r="BO39" s="1474"/>
      <c r="BP39" s="1474"/>
      <c r="BQ39" s="1474"/>
      <c r="BR39" s="1474"/>
      <c r="BS39" s="1474"/>
      <c r="BT39" s="1474"/>
      <c r="BU39" s="1458"/>
      <c r="BV39" s="1458"/>
      <c r="BW39" s="1458"/>
      <c r="BX39" s="1459"/>
      <c r="DH39" s="1475"/>
    </row>
    <row r="40" spans="2:112" ht="18" customHeight="1">
      <c r="B40" s="3335"/>
      <c r="C40" s="1453"/>
      <c r="D40" s="3369"/>
      <c r="E40" s="3370"/>
      <c r="F40" s="3370"/>
      <c r="G40" s="3370"/>
      <c r="H40" s="3370"/>
      <c r="I40" s="3370"/>
      <c r="J40" s="3370"/>
      <c r="K40" s="3370"/>
      <c r="L40" s="3370"/>
      <c r="M40" s="3370"/>
      <c r="N40" s="3370"/>
      <c r="O40" s="3370"/>
      <c r="P40" s="3370"/>
      <c r="Q40" s="3371"/>
      <c r="R40" s="3283"/>
      <c r="S40" s="3284"/>
      <c r="T40" s="3284"/>
      <c r="U40" s="3284"/>
      <c r="V40" s="3284"/>
      <c r="W40" s="3285"/>
      <c r="X40" s="3264" t="s">
        <v>139</v>
      </c>
      <c r="Y40" s="3265"/>
      <c r="Z40" s="1463" t="s">
        <v>4873</v>
      </c>
      <c r="AA40" s="1463"/>
      <c r="AB40" s="1463"/>
      <c r="AC40" s="1463"/>
      <c r="AD40" s="1463"/>
      <c r="AE40" s="1463"/>
      <c r="AF40" s="1463"/>
      <c r="AG40" s="1463"/>
      <c r="AH40" s="1463"/>
      <c r="AI40" s="1463"/>
      <c r="AJ40" s="1464"/>
      <c r="AK40" s="1465"/>
      <c r="AL40" s="1466"/>
      <c r="AM40" s="1466"/>
      <c r="AN40" s="1467" t="s">
        <v>5043</v>
      </c>
      <c r="AO40" s="1469"/>
      <c r="AP40" s="1469"/>
      <c r="AQ40" s="1469"/>
      <c r="AR40" s="1469"/>
      <c r="AS40" s="1469"/>
      <c r="AT40" s="1469"/>
      <c r="AU40" s="1469"/>
      <c r="AV40" s="1469"/>
      <c r="AW40" s="1469"/>
      <c r="AX40" s="1469"/>
      <c r="AY40" s="1469"/>
      <c r="AZ40" s="1469"/>
      <c r="BA40" s="1469"/>
      <c r="BB40" s="1469"/>
      <c r="BC40" s="1469"/>
      <c r="BD40" s="1469"/>
      <c r="BE40" s="1469"/>
      <c r="BF40" s="1469"/>
      <c r="BG40" s="1469"/>
      <c r="BH40" s="1469"/>
      <c r="BI40" s="1469"/>
      <c r="BJ40" s="1469"/>
      <c r="BK40" s="1469"/>
      <c r="BL40" s="1469"/>
      <c r="BM40" s="1469"/>
      <c r="BN40" s="1469"/>
      <c r="BO40" s="1469"/>
      <c r="BP40" s="1469"/>
      <c r="BQ40" s="1469"/>
      <c r="BR40" s="1469"/>
      <c r="BS40" s="1469"/>
      <c r="BT40" s="1469"/>
      <c r="BU40" s="1465"/>
      <c r="BV40" s="1465"/>
      <c r="BW40" s="1465"/>
      <c r="BX40" s="1468"/>
      <c r="BY40" s="1476"/>
    </row>
    <row r="41" spans="2:112" ht="18" customHeight="1">
      <c r="B41" s="3335"/>
      <c r="C41" s="1453"/>
      <c r="D41" s="3369"/>
      <c r="E41" s="3370"/>
      <c r="F41" s="3370"/>
      <c r="G41" s="3370"/>
      <c r="H41" s="3370"/>
      <c r="I41" s="3370"/>
      <c r="J41" s="3370"/>
      <c r="K41" s="3370"/>
      <c r="L41" s="3370"/>
      <c r="M41" s="3370"/>
      <c r="N41" s="3370"/>
      <c r="O41" s="3370"/>
      <c r="P41" s="3370"/>
      <c r="Q41" s="3371"/>
      <c r="R41" s="3286"/>
      <c r="S41" s="3287"/>
      <c r="T41" s="3287"/>
      <c r="U41" s="3287"/>
      <c r="V41" s="3287"/>
      <c r="W41" s="3288"/>
      <c r="X41" s="3264" t="s">
        <v>139</v>
      </c>
      <c r="Y41" s="3265"/>
      <c r="Z41" s="1463" t="s">
        <v>4875</v>
      </c>
      <c r="AA41" s="1463"/>
      <c r="AB41" s="1463"/>
      <c r="AC41" s="1463"/>
      <c r="AD41" s="1463"/>
      <c r="AE41" s="1463"/>
      <c r="AF41" s="1463"/>
      <c r="AG41" s="1463"/>
      <c r="AH41" s="1463"/>
      <c r="AI41" s="1463"/>
      <c r="AJ41" s="1464"/>
      <c r="AK41" s="1465"/>
      <c r="AL41" s="1466"/>
      <c r="AM41" s="1466"/>
      <c r="AN41" s="1467" t="s">
        <v>4876</v>
      </c>
      <c r="AO41" s="1469"/>
      <c r="AP41" s="1469"/>
      <c r="AQ41" s="1469"/>
      <c r="AR41" s="1469"/>
      <c r="AS41" s="1469"/>
      <c r="AT41" s="1469"/>
      <c r="AU41" s="1469"/>
      <c r="AV41" s="1469"/>
      <c r="AW41" s="1469"/>
      <c r="AX41" s="1469"/>
      <c r="AY41" s="1469"/>
      <c r="AZ41" s="1469"/>
      <c r="BA41" s="1469"/>
      <c r="BB41" s="1469"/>
      <c r="BC41" s="1469"/>
      <c r="BD41" s="1469"/>
      <c r="BE41" s="1469"/>
      <c r="BF41" s="1469"/>
      <c r="BG41" s="1469"/>
      <c r="BH41" s="1469"/>
      <c r="BI41" s="1469"/>
      <c r="BJ41" s="1469"/>
      <c r="BK41" s="1469"/>
      <c r="BL41" s="1469"/>
      <c r="BM41" s="1469"/>
      <c r="BN41" s="1469"/>
      <c r="BO41" s="1469"/>
      <c r="BP41" s="1469"/>
      <c r="BQ41" s="1469"/>
      <c r="BR41" s="1469"/>
      <c r="BS41" s="1469"/>
      <c r="BT41" s="1469"/>
      <c r="BU41" s="1465"/>
      <c r="BV41" s="1465"/>
      <c r="BW41" s="1465"/>
      <c r="BX41" s="1468"/>
    </row>
    <row r="42" spans="2:112" ht="18" customHeight="1">
      <c r="B42" s="3335"/>
      <c r="C42" s="1453"/>
      <c r="D42" s="1771"/>
      <c r="E42" s="1772"/>
      <c r="F42" s="1772"/>
      <c r="G42" s="1772"/>
      <c r="H42" s="1772"/>
      <c r="I42" s="1772"/>
      <c r="J42" s="1772"/>
      <c r="K42" s="1772"/>
      <c r="L42" s="1772"/>
      <c r="M42" s="1772"/>
      <c r="N42" s="1772"/>
      <c r="O42" s="1772"/>
      <c r="P42" s="1772"/>
      <c r="Q42" s="1772"/>
      <c r="R42" s="3268" t="s">
        <v>5044</v>
      </c>
      <c r="S42" s="3269"/>
      <c r="T42" s="3269"/>
      <c r="U42" s="3269"/>
      <c r="V42" s="3269"/>
      <c r="W42" s="3270"/>
      <c r="X42" s="3274" t="s">
        <v>5045</v>
      </c>
      <c r="Y42" s="3274"/>
      <c r="Z42" s="3274"/>
      <c r="AA42" s="3274"/>
      <c r="AB42" s="3274"/>
      <c r="AC42" s="3274"/>
      <c r="AD42" s="3274"/>
      <c r="AE42" s="3274"/>
      <c r="AF42" s="3274"/>
      <c r="AG42" s="3274"/>
      <c r="AH42" s="3274"/>
      <c r="AI42" s="3274"/>
      <c r="AJ42" s="3275"/>
      <c r="AK42" s="3276" t="s">
        <v>139</v>
      </c>
      <c r="AL42" s="3276"/>
      <c r="AM42" s="3276"/>
      <c r="AN42" s="3277" t="s">
        <v>5046</v>
      </c>
      <c r="AO42" s="3277"/>
      <c r="AP42" s="3277"/>
      <c r="AQ42" s="3277"/>
      <c r="AR42" s="3277"/>
      <c r="AS42" s="3277"/>
      <c r="AT42" s="3277"/>
      <c r="AU42" s="3277"/>
      <c r="AV42" s="3277"/>
      <c r="AW42" s="3277"/>
      <c r="AX42" s="3277"/>
      <c r="AY42" s="3277"/>
      <c r="AZ42" s="3277"/>
      <c r="BA42" s="3277"/>
      <c r="BB42" s="3277"/>
      <c r="BC42" s="3277"/>
      <c r="BD42" s="3277"/>
      <c r="BE42" s="3276" t="s">
        <v>139</v>
      </c>
      <c r="BF42" s="3276"/>
      <c r="BG42" s="3276"/>
      <c r="BH42" s="3278" t="s">
        <v>5047</v>
      </c>
      <c r="BI42" s="3278"/>
      <c r="BJ42" s="3278"/>
      <c r="BK42" s="3278"/>
      <c r="BL42" s="3278"/>
      <c r="BM42" s="3278"/>
      <c r="BN42" s="3278"/>
      <c r="BO42" s="3278"/>
      <c r="BP42" s="3278"/>
      <c r="BQ42" s="3278"/>
      <c r="BR42" s="3278"/>
      <c r="BS42" s="3278"/>
      <c r="BT42" s="3278"/>
      <c r="BU42" s="3278"/>
      <c r="BV42" s="3278"/>
      <c r="BW42" s="3278"/>
      <c r="BX42" s="3279"/>
    </row>
    <row r="43" spans="2:112" ht="18" customHeight="1">
      <c r="B43" s="3335"/>
      <c r="C43" s="1453"/>
      <c r="D43" s="1771"/>
      <c r="E43" s="1772"/>
      <c r="F43" s="1772"/>
      <c r="G43" s="1772"/>
      <c r="H43" s="1772"/>
      <c r="I43" s="1772"/>
      <c r="J43" s="1772"/>
      <c r="K43" s="1772"/>
      <c r="L43" s="1772"/>
      <c r="M43" s="1772"/>
      <c r="N43" s="1772"/>
      <c r="O43" s="1772"/>
      <c r="P43" s="1772"/>
      <c r="Q43" s="1772"/>
      <c r="R43" s="3268"/>
      <c r="S43" s="3269"/>
      <c r="T43" s="3269"/>
      <c r="U43" s="3269"/>
      <c r="V43" s="3269"/>
      <c r="W43" s="3270"/>
      <c r="X43" s="3274"/>
      <c r="Y43" s="3274"/>
      <c r="Z43" s="3274"/>
      <c r="AA43" s="3274"/>
      <c r="AB43" s="3274"/>
      <c r="AC43" s="3274"/>
      <c r="AD43" s="3274"/>
      <c r="AE43" s="3274"/>
      <c r="AF43" s="3274"/>
      <c r="AG43" s="3274"/>
      <c r="AH43" s="3274"/>
      <c r="AI43" s="3274"/>
      <c r="AJ43" s="3275"/>
      <c r="AK43" s="3276" t="s">
        <v>139</v>
      </c>
      <c r="AL43" s="3276"/>
      <c r="AM43" s="3276"/>
      <c r="AN43" s="3277" t="s">
        <v>5048</v>
      </c>
      <c r="AO43" s="3277"/>
      <c r="AP43" s="3277"/>
      <c r="AQ43" s="3277"/>
      <c r="AR43" s="3277"/>
      <c r="AS43" s="3277"/>
      <c r="AT43" s="3277"/>
      <c r="AU43" s="3277"/>
      <c r="AV43" s="3277"/>
      <c r="AW43" s="3277"/>
      <c r="AX43" s="3277"/>
      <c r="AY43" s="3277"/>
      <c r="AZ43" s="3277"/>
      <c r="BA43" s="3277"/>
      <c r="BB43" s="3277"/>
      <c r="BC43" s="3277"/>
      <c r="BD43" s="3277"/>
      <c r="BE43" s="3276" t="s">
        <v>139</v>
      </c>
      <c r="BF43" s="3276"/>
      <c r="BG43" s="3276"/>
      <c r="BH43" s="3278" t="s">
        <v>5049</v>
      </c>
      <c r="BI43" s="3278"/>
      <c r="BJ43" s="3278"/>
      <c r="BK43" s="3278"/>
      <c r="BL43" s="3278"/>
      <c r="BM43" s="3278"/>
      <c r="BN43" s="3278"/>
      <c r="BO43" s="3278"/>
      <c r="BP43" s="3278"/>
      <c r="BQ43" s="3278"/>
      <c r="BR43" s="3278"/>
      <c r="BS43" s="3278"/>
      <c r="BT43" s="3278"/>
      <c r="BU43" s="3278"/>
      <c r="BV43" s="3278"/>
      <c r="BW43" s="3278"/>
      <c r="BX43" s="3279"/>
    </row>
    <row r="44" spans="2:112" ht="18" customHeight="1">
      <c r="B44" s="3335"/>
      <c r="C44" s="1453"/>
      <c r="D44" s="1771"/>
      <c r="E44" s="1772"/>
      <c r="F44" s="1772"/>
      <c r="G44" s="1772"/>
      <c r="H44" s="1772"/>
      <c r="I44" s="1772"/>
      <c r="J44" s="1772"/>
      <c r="K44" s="1772"/>
      <c r="L44" s="1772"/>
      <c r="M44" s="1772"/>
      <c r="N44" s="1772"/>
      <c r="O44" s="1772"/>
      <c r="P44" s="1772"/>
      <c r="Q44" s="1772"/>
      <c r="R44" s="3271"/>
      <c r="S44" s="3272"/>
      <c r="T44" s="3272"/>
      <c r="U44" s="3272"/>
      <c r="V44" s="3272"/>
      <c r="W44" s="3273"/>
      <c r="X44" s="3289" t="s">
        <v>5050</v>
      </c>
      <c r="Y44" s="3290"/>
      <c r="Z44" s="3290"/>
      <c r="AA44" s="3290"/>
      <c r="AB44" s="3290"/>
      <c r="AC44" s="3290"/>
      <c r="AD44" s="3290"/>
      <c r="AE44" s="3290"/>
      <c r="AF44" s="3290"/>
      <c r="AG44" s="3290"/>
      <c r="AH44" s="3290"/>
      <c r="AI44" s="3290"/>
      <c r="AJ44" s="3291"/>
      <c r="AK44" s="3292" t="s">
        <v>139</v>
      </c>
      <c r="AL44" s="3257"/>
      <c r="AM44" s="3257"/>
      <c r="AN44" s="3293" t="s">
        <v>243</v>
      </c>
      <c r="AO44" s="3293"/>
      <c r="AP44" s="3293"/>
      <c r="AQ44" s="3257" t="s">
        <v>139</v>
      </c>
      <c r="AR44" s="3257"/>
      <c r="AS44" s="3256" t="s">
        <v>5051</v>
      </c>
      <c r="AT44" s="3256"/>
      <c r="AU44" s="3256"/>
      <c r="AV44" s="3256"/>
      <c r="AW44" s="3256"/>
      <c r="AX44" s="3257" t="s">
        <v>139</v>
      </c>
      <c r="AY44" s="3257"/>
      <c r="AZ44" s="3256" t="s">
        <v>5052</v>
      </c>
      <c r="BA44" s="3256"/>
      <c r="BB44" s="3256"/>
      <c r="BC44" s="3256"/>
      <c r="BD44" s="3256"/>
      <c r="BE44" s="3256"/>
      <c r="BF44" s="3257" t="s">
        <v>139</v>
      </c>
      <c r="BG44" s="3257"/>
      <c r="BH44" s="3256" t="s">
        <v>5053</v>
      </c>
      <c r="BI44" s="3256"/>
      <c r="BJ44" s="3256"/>
      <c r="BK44" s="3256"/>
      <c r="BL44" s="3256"/>
      <c r="BM44" s="3257" t="s">
        <v>139</v>
      </c>
      <c r="BN44" s="3257"/>
      <c r="BO44" s="3256" t="s">
        <v>5054</v>
      </c>
      <c r="BP44" s="3256"/>
      <c r="BQ44" s="3256"/>
      <c r="BR44" s="3256"/>
      <c r="BS44" s="3256"/>
      <c r="BT44" s="3256"/>
      <c r="BU44" s="3256"/>
      <c r="BV44" s="3256"/>
      <c r="BW44" s="3256"/>
      <c r="BX44" s="3258"/>
    </row>
    <row r="45" spans="2:112" ht="21.95" customHeight="1" thickBot="1">
      <c r="B45" s="3336"/>
      <c r="C45" s="1477"/>
      <c r="D45" s="3259" t="s">
        <v>4877</v>
      </c>
      <c r="E45" s="3260"/>
      <c r="F45" s="3260"/>
      <c r="G45" s="3260"/>
      <c r="H45" s="3260"/>
      <c r="I45" s="3260"/>
      <c r="J45" s="3260"/>
      <c r="K45" s="3260"/>
      <c r="L45" s="3260"/>
      <c r="M45" s="3260"/>
      <c r="N45" s="3260"/>
      <c r="O45" s="3260"/>
      <c r="P45" s="3260"/>
      <c r="Q45" s="3260"/>
      <c r="R45" s="3260"/>
      <c r="S45" s="3260"/>
      <c r="T45" s="3260"/>
      <c r="U45" s="3260"/>
      <c r="V45" s="3260"/>
      <c r="W45" s="3261"/>
      <c r="X45" s="3262" t="str">
        <f>$AD$26</f>
        <v>□</v>
      </c>
      <c r="Y45" s="3262"/>
      <c r="Z45" s="3263" t="s">
        <v>4876</v>
      </c>
      <c r="AA45" s="3263"/>
      <c r="AB45" s="3263"/>
      <c r="AC45" s="3263"/>
      <c r="AD45" s="3263"/>
      <c r="AE45" s="3263"/>
      <c r="AF45" s="3263"/>
      <c r="AG45" s="3263"/>
      <c r="AH45" s="3263"/>
      <c r="AI45" s="3263"/>
      <c r="AJ45" s="3263"/>
      <c r="AK45" s="3263"/>
      <c r="AL45" s="3263"/>
      <c r="AM45" s="3263"/>
      <c r="AN45" s="3263"/>
      <c r="AO45" s="3263"/>
      <c r="AP45" s="3263"/>
      <c r="AQ45" s="3263"/>
      <c r="AR45" s="3263"/>
      <c r="AS45" s="3263"/>
      <c r="AT45" s="3263"/>
      <c r="AU45" s="3263"/>
      <c r="AV45" s="3263"/>
      <c r="AW45" s="3263"/>
      <c r="AX45" s="3263"/>
      <c r="AY45" s="3263"/>
      <c r="AZ45" s="3263"/>
      <c r="BA45" s="3263"/>
      <c r="BB45" s="3263"/>
      <c r="BC45" s="3263"/>
      <c r="BD45" s="3263"/>
      <c r="BE45" s="3263"/>
      <c r="BF45" s="3263"/>
      <c r="BG45" s="3263"/>
      <c r="BH45" s="3263"/>
      <c r="BI45" s="3263"/>
      <c r="BJ45" s="3263"/>
      <c r="BK45" s="3263"/>
      <c r="BL45" s="3263"/>
      <c r="BM45" s="3263"/>
      <c r="BN45" s="1478"/>
      <c r="BO45" s="1478"/>
      <c r="BP45" s="1478"/>
      <c r="BQ45" s="1478"/>
      <c r="BR45" s="1478"/>
      <c r="BS45" s="1478"/>
      <c r="BT45" s="1478"/>
      <c r="BU45" s="1478"/>
      <c r="BX45" s="1473"/>
    </row>
    <row r="46" spans="2:112" ht="5.45" customHeight="1" thickBot="1">
      <c r="B46" s="1417"/>
      <c r="C46" s="1479"/>
      <c r="D46" s="1480"/>
      <c r="E46" s="1480"/>
      <c r="F46" s="1480"/>
      <c r="G46" s="1480"/>
      <c r="H46" s="1480"/>
      <c r="I46" s="1480"/>
      <c r="J46" s="1480"/>
      <c r="K46" s="1480"/>
      <c r="L46" s="1480"/>
      <c r="M46" s="1480"/>
      <c r="N46" s="1480"/>
      <c r="O46" s="1480"/>
      <c r="P46" s="1480"/>
      <c r="Q46" s="1480"/>
      <c r="R46" s="1480"/>
      <c r="S46" s="1480"/>
      <c r="T46" s="1480"/>
      <c r="U46" s="1480"/>
      <c r="V46" s="1480"/>
      <c r="W46" s="1480"/>
      <c r="X46" s="1481"/>
      <c r="Y46" s="1481"/>
      <c r="Z46" s="1482"/>
      <c r="AA46" s="1482"/>
      <c r="AB46" s="1482"/>
      <c r="AC46" s="1482"/>
      <c r="AD46" s="1482"/>
      <c r="AE46" s="1482"/>
      <c r="AF46" s="1482"/>
      <c r="AG46" s="1482"/>
      <c r="AH46" s="1482"/>
      <c r="AI46" s="1482"/>
      <c r="AJ46" s="1482"/>
      <c r="AK46" s="1482"/>
      <c r="AL46" s="1482"/>
      <c r="AM46" s="1482"/>
      <c r="AN46" s="1482"/>
      <c r="AO46" s="1482"/>
      <c r="AP46" s="1482"/>
      <c r="AQ46" s="1482"/>
      <c r="AR46" s="1482"/>
      <c r="AS46" s="1482"/>
      <c r="AT46" s="1482"/>
      <c r="AU46" s="1482"/>
      <c r="AV46" s="1482"/>
      <c r="AW46" s="1482"/>
      <c r="AX46" s="1482"/>
      <c r="AY46" s="1482"/>
      <c r="AZ46" s="1482"/>
      <c r="BA46" s="1482"/>
      <c r="BB46" s="1482"/>
      <c r="BC46" s="1482"/>
      <c r="BD46" s="1482"/>
      <c r="BE46" s="1482"/>
      <c r="BF46" s="1482"/>
      <c r="BG46" s="1482"/>
      <c r="BH46" s="1482"/>
      <c r="BI46" s="1482"/>
      <c r="BJ46" s="1482"/>
      <c r="BK46" s="1482"/>
      <c r="BL46" s="1482"/>
      <c r="BM46" s="1482"/>
      <c r="BN46" s="1483"/>
      <c r="BO46" s="1483"/>
      <c r="BP46" s="1483"/>
      <c r="BQ46" s="1483"/>
      <c r="BR46" s="1483"/>
      <c r="BS46" s="1483"/>
      <c r="BT46" s="1483"/>
      <c r="BU46" s="1483"/>
      <c r="BV46" s="1418"/>
      <c r="BW46" s="1418"/>
      <c r="BX46" s="1418"/>
    </row>
    <row r="47" spans="2:112" ht="3" customHeight="1">
      <c r="B47" s="3216" t="s">
        <v>5055</v>
      </c>
      <c r="C47" s="3217"/>
      <c r="D47" s="3217"/>
      <c r="E47" s="3217"/>
      <c r="F47" s="3217"/>
      <c r="G47" s="3217"/>
      <c r="H47" s="3217"/>
      <c r="I47" s="3217"/>
      <c r="J47" s="3217"/>
      <c r="K47" s="3217"/>
      <c r="L47" s="3217"/>
      <c r="M47" s="3217"/>
      <c r="N47" s="3217"/>
      <c r="O47" s="3217"/>
      <c r="P47" s="3217"/>
      <c r="Q47" s="3218"/>
      <c r="R47" s="3225" t="s">
        <v>3783</v>
      </c>
      <c r="S47" s="3226"/>
      <c r="T47" s="3226"/>
      <c r="U47" s="3226"/>
      <c r="V47" s="3226"/>
      <c r="W47" s="3226"/>
      <c r="X47" s="3226"/>
      <c r="Y47" s="3226"/>
      <c r="Z47" s="3226"/>
      <c r="AA47" s="3226"/>
      <c r="AB47" s="3226"/>
      <c r="AC47" s="3226"/>
      <c r="AD47" s="3227"/>
      <c r="AE47" s="3227"/>
      <c r="AF47" s="3228"/>
      <c r="AG47" s="1484"/>
      <c r="AH47" s="1484"/>
      <c r="AI47" s="1484"/>
      <c r="AJ47" s="1484"/>
      <c r="AK47" s="1484"/>
      <c r="AL47" s="1484"/>
      <c r="AM47" s="1484"/>
      <c r="AN47" s="1484"/>
      <c r="AO47" s="3236" t="s">
        <v>108</v>
      </c>
      <c r="AP47" s="3236"/>
      <c r="AQ47" s="3236"/>
      <c r="AR47" s="3236"/>
      <c r="AS47" s="3236"/>
      <c r="AT47" s="3225" t="s">
        <v>3784</v>
      </c>
      <c r="AU47" s="3226"/>
      <c r="AV47" s="3226"/>
      <c r="AW47" s="3226"/>
      <c r="AX47" s="3226"/>
      <c r="AY47" s="3226"/>
      <c r="AZ47" s="3226"/>
      <c r="BA47" s="3226"/>
      <c r="BB47" s="3226"/>
      <c r="BC47" s="3239"/>
      <c r="BD47" s="3241"/>
      <c r="BE47" s="3242"/>
      <c r="BF47" s="3242"/>
      <c r="BG47" s="3242"/>
      <c r="BH47" s="3242"/>
      <c r="BI47" s="3242"/>
      <c r="BJ47" s="3242"/>
      <c r="BK47" s="3242"/>
      <c r="BL47" s="3242"/>
      <c r="BM47" s="3242"/>
      <c r="BN47" s="3242"/>
      <c r="BO47" s="3242"/>
      <c r="BP47" s="3242"/>
      <c r="BQ47" s="3242"/>
      <c r="BR47" s="3242"/>
      <c r="BS47" s="3242"/>
      <c r="BT47" s="3242"/>
      <c r="BU47" s="3242"/>
      <c r="BV47" s="3242"/>
      <c r="BW47" s="3242"/>
      <c r="BX47" s="3243"/>
    </row>
    <row r="48" spans="2:112" ht="9.75" customHeight="1">
      <c r="B48" s="3219"/>
      <c r="C48" s="3220"/>
      <c r="D48" s="3220"/>
      <c r="E48" s="3220"/>
      <c r="F48" s="3220"/>
      <c r="G48" s="3220"/>
      <c r="H48" s="3220"/>
      <c r="I48" s="3220"/>
      <c r="J48" s="3220"/>
      <c r="K48" s="3220"/>
      <c r="L48" s="3220"/>
      <c r="M48" s="3220"/>
      <c r="N48" s="3220"/>
      <c r="O48" s="3220"/>
      <c r="P48" s="3220"/>
      <c r="Q48" s="3221"/>
      <c r="R48" s="3229"/>
      <c r="S48" s="3056"/>
      <c r="T48" s="3056"/>
      <c r="U48" s="3056"/>
      <c r="V48" s="3056"/>
      <c r="W48" s="3056"/>
      <c r="X48" s="3056"/>
      <c r="Y48" s="3056"/>
      <c r="Z48" s="3056"/>
      <c r="AA48" s="3056"/>
      <c r="AB48" s="3056"/>
      <c r="AC48" s="3056"/>
      <c r="AD48" s="3230"/>
      <c r="AE48" s="3230"/>
      <c r="AF48" s="3231"/>
      <c r="AG48" s="873"/>
      <c r="AH48" s="873"/>
      <c r="AI48" s="3250"/>
      <c r="AJ48" s="3251"/>
      <c r="AK48" s="3251"/>
      <c r="AL48" s="3251"/>
      <c r="AM48" s="3251"/>
      <c r="AN48" s="3252"/>
      <c r="AO48" s="3237"/>
      <c r="AP48" s="3237"/>
      <c r="AQ48" s="3237"/>
      <c r="AR48" s="3237"/>
      <c r="AS48" s="3237"/>
      <c r="AT48" s="3229"/>
      <c r="AU48" s="3056"/>
      <c r="AV48" s="3056"/>
      <c r="AW48" s="3056"/>
      <c r="AX48" s="3056"/>
      <c r="AY48" s="3056"/>
      <c r="AZ48" s="3056"/>
      <c r="BA48" s="3056"/>
      <c r="BB48" s="3056"/>
      <c r="BC48" s="3057"/>
      <c r="BD48" s="3244"/>
      <c r="BE48" s="3245"/>
      <c r="BF48" s="3245"/>
      <c r="BG48" s="3245"/>
      <c r="BH48" s="3245"/>
      <c r="BI48" s="3245"/>
      <c r="BJ48" s="3245"/>
      <c r="BK48" s="3245"/>
      <c r="BL48" s="3245"/>
      <c r="BM48" s="3245"/>
      <c r="BN48" s="3245"/>
      <c r="BO48" s="3245"/>
      <c r="BP48" s="3245"/>
      <c r="BQ48" s="3245"/>
      <c r="BR48" s="3245"/>
      <c r="BS48" s="3245"/>
      <c r="BT48" s="3245"/>
      <c r="BU48" s="3245"/>
      <c r="BV48" s="3245"/>
      <c r="BW48" s="3245"/>
      <c r="BX48" s="3246"/>
    </row>
    <row r="49" spans="2:144" ht="9.75" customHeight="1">
      <c r="B49" s="3219"/>
      <c r="C49" s="3220"/>
      <c r="D49" s="3220"/>
      <c r="E49" s="3220"/>
      <c r="F49" s="3220"/>
      <c r="G49" s="3220"/>
      <c r="H49" s="3220"/>
      <c r="I49" s="3220"/>
      <c r="J49" s="3220"/>
      <c r="K49" s="3220"/>
      <c r="L49" s="3220"/>
      <c r="M49" s="3220"/>
      <c r="N49" s="3220"/>
      <c r="O49" s="3220"/>
      <c r="P49" s="3220"/>
      <c r="Q49" s="3221"/>
      <c r="R49" s="3229"/>
      <c r="S49" s="3056"/>
      <c r="T49" s="3056"/>
      <c r="U49" s="3056"/>
      <c r="V49" s="3056"/>
      <c r="W49" s="3056"/>
      <c r="X49" s="3056"/>
      <c r="Y49" s="3056"/>
      <c r="Z49" s="3056"/>
      <c r="AA49" s="3056"/>
      <c r="AB49" s="3056"/>
      <c r="AC49" s="3056"/>
      <c r="AD49" s="3230"/>
      <c r="AE49" s="3230"/>
      <c r="AF49" s="3231"/>
      <c r="AG49" s="873"/>
      <c r="AH49" s="873"/>
      <c r="AI49" s="3253"/>
      <c r="AJ49" s="3254"/>
      <c r="AK49" s="3254"/>
      <c r="AL49" s="3254"/>
      <c r="AM49" s="3254"/>
      <c r="AN49" s="3255"/>
      <c r="AO49" s="3237"/>
      <c r="AP49" s="3237"/>
      <c r="AQ49" s="3237"/>
      <c r="AR49" s="3237"/>
      <c r="AS49" s="3237"/>
      <c r="AT49" s="3229"/>
      <c r="AU49" s="3056"/>
      <c r="AV49" s="3056"/>
      <c r="AW49" s="3056"/>
      <c r="AX49" s="3056"/>
      <c r="AY49" s="3056"/>
      <c r="AZ49" s="3056"/>
      <c r="BA49" s="3056"/>
      <c r="BB49" s="3056"/>
      <c r="BC49" s="3057"/>
      <c r="BD49" s="3244"/>
      <c r="BE49" s="3245"/>
      <c r="BF49" s="3245"/>
      <c r="BG49" s="3245"/>
      <c r="BH49" s="3245"/>
      <c r="BI49" s="3245"/>
      <c r="BJ49" s="3245"/>
      <c r="BK49" s="3245"/>
      <c r="BL49" s="3245"/>
      <c r="BM49" s="3245"/>
      <c r="BN49" s="3245"/>
      <c r="BO49" s="3245"/>
      <c r="BP49" s="3245"/>
      <c r="BQ49" s="3245"/>
      <c r="BR49" s="3245"/>
      <c r="BS49" s="3245"/>
      <c r="BT49" s="3245"/>
      <c r="BU49" s="3245"/>
      <c r="BV49" s="3245"/>
      <c r="BW49" s="3245"/>
      <c r="BX49" s="3246"/>
    </row>
    <row r="50" spans="2:144" ht="3" customHeight="1" thickBot="1">
      <c r="B50" s="3222"/>
      <c r="C50" s="3223"/>
      <c r="D50" s="3223"/>
      <c r="E50" s="3223"/>
      <c r="F50" s="3223"/>
      <c r="G50" s="3223"/>
      <c r="H50" s="3223"/>
      <c r="I50" s="3223"/>
      <c r="J50" s="3223"/>
      <c r="K50" s="3223"/>
      <c r="L50" s="3223"/>
      <c r="M50" s="3223"/>
      <c r="N50" s="3223"/>
      <c r="O50" s="3223"/>
      <c r="P50" s="3223"/>
      <c r="Q50" s="3224"/>
      <c r="R50" s="3232"/>
      <c r="S50" s="3233"/>
      <c r="T50" s="3233"/>
      <c r="U50" s="3233"/>
      <c r="V50" s="3233"/>
      <c r="W50" s="3233"/>
      <c r="X50" s="3233"/>
      <c r="Y50" s="3233"/>
      <c r="Z50" s="3233"/>
      <c r="AA50" s="3233"/>
      <c r="AB50" s="3233"/>
      <c r="AC50" s="3233"/>
      <c r="AD50" s="3234"/>
      <c r="AE50" s="3234"/>
      <c r="AF50" s="3235"/>
      <c r="AG50" s="874"/>
      <c r="AH50" s="874"/>
      <c r="AI50" s="874"/>
      <c r="AJ50" s="874"/>
      <c r="AK50" s="874"/>
      <c r="AL50" s="874"/>
      <c r="AM50" s="874"/>
      <c r="AN50" s="874"/>
      <c r="AO50" s="3238"/>
      <c r="AP50" s="3238"/>
      <c r="AQ50" s="3238"/>
      <c r="AR50" s="3238"/>
      <c r="AS50" s="3238"/>
      <c r="AT50" s="3232"/>
      <c r="AU50" s="3233"/>
      <c r="AV50" s="3233"/>
      <c r="AW50" s="3233"/>
      <c r="AX50" s="3233"/>
      <c r="AY50" s="3233"/>
      <c r="AZ50" s="3233"/>
      <c r="BA50" s="3233"/>
      <c r="BB50" s="3233"/>
      <c r="BC50" s="3240"/>
      <c r="BD50" s="3247"/>
      <c r="BE50" s="3248"/>
      <c r="BF50" s="3248"/>
      <c r="BG50" s="3248"/>
      <c r="BH50" s="3248"/>
      <c r="BI50" s="3248"/>
      <c r="BJ50" s="3248"/>
      <c r="BK50" s="3248"/>
      <c r="BL50" s="3248"/>
      <c r="BM50" s="3248"/>
      <c r="BN50" s="3248"/>
      <c r="BO50" s="3248"/>
      <c r="BP50" s="3248"/>
      <c r="BQ50" s="3248"/>
      <c r="BR50" s="3248"/>
      <c r="BS50" s="3248"/>
      <c r="BT50" s="3248"/>
      <c r="BU50" s="3248"/>
      <c r="BV50" s="3248"/>
      <c r="BW50" s="3248"/>
      <c r="BX50" s="3249"/>
    </row>
    <row r="51" spans="2:144" ht="6" customHeight="1">
      <c r="B51" s="1422"/>
      <c r="C51" s="1422"/>
      <c r="D51" s="1422"/>
      <c r="E51" s="1422"/>
      <c r="F51" s="1422"/>
      <c r="G51" s="1422"/>
      <c r="H51" s="1422"/>
      <c r="I51" s="1422"/>
      <c r="J51" s="1422"/>
      <c r="K51" s="1422"/>
      <c r="L51" s="1422"/>
      <c r="M51" s="1422"/>
      <c r="N51" s="1422"/>
      <c r="O51" s="1422"/>
      <c r="P51" s="1422"/>
      <c r="Q51" s="1422"/>
      <c r="R51" s="1422"/>
      <c r="S51" s="1422"/>
      <c r="T51" s="1422"/>
      <c r="U51" s="1422"/>
      <c r="V51" s="1422"/>
      <c r="W51" s="1422"/>
      <c r="X51" s="1422"/>
      <c r="Y51" s="1422"/>
      <c r="Z51" s="1422"/>
      <c r="AA51" s="1422"/>
      <c r="AB51" s="1422"/>
      <c r="AC51" s="1422"/>
      <c r="AD51" s="1422"/>
      <c r="AE51" s="1422"/>
      <c r="AF51" s="1422"/>
      <c r="AG51" s="1422"/>
      <c r="AH51" s="1422"/>
      <c r="AI51" s="1422"/>
      <c r="AJ51" s="1422"/>
      <c r="AK51" s="1422"/>
      <c r="AL51" s="1422"/>
      <c r="AM51" s="1422"/>
      <c r="AN51" s="1422"/>
      <c r="AO51" s="1422"/>
      <c r="AP51" s="1422"/>
      <c r="AQ51" s="1422"/>
      <c r="AR51" s="1422"/>
      <c r="AS51" s="1422"/>
      <c r="AT51" s="1422"/>
      <c r="AU51" s="1422"/>
      <c r="AV51" s="1422"/>
      <c r="AW51" s="1422"/>
      <c r="AX51" s="1422"/>
      <c r="AY51" s="1422"/>
      <c r="AZ51" s="1422"/>
      <c r="BA51" s="1422"/>
      <c r="BB51" s="1422"/>
      <c r="BC51" s="1422"/>
      <c r="BD51" s="1422"/>
      <c r="BE51" s="1422"/>
      <c r="BF51" s="1422"/>
      <c r="BG51" s="1422"/>
      <c r="BH51" s="1422"/>
      <c r="BI51" s="1422"/>
      <c r="BJ51" s="1422"/>
      <c r="BK51" s="1422"/>
      <c r="BL51" s="1422"/>
      <c r="BM51" s="1422"/>
      <c r="BN51" s="1422"/>
      <c r="BO51" s="1422"/>
      <c r="BP51" s="1422"/>
      <c r="BQ51" s="1422"/>
      <c r="BR51" s="1422"/>
      <c r="BS51" s="1422"/>
      <c r="BT51" s="1422"/>
      <c r="BU51" s="1422"/>
    </row>
    <row r="52" spans="2:144" ht="11.25" customHeight="1">
      <c r="B52" s="3213" t="s">
        <v>4497</v>
      </c>
      <c r="C52" s="3213"/>
      <c r="D52" s="3213"/>
      <c r="E52" s="3214" t="s">
        <v>4498</v>
      </c>
      <c r="F52" s="3214"/>
      <c r="G52" s="3214"/>
      <c r="H52" s="3214"/>
      <c r="I52" s="3214"/>
      <c r="J52" s="3214"/>
      <c r="K52" s="3214"/>
      <c r="L52" s="3214"/>
      <c r="M52" s="3214"/>
      <c r="N52" s="3214"/>
      <c r="O52" s="3214"/>
      <c r="P52" s="3214"/>
      <c r="Q52" s="3214"/>
      <c r="R52" s="3214"/>
      <c r="S52" s="3214"/>
      <c r="T52" s="3214"/>
      <c r="U52" s="3214"/>
      <c r="V52" s="3214"/>
      <c r="W52" s="3214"/>
      <c r="X52" s="3214"/>
      <c r="Y52" s="3214"/>
      <c r="Z52" s="3214"/>
      <c r="AA52" s="3214"/>
      <c r="AB52" s="3214"/>
      <c r="AC52" s="3214"/>
      <c r="AD52" s="3214"/>
      <c r="AE52" s="3214"/>
      <c r="AF52" s="3214"/>
      <c r="AG52" s="3214"/>
      <c r="AH52" s="3214"/>
      <c r="AI52" s="3214"/>
      <c r="AJ52" s="3214"/>
      <c r="AK52" s="3214"/>
      <c r="AL52" s="3214"/>
      <c r="AM52" s="3214"/>
      <c r="AN52" s="3214"/>
      <c r="AO52" s="3214"/>
      <c r="AP52" s="3214"/>
      <c r="AQ52" s="3214"/>
      <c r="AR52" s="3214"/>
      <c r="AS52" s="3214"/>
      <c r="AT52" s="3214"/>
      <c r="AU52" s="3214"/>
      <c r="AV52" s="3214"/>
      <c r="AW52" s="3214"/>
      <c r="AX52" s="3214"/>
      <c r="AY52" s="3214"/>
      <c r="AZ52" s="3214"/>
      <c r="BA52" s="3214"/>
      <c r="BB52" s="3214"/>
      <c r="BC52" s="3214"/>
      <c r="BD52" s="3214"/>
      <c r="BE52" s="3214"/>
      <c r="BF52" s="3214"/>
      <c r="BG52" s="3214"/>
      <c r="BH52" s="3214"/>
      <c r="BI52" s="3214"/>
      <c r="BJ52" s="3214"/>
      <c r="BK52" s="3214"/>
      <c r="BL52" s="3214"/>
      <c r="BM52" s="3214"/>
      <c r="BN52" s="3214"/>
      <c r="BO52" s="3214"/>
      <c r="BP52" s="3214"/>
      <c r="BQ52" s="3214"/>
      <c r="BR52" s="3214"/>
      <c r="BS52" s="3214"/>
      <c r="BT52" s="3214"/>
      <c r="BU52" s="3214"/>
      <c r="BV52" s="3214"/>
      <c r="BW52" s="3214"/>
      <c r="BX52" s="3214"/>
    </row>
    <row r="53" spans="2:144" s="1485" customFormat="1" ht="12" customHeight="1">
      <c r="B53" s="3213" t="s">
        <v>4499</v>
      </c>
      <c r="C53" s="3213"/>
      <c r="D53" s="3213"/>
      <c r="E53" s="3482" t="s">
        <v>5056</v>
      </c>
      <c r="F53" s="3482"/>
      <c r="G53" s="3482"/>
      <c r="H53" s="3482"/>
      <c r="I53" s="3482"/>
      <c r="J53" s="3482"/>
      <c r="K53" s="3482"/>
      <c r="L53" s="3482"/>
      <c r="M53" s="3482"/>
      <c r="N53" s="3482"/>
      <c r="O53" s="3482"/>
      <c r="P53" s="3482"/>
      <c r="Q53" s="3482"/>
      <c r="R53" s="3482"/>
      <c r="S53" s="3482"/>
      <c r="T53" s="3482"/>
      <c r="U53" s="3482"/>
      <c r="V53" s="3482"/>
      <c r="W53" s="3482"/>
      <c r="X53" s="3482"/>
      <c r="Y53" s="3482"/>
      <c r="Z53" s="3482"/>
      <c r="AA53" s="3482"/>
      <c r="AB53" s="3482"/>
      <c r="AC53" s="3482"/>
      <c r="AD53" s="3482"/>
      <c r="AE53" s="3482"/>
      <c r="AF53" s="3482"/>
      <c r="AG53" s="3482"/>
      <c r="AH53" s="3482"/>
      <c r="AI53" s="3482"/>
      <c r="AJ53" s="3482"/>
      <c r="AK53" s="3482"/>
      <c r="AL53" s="3482"/>
      <c r="AM53" s="3482"/>
      <c r="AN53" s="3482"/>
      <c r="AO53" s="3482"/>
      <c r="AP53" s="3482"/>
      <c r="AQ53" s="3482"/>
      <c r="AR53" s="3482"/>
      <c r="AS53" s="3482"/>
      <c r="AT53" s="3482"/>
      <c r="AU53" s="3482"/>
      <c r="AV53" s="3482"/>
      <c r="AW53" s="3482"/>
      <c r="AX53" s="3482"/>
      <c r="AY53" s="3482"/>
      <c r="AZ53" s="3482"/>
      <c r="BA53" s="3482"/>
      <c r="BB53" s="3482"/>
      <c r="BC53" s="3482"/>
      <c r="BD53" s="3482"/>
      <c r="BE53" s="3482"/>
      <c r="BF53" s="3482"/>
      <c r="BG53" s="3482"/>
      <c r="BH53" s="3482"/>
      <c r="BI53" s="3482"/>
      <c r="BJ53" s="3482"/>
      <c r="BK53" s="3482"/>
      <c r="BL53" s="3482"/>
      <c r="BM53" s="3482"/>
      <c r="BN53" s="3482"/>
      <c r="BO53" s="3482"/>
      <c r="BP53" s="3482"/>
      <c r="BQ53" s="3482"/>
      <c r="BR53" s="3482"/>
      <c r="BS53" s="3482"/>
      <c r="BT53" s="3482"/>
      <c r="BU53" s="3482"/>
      <c r="BV53" s="3482"/>
      <c r="BW53" s="3482"/>
      <c r="BX53" s="3482"/>
      <c r="BY53" s="876"/>
      <c r="BZ53" s="876"/>
      <c r="CA53" s="876"/>
      <c r="CB53" s="876"/>
      <c r="CC53" s="876"/>
      <c r="CD53" s="876"/>
      <c r="CE53" s="876"/>
      <c r="CF53" s="876"/>
      <c r="CG53" s="876"/>
      <c r="CH53" s="876"/>
      <c r="CI53" s="876"/>
      <c r="CJ53" s="876"/>
      <c r="CK53" s="876"/>
      <c r="CL53" s="876"/>
      <c r="CM53" s="877"/>
      <c r="CN53" s="877"/>
      <c r="CO53" s="877"/>
      <c r="CP53" s="877"/>
      <c r="CQ53" s="877"/>
      <c r="CR53" s="877"/>
      <c r="CS53" s="877"/>
      <c r="CT53" s="877"/>
      <c r="CU53" s="877"/>
      <c r="CV53" s="877"/>
      <c r="CW53" s="877"/>
      <c r="CX53" s="877"/>
      <c r="CY53" s="877"/>
      <c r="CZ53" s="877"/>
      <c r="DA53" s="877"/>
      <c r="DB53" s="877"/>
      <c r="DC53" s="877"/>
      <c r="DD53" s="877"/>
      <c r="DE53" s="877"/>
      <c r="DF53" s="877"/>
      <c r="DG53" s="877"/>
      <c r="DH53" s="877"/>
      <c r="DI53" s="877"/>
      <c r="DJ53" s="877"/>
      <c r="DK53" s="877"/>
      <c r="DL53" s="877"/>
      <c r="DM53" s="877"/>
      <c r="DN53" s="877"/>
      <c r="DO53" s="877"/>
      <c r="DP53" s="877"/>
      <c r="DQ53" s="877"/>
      <c r="DR53" s="877"/>
      <c r="DS53" s="877"/>
      <c r="DT53" s="877"/>
      <c r="DU53" s="877"/>
      <c r="DV53" s="877"/>
      <c r="DW53" s="877"/>
      <c r="DX53" s="877"/>
      <c r="DY53" s="877"/>
      <c r="DZ53" s="877"/>
      <c r="EA53" s="877"/>
      <c r="EB53" s="877"/>
      <c r="EC53" s="877"/>
      <c r="ED53" s="877"/>
      <c r="EE53" s="877"/>
      <c r="EF53" s="877"/>
      <c r="EG53" s="877"/>
      <c r="EH53" s="877"/>
      <c r="EI53" s="877"/>
      <c r="EJ53" s="877"/>
      <c r="EK53" s="877"/>
      <c r="EL53" s="877"/>
      <c r="EM53" s="877"/>
      <c r="EN53" s="877"/>
    </row>
    <row r="54" spans="2:144" s="1485" customFormat="1" ht="12" customHeight="1">
      <c r="B54" s="3211" t="s">
        <v>4500</v>
      </c>
      <c r="C54" s="3211"/>
      <c r="D54" s="3211"/>
      <c r="E54" s="3215" t="s">
        <v>4878</v>
      </c>
      <c r="F54" s="3215"/>
      <c r="G54" s="3215"/>
      <c r="H54" s="3215"/>
      <c r="I54" s="3215"/>
      <c r="J54" s="3215"/>
      <c r="K54" s="3215"/>
      <c r="L54" s="3215"/>
      <c r="M54" s="3215"/>
      <c r="N54" s="3215"/>
      <c r="O54" s="3215"/>
      <c r="P54" s="3215"/>
      <c r="Q54" s="3215"/>
      <c r="R54" s="3215"/>
      <c r="S54" s="3215"/>
      <c r="T54" s="3215"/>
      <c r="U54" s="3215"/>
      <c r="V54" s="3215"/>
      <c r="W54" s="3215"/>
      <c r="X54" s="3215"/>
      <c r="Y54" s="3215"/>
      <c r="Z54" s="3215"/>
      <c r="AA54" s="3215"/>
      <c r="AB54" s="3215"/>
      <c r="AC54" s="3215"/>
      <c r="AD54" s="3215"/>
      <c r="AE54" s="3215"/>
      <c r="AF54" s="3215"/>
      <c r="AG54" s="3215"/>
      <c r="AH54" s="3215"/>
      <c r="AI54" s="3215"/>
      <c r="AJ54" s="3215"/>
      <c r="AK54" s="3215"/>
      <c r="AL54" s="3215"/>
      <c r="AM54" s="3215"/>
      <c r="AN54" s="3215"/>
      <c r="AO54" s="3215"/>
      <c r="AP54" s="3215"/>
      <c r="AQ54" s="3215"/>
      <c r="AR54" s="3215"/>
      <c r="AS54" s="3215"/>
      <c r="AT54" s="3215"/>
      <c r="AU54" s="3215"/>
      <c r="AV54" s="3215"/>
      <c r="AW54" s="3215"/>
      <c r="AX54" s="3215"/>
      <c r="AY54" s="3215"/>
      <c r="AZ54" s="3215"/>
      <c r="BA54" s="3215"/>
      <c r="BB54" s="3215"/>
      <c r="BC54" s="3215"/>
      <c r="BD54" s="3215"/>
      <c r="BE54" s="3215"/>
      <c r="BF54" s="3215"/>
      <c r="BG54" s="3215"/>
      <c r="BH54" s="3215"/>
      <c r="BI54" s="3215"/>
      <c r="BJ54" s="3215"/>
      <c r="BK54" s="3215"/>
      <c r="BL54" s="3215"/>
      <c r="BM54" s="3215"/>
      <c r="BN54" s="3215"/>
      <c r="BO54" s="3215"/>
      <c r="BP54" s="3215"/>
      <c r="BQ54" s="3215"/>
      <c r="BR54" s="3215"/>
      <c r="BS54" s="3215"/>
      <c r="BT54" s="3215"/>
      <c r="BU54" s="3215"/>
      <c r="BV54" s="3215"/>
      <c r="BW54" s="3215"/>
      <c r="BX54" s="3215"/>
      <c r="BY54" s="876"/>
      <c r="BZ54" s="876"/>
      <c r="CA54" s="876"/>
      <c r="CB54" s="876"/>
      <c r="CC54" s="876"/>
      <c r="CD54" s="876"/>
      <c r="CE54" s="876"/>
      <c r="CF54" s="876"/>
      <c r="CG54" s="876"/>
      <c r="CH54" s="876"/>
      <c r="CI54" s="876"/>
      <c r="CJ54" s="876"/>
      <c r="CK54" s="876"/>
      <c r="CL54" s="876"/>
      <c r="CM54" s="877"/>
      <c r="CN54" s="877"/>
      <c r="CO54" s="877"/>
      <c r="CP54" s="877"/>
      <c r="CQ54" s="877"/>
      <c r="CR54" s="877"/>
      <c r="CS54" s="877"/>
      <c r="CT54" s="877"/>
      <c r="CU54" s="877"/>
      <c r="CV54" s="877"/>
      <c r="CW54" s="877"/>
      <c r="CX54" s="877"/>
      <c r="CY54" s="877"/>
      <c r="CZ54" s="877"/>
      <c r="DA54" s="877"/>
      <c r="DB54" s="877"/>
      <c r="DC54" s="877"/>
      <c r="DD54" s="877"/>
      <c r="DE54" s="877"/>
      <c r="DF54" s="877"/>
      <c r="DG54" s="877"/>
      <c r="DH54" s="877"/>
      <c r="DI54" s="877"/>
      <c r="DJ54" s="877"/>
      <c r="DK54" s="877"/>
      <c r="DL54" s="877"/>
      <c r="DM54" s="877"/>
      <c r="DN54" s="877"/>
      <c r="DO54" s="877"/>
      <c r="DP54" s="877"/>
      <c r="DQ54" s="877"/>
      <c r="DR54" s="877"/>
      <c r="DS54" s="877"/>
      <c r="DT54" s="877"/>
      <c r="DU54" s="877"/>
      <c r="DV54" s="877"/>
      <c r="DW54" s="877"/>
      <c r="DX54" s="877"/>
      <c r="DY54" s="877"/>
      <c r="DZ54" s="877"/>
      <c r="EA54" s="877"/>
      <c r="EB54" s="877"/>
      <c r="EC54" s="877"/>
      <c r="ED54" s="877"/>
      <c r="EE54" s="877"/>
      <c r="EF54" s="877"/>
      <c r="EG54" s="877"/>
      <c r="EH54" s="877"/>
      <c r="EI54" s="877"/>
      <c r="EJ54" s="877"/>
      <c r="EK54" s="877"/>
      <c r="EL54" s="877"/>
      <c r="EM54" s="877"/>
      <c r="EN54" s="877"/>
    </row>
    <row r="55" spans="2:144" s="1485" customFormat="1" ht="12" customHeight="1">
      <c r="B55" s="1779"/>
      <c r="C55" s="1779"/>
      <c r="D55" s="1779"/>
      <c r="E55" s="3212" t="s">
        <v>4879</v>
      </c>
      <c r="F55" s="3212"/>
      <c r="G55" s="3212"/>
      <c r="H55" s="3212"/>
      <c r="I55" s="3212"/>
      <c r="J55" s="3212"/>
      <c r="K55" s="3212"/>
      <c r="L55" s="3212"/>
      <c r="M55" s="3212"/>
      <c r="N55" s="3212"/>
      <c r="O55" s="3212"/>
      <c r="P55" s="3212"/>
      <c r="Q55" s="3212"/>
      <c r="R55" s="3212"/>
      <c r="S55" s="3212"/>
      <c r="T55" s="3212"/>
      <c r="U55" s="3212"/>
      <c r="V55" s="3212"/>
      <c r="W55" s="3212"/>
      <c r="X55" s="3212"/>
      <c r="Y55" s="3212"/>
      <c r="Z55" s="3212"/>
      <c r="AA55" s="3212"/>
      <c r="AB55" s="3212"/>
      <c r="AC55" s="3212"/>
      <c r="AD55" s="3212"/>
      <c r="AE55" s="3212"/>
      <c r="AF55" s="3212"/>
      <c r="AG55" s="3212"/>
      <c r="AH55" s="3212"/>
      <c r="AI55" s="3212"/>
      <c r="AJ55" s="3212"/>
      <c r="AK55" s="3212"/>
      <c r="AL55" s="3212"/>
      <c r="AM55" s="3212"/>
      <c r="AN55" s="3212"/>
      <c r="AO55" s="3212"/>
      <c r="AP55" s="3212"/>
      <c r="AQ55" s="3212"/>
      <c r="AR55" s="3212"/>
      <c r="AS55" s="3212"/>
      <c r="AT55" s="3212"/>
      <c r="AU55" s="3212"/>
      <c r="AV55" s="3212"/>
      <c r="AW55" s="3212"/>
      <c r="AX55" s="3212"/>
      <c r="AY55" s="3212"/>
      <c r="AZ55" s="3212"/>
      <c r="BA55" s="3212"/>
      <c r="BB55" s="3212"/>
      <c r="BC55" s="3212"/>
      <c r="BD55" s="3212"/>
      <c r="BE55" s="3212"/>
      <c r="BF55" s="3212"/>
      <c r="BG55" s="3212"/>
      <c r="BH55" s="3212"/>
      <c r="BI55" s="3212"/>
      <c r="BJ55" s="3212"/>
      <c r="BK55" s="3212"/>
      <c r="BL55" s="3212"/>
      <c r="BM55" s="3212"/>
      <c r="BN55" s="3212"/>
      <c r="BO55" s="3212"/>
      <c r="BP55" s="3212"/>
      <c r="BQ55" s="3212"/>
      <c r="BR55" s="3212"/>
      <c r="BS55" s="3212"/>
      <c r="BT55" s="3212"/>
      <c r="BU55" s="3212"/>
      <c r="BV55" s="3212"/>
      <c r="BW55" s="3212"/>
      <c r="BX55" s="3212"/>
      <c r="BY55" s="876"/>
      <c r="BZ55" s="876"/>
      <c r="CA55" s="876"/>
      <c r="CB55" s="876"/>
      <c r="CC55" s="876"/>
      <c r="CD55" s="876"/>
      <c r="CE55" s="876"/>
      <c r="CF55" s="876"/>
      <c r="CG55" s="876"/>
      <c r="CH55" s="876"/>
      <c r="CI55" s="876"/>
      <c r="CJ55" s="876"/>
      <c r="CK55" s="876"/>
      <c r="CL55" s="876"/>
      <c r="CM55" s="877"/>
      <c r="CN55" s="877"/>
      <c r="CO55" s="877"/>
      <c r="CP55" s="877"/>
      <c r="CQ55" s="877"/>
      <c r="CR55" s="877"/>
      <c r="CS55" s="877"/>
      <c r="CT55" s="877"/>
      <c r="CU55" s="877"/>
      <c r="CV55" s="877"/>
      <c r="CW55" s="877"/>
      <c r="CX55" s="877"/>
      <c r="CY55" s="877"/>
      <c r="CZ55" s="877"/>
      <c r="DA55" s="877"/>
      <c r="DB55" s="877"/>
      <c r="DC55" s="877"/>
      <c r="DD55" s="877"/>
      <c r="DE55" s="877"/>
      <c r="DF55" s="877"/>
      <c r="DG55" s="877"/>
      <c r="DH55" s="877"/>
      <c r="DI55" s="877"/>
      <c r="DJ55" s="877"/>
      <c r="DK55" s="877"/>
      <c r="DL55" s="877"/>
      <c r="DM55" s="877"/>
      <c r="DN55" s="877"/>
      <c r="DO55" s="877"/>
      <c r="DP55" s="877"/>
      <c r="DQ55" s="877"/>
      <c r="DR55" s="877"/>
      <c r="DS55" s="877"/>
      <c r="DT55" s="877"/>
      <c r="DU55" s="877"/>
      <c r="DV55" s="877"/>
      <c r="DW55" s="877"/>
      <c r="DX55" s="877"/>
      <c r="DY55" s="877"/>
      <c r="DZ55" s="877"/>
      <c r="EA55" s="877"/>
      <c r="EB55" s="877"/>
      <c r="EC55" s="877"/>
      <c r="ED55" s="877"/>
      <c r="EE55" s="877"/>
      <c r="EF55" s="877"/>
      <c r="EG55" s="877"/>
      <c r="EH55" s="877"/>
      <c r="EI55" s="877"/>
      <c r="EJ55" s="877"/>
      <c r="EK55" s="877"/>
      <c r="EL55" s="877"/>
      <c r="EM55" s="877"/>
      <c r="EN55" s="877"/>
    </row>
    <row r="56" spans="2:144" s="1485" customFormat="1" ht="12" customHeight="1">
      <c r="B56" s="3211" t="s">
        <v>4501</v>
      </c>
      <c r="C56" s="3211"/>
      <c r="D56" s="3211"/>
      <c r="E56" s="3212" t="s">
        <v>4502</v>
      </c>
      <c r="F56" s="3212"/>
      <c r="G56" s="3212"/>
      <c r="H56" s="3212"/>
      <c r="I56" s="3212"/>
      <c r="J56" s="3212"/>
      <c r="K56" s="3212"/>
      <c r="L56" s="3212"/>
      <c r="M56" s="3212"/>
      <c r="N56" s="3212"/>
      <c r="O56" s="3212"/>
      <c r="P56" s="3212"/>
      <c r="Q56" s="3212"/>
      <c r="R56" s="3212"/>
      <c r="S56" s="3212"/>
      <c r="T56" s="3212"/>
      <c r="U56" s="3212"/>
      <c r="V56" s="3212"/>
      <c r="W56" s="3212"/>
      <c r="X56" s="3212"/>
      <c r="Y56" s="3212"/>
      <c r="Z56" s="3212"/>
      <c r="AA56" s="3212"/>
      <c r="AB56" s="3212"/>
      <c r="AC56" s="3212"/>
      <c r="AD56" s="3212"/>
      <c r="AE56" s="3212"/>
      <c r="AF56" s="3212"/>
      <c r="AG56" s="3212"/>
      <c r="AH56" s="3212"/>
      <c r="AI56" s="3212"/>
      <c r="AJ56" s="3212"/>
      <c r="AK56" s="3212"/>
      <c r="AL56" s="3212"/>
      <c r="AM56" s="3212"/>
      <c r="AN56" s="3212"/>
      <c r="AO56" s="3212"/>
      <c r="AP56" s="3212"/>
      <c r="AQ56" s="3212"/>
      <c r="AR56" s="3212"/>
      <c r="AS56" s="3212"/>
      <c r="AT56" s="3212"/>
      <c r="AU56" s="3212"/>
      <c r="AV56" s="3212"/>
      <c r="AW56" s="3212"/>
      <c r="AX56" s="3212"/>
      <c r="AY56" s="3212"/>
      <c r="AZ56" s="3212"/>
      <c r="BA56" s="3212"/>
      <c r="BB56" s="3212"/>
      <c r="BC56" s="3212"/>
      <c r="BD56" s="3212"/>
      <c r="BE56" s="3212"/>
      <c r="BF56" s="3212"/>
      <c r="BG56" s="3212"/>
      <c r="BH56" s="3212"/>
      <c r="BI56" s="3212"/>
      <c r="BJ56" s="3212"/>
      <c r="BK56" s="3212"/>
      <c r="BL56" s="3212"/>
      <c r="BM56" s="3212"/>
      <c r="BN56" s="3212"/>
      <c r="BO56" s="3212"/>
      <c r="BP56" s="3212"/>
      <c r="BQ56" s="3212"/>
      <c r="BR56" s="3212"/>
      <c r="BS56" s="3212"/>
      <c r="BT56" s="3212"/>
      <c r="BU56" s="3212"/>
      <c r="BV56" s="3212"/>
      <c r="BW56" s="3212"/>
      <c r="BX56" s="3212"/>
      <c r="BY56" s="876"/>
      <c r="BZ56" s="876"/>
      <c r="CA56" s="876"/>
      <c r="CB56" s="876"/>
      <c r="CC56" s="876"/>
      <c r="CD56" s="876"/>
      <c r="CE56" s="876"/>
      <c r="CF56" s="876"/>
      <c r="CG56" s="876"/>
      <c r="CH56" s="876"/>
      <c r="CI56" s="876"/>
      <c r="CJ56" s="876"/>
      <c r="CK56" s="876"/>
      <c r="CL56" s="876"/>
      <c r="CM56" s="877"/>
      <c r="CN56" s="877"/>
      <c r="CO56" s="877"/>
      <c r="CP56" s="877"/>
      <c r="CQ56" s="877"/>
      <c r="CR56" s="877"/>
      <c r="CS56" s="877"/>
      <c r="CT56" s="877"/>
      <c r="CU56" s="877"/>
      <c r="CV56" s="877"/>
      <c r="CW56" s="877"/>
      <c r="CX56" s="877"/>
      <c r="CY56" s="877"/>
      <c r="CZ56" s="877"/>
      <c r="DA56" s="877"/>
      <c r="DB56" s="877"/>
      <c r="DC56" s="877"/>
      <c r="DD56" s="877"/>
      <c r="DE56" s="877"/>
      <c r="DF56" s="877"/>
      <c r="DG56" s="877"/>
      <c r="DH56" s="877"/>
      <c r="DI56" s="877"/>
      <c r="DJ56" s="877"/>
      <c r="DK56" s="877"/>
      <c r="DL56" s="877"/>
      <c r="DM56" s="877"/>
      <c r="DN56" s="877"/>
      <c r="DO56" s="877"/>
      <c r="DP56" s="877"/>
      <c r="DQ56" s="877"/>
      <c r="DR56" s="877"/>
      <c r="DS56" s="877"/>
      <c r="DT56" s="877"/>
      <c r="DU56" s="877"/>
      <c r="DV56" s="877"/>
      <c r="DW56" s="877"/>
      <c r="DX56" s="877"/>
      <c r="DY56" s="877"/>
      <c r="DZ56" s="877"/>
      <c r="EA56" s="877"/>
      <c r="EB56" s="877"/>
      <c r="EC56" s="877"/>
      <c r="ED56" s="877"/>
      <c r="EE56" s="877"/>
      <c r="EF56" s="877"/>
      <c r="EG56" s="877"/>
      <c r="EH56" s="877"/>
      <c r="EI56" s="877"/>
      <c r="EJ56" s="877"/>
      <c r="EK56" s="877"/>
      <c r="EL56" s="877"/>
      <c r="EM56" s="877"/>
      <c r="EN56" s="877"/>
    </row>
    <row r="57" spans="2:144" s="1485" customFormat="1" ht="12">
      <c r="B57" s="3211" t="s">
        <v>4503</v>
      </c>
      <c r="C57" s="3211"/>
      <c r="D57" s="3211"/>
      <c r="E57" s="3212" t="s">
        <v>4504</v>
      </c>
      <c r="F57" s="3212"/>
      <c r="G57" s="3212"/>
      <c r="H57" s="3212"/>
      <c r="I57" s="3212"/>
      <c r="J57" s="3212"/>
      <c r="K57" s="3212"/>
      <c r="L57" s="3212"/>
      <c r="M57" s="3212"/>
      <c r="N57" s="3212"/>
      <c r="O57" s="3212"/>
      <c r="P57" s="3212"/>
      <c r="Q57" s="3212"/>
      <c r="R57" s="3212"/>
      <c r="S57" s="3212"/>
      <c r="T57" s="3212"/>
      <c r="U57" s="3212"/>
      <c r="V57" s="3212"/>
      <c r="W57" s="3212"/>
      <c r="X57" s="3212"/>
      <c r="Y57" s="3212"/>
      <c r="Z57" s="3212"/>
      <c r="AA57" s="3212"/>
      <c r="AB57" s="3212"/>
      <c r="AC57" s="3212"/>
      <c r="AD57" s="3212"/>
      <c r="AE57" s="3212"/>
      <c r="AF57" s="3212"/>
      <c r="AG57" s="3212"/>
      <c r="AH57" s="3212"/>
      <c r="AI57" s="3212"/>
      <c r="AJ57" s="3212"/>
      <c r="AK57" s="3212"/>
      <c r="AL57" s="3212"/>
      <c r="AM57" s="3212"/>
      <c r="AN57" s="3212"/>
      <c r="AO57" s="3212"/>
      <c r="AP57" s="3212"/>
      <c r="AQ57" s="3212"/>
      <c r="AR57" s="3212"/>
      <c r="AS57" s="3212"/>
      <c r="AT57" s="3212"/>
      <c r="AU57" s="3212"/>
      <c r="AV57" s="3212"/>
      <c r="AW57" s="3212"/>
      <c r="AX57" s="3212"/>
      <c r="AY57" s="3212"/>
      <c r="AZ57" s="3212"/>
      <c r="BA57" s="3212"/>
      <c r="BB57" s="3212"/>
      <c r="BC57" s="3212"/>
      <c r="BD57" s="3212"/>
      <c r="BE57" s="3212"/>
      <c r="BF57" s="3212"/>
      <c r="BG57" s="3212"/>
      <c r="BH57" s="3212"/>
      <c r="BI57" s="3212"/>
      <c r="BJ57" s="3212"/>
      <c r="BK57" s="3212"/>
      <c r="BL57" s="3212"/>
      <c r="BM57" s="3212"/>
      <c r="BN57" s="3212"/>
      <c r="BO57" s="3212"/>
      <c r="BP57" s="3212"/>
      <c r="BQ57" s="3212"/>
      <c r="BR57" s="3212"/>
      <c r="BS57" s="3212"/>
      <c r="BT57" s="3212"/>
      <c r="BU57" s="3212"/>
      <c r="BV57" s="3212"/>
      <c r="BW57" s="3212"/>
      <c r="BX57" s="3212"/>
      <c r="BY57" s="875"/>
      <c r="BZ57" s="875"/>
      <c r="CA57" s="875"/>
      <c r="CB57" s="875"/>
      <c r="CC57" s="875"/>
      <c r="CD57" s="875"/>
      <c r="CE57" s="875"/>
      <c r="CF57" s="875"/>
      <c r="CG57" s="875"/>
      <c r="CH57" s="875"/>
      <c r="CI57" s="875"/>
      <c r="CJ57" s="875"/>
      <c r="CK57" s="875"/>
      <c r="CL57" s="875"/>
      <c r="CM57" s="875"/>
      <c r="CN57" s="875"/>
      <c r="CO57" s="875"/>
      <c r="CP57" s="875"/>
      <c r="CQ57" s="875"/>
      <c r="CR57" s="875"/>
      <c r="CS57" s="875"/>
      <c r="CT57" s="875"/>
      <c r="CU57" s="875"/>
      <c r="CV57" s="875"/>
      <c r="CW57" s="875"/>
      <c r="CX57" s="875"/>
      <c r="CY57" s="875"/>
      <c r="CZ57" s="875"/>
      <c r="DA57" s="875"/>
      <c r="DB57" s="875"/>
      <c r="DC57" s="875"/>
      <c r="DD57" s="875"/>
      <c r="DE57" s="875"/>
      <c r="DF57" s="875"/>
      <c r="DG57" s="875"/>
      <c r="DH57" s="875"/>
      <c r="DI57" s="875"/>
      <c r="DJ57" s="875"/>
      <c r="DK57" s="875"/>
      <c r="DL57" s="875"/>
      <c r="DM57" s="875"/>
      <c r="DN57" s="875"/>
      <c r="DO57" s="875"/>
      <c r="DP57" s="875"/>
      <c r="DQ57" s="875"/>
      <c r="DR57" s="875"/>
      <c r="DS57" s="875"/>
      <c r="DT57" s="875"/>
      <c r="DU57" s="875"/>
      <c r="DV57" s="875"/>
      <c r="DW57" s="875"/>
      <c r="DX57" s="875"/>
      <c r="DY57" s="875"/>
      <c r="DZ57" s="875"/>
      <c r="EA57" s="875"/>
      <c r="EB57" s="875"/>
      <c r="EC57" s="875"/>
      <c r="ED57" s="875"/>
      <c r="EE57" s="875"/>
      <c r="EF57" s="875"/>
      <c r="EG57" s="875"/>
      <c r="EH57" s="875"/>
      <c r="EI57" s="875"/>
      <c r="EJ57" s="875"/>
      <c r="EK57" s="875"/>
      <c r="EL57" s="875"/>
      <c r="EM57" s="875"/>
      <c r="EN57" s="875"/>
    </row>
    <row r="58" spans="2:144" s="1485" customFormat="1" ht="12">
      <c r="B58" s="3211" t="s">
        <v>5057</v>
      </c>
      <c r="C58" s="3211"/>
      <c r="D58" s="3211"/>
      <c r="E58" s="3212" t="s">
        <v>5058</v>
      </c>
      <c r="F58" s="3212"/>
      <c r="G58" s="3212"/>
      <c r="H58" s="3212"/>
      <c r="I58" s="3212"/>
      <c r="J58" s="3212"/>
      <c r="K58" s="3212"/>
      <c r="L58" s="3212"/>
      <c r="M58" s="3212"/>
      <c r="N58" s="3212"/>
      <c r="O58" s="3212"/>
      <c r="P58" s="3212"/>
      <c r="Q58" s="3212"/>
      <c r="R58" s="3212"/>
      <c r="S58" s="3212"/>
      <c r="T58" s="3212"/>
      <c r="U58" s="3212"/>
      <c r="V58" s="3212"/>
      <c r="W58" s="3212"/>
      <c r="X58" s="3212"/>
      <c r="Y58" s="3212"/>
      <c r="Z58" s="3212"/>
      <c r="AA58" s="3212"/>
      <c r="AB58" s="3212"/>
      <c r="AC58" s="3212"/>
      <c r="AD58" s="3212"/>
      <c r="AE58" s="3212"/>
      <c r="AF58" s="3212"/>
      <c r="AG58" s="3212"/>
      <c r="AH58" s="3212"/>
      <c r="AI58" s="3212"/>
      <c r="AJ58" s="3212"/>
      <c r="AK58" s="3212"/>
      <c r="AL58" s="3212"/>
      <c r="AM58" s="3212"/>
      <c r="AN58" s="3212"/>
      <c r="AO58" s="3212"/>
      <c r="AP58" s="3212"/>
      <c r="AQ58" s="3212"/>
      <c r="AR58" s="3212"/>
      <c r="AS58" s="3212"/>
      <c r="AT58" s="3212"/>
      <c r="AU58" s="3212"/>
      <c r="AV58" s="3212"/>
      <c r="AW58" s="3212"/>
      <c r="AX58" s="3212"/>
      <c r="AY58" s="3212"/>
      <c r="AZ58" s="3212"/>
      <c r="BA58" s="3212"/>
      <c r="BB58" s="3212"/>
      <c r="BC58" s="3212"/>
      <c r="BD58" s="3212"/>
      <c r="BE58" s="3212"/>
      <c r="BF58" s="3212"/>
      <c r="BG58" s="3212"/>
      <c r="BH58" s="3212"/>
      <c r="BI58" s="3212"/>
      <c r="BJ58" s="3212"/>
      <c r="BK58" s="3212"/>
      <c r="BL58" s="3212"/>
      <c r="BM58" s="3212"/>
      <c r="BN58" s="3212"/>
      <c r="BO58" s="3212"/>
      <c r="BP58" s="3212"/>
      <c r="BQ58" s="3212"/>
      <c r="BR58" s="3212"/>
      <c r="BS58" s="3212"/>
      <c r="BT58" s="3212"/>
      <c r="BU58" s="3212"/>
      <c r="BV58" s="3212"/>
      <c r="BW58" s="3212"/>
      <c r="BX58" s="3212"/>
      <c r="BY58" s="876"/>
      <c r="BZ58" s="876"/>
      <c r="CA58" s="876"/>
      <c r="CB58" s="876"/>
      <c r="CC58" s="876"/>
      <c r="CD58" s="876"/>
      <c r="CE58" s="876"/>
      <c r="CF58" s="876"/>
      <c r="CG58" s="876"/>
      <c r="CH58" s="876"/>
      <c r="CI58" s="876"/>
      <c r="CJ58" s="876"/>
      <c r="CK58" s="876"/>
      <c r="CL58" s="876"/>
      <c r="CM58" s="876"/>
      <c r="CN58" s="876"/>
      <c r="CO58" s="876"/>
      <c r="CP58" s="876"/>
      <c r="CQ58" s="876"/>
      <c r="CR58" s="876"/>
      <c r="CS58" s="876"/>
      <c r="CT58" s="876"/>
      <c r="CU58" s="876"/>
      <c r="CV58" s="876"/>
      <c r="CW58" s="876"/>
      <c r="CX58" s="876"/>
      <c r="CY58" s="876"/>
      <c r="CZ58" s="876"/>
      <c r="DA58" s="876"/>
      <c r="DB58" s="876"/>
      <c r="DC58" s="876"/>
      <c r="DD58" s="876"/>
      <c r="DE58" s="876"/>
      <c r="DF58" s="876"/>
      <c r="DG58" s="876"/>
      <c r="DH58" s="876"/>
      <c r="DI58" s="876"/>
      <c r="DJ58" s="876"/>
      <c r="DK58" s="876"/>
      <c r="DL58" s="876"/>
      <c r="DM58" s="876"/>
      <c r="DN58" s="876"/>
      <c r="DO58" s="876"/>
      <c r="DP58" s="876"/>
      <c r="DQ58" s="876"/>
      <c r="DR58" s="876"/>
      <c r="DS58" s="876"/>
      <c r="DT58" s="876"/>
      <c r="DU58" s="876"/>
      <c r="DV58" s="876"/>
      <c r="DW58" s="876"/>
      <c r="DX58" s="876"/>
      <c r="DY58" s="876"/>
      <c r="DZ58" s="876"/>
      <c r="EA58" s="876"/>
      <c r="EB58" s="876"/>
      <c r="EC58" s="876"/>
      <c r="ED58" s="876"/>
      <c r="EE58" s="876"/>
      <c r="EF58" s="876"/>
      <c r="EG58" s="876"/>
      <c r="EH58" s="876"/>
      <c r="EI58" s="876"/>
      <c r="EJ58" s="876"/>
      <c r="EK58" s="876"/>
      <c r="EL58" s="876"/>
      <c r="EM58" s="876"/>
      <c r="EN58" s="876"/>
    </row>
    <row r="59" spans="2:144" s="1485" customFormat="1" ht="12">
      <c r="B59" s="3211" t="s">
        <v>5059</v>
      </c>
      <c r="C59" s="3211"/>
      <c r="D59" s="3211"/>
      <c r="E59" s="3212" t="s">
        <v>4505</v>
      </c>
      <c r="F59" s="3212"/>
      <c r="G59" s="3212"/>
      <c r="H59" s="3212"/>
      <c r="I59" s="3212"/>
      <c r="J59" s="3212"/>
      <c r="K59" s="3212"/>
      <c r="L59" s="3212"/>
      <c r="M59" s="3212"/>
      <c r="N59" s="3212"/>
      <c r="O59" s="3212"/>
      <c r="P59" s="3212"/>
      <c r="Q59" s="3212"/>
      <c r="R59" s="3212"/>
      <c r="S59" s="3212"/>
      <c r="T59" s="3212"/>
      <c r="U59" s="3212"/>
      <c r="V59" s="3212"/>
      <c r="W59" s="3212"/>
      <c r="X59" s="3212"/>
      <c r="Y59" s="3212"/>
      <c r="Z59" s="3212"/>
      <c r="AA59" s="3212"/>
      <c r="AB59" s="3212"/>
      <c r="AC59" s="3212"/>
      <c r="AD59" s="3212"/>
      <c r="AE59" s="3212"/>
      <c r="AF59" s="3212"/>
      <c r="AG59" s="3212"/>
      <c r="AH59" s="3212"/>
      <c r="AI59" s="3212"/>
      <c r="AJ59" s="3212"/>
      <c r="AK59" s="3212"/>
      <c r="AL59" s="3212"/>
      <c r="AM59" s="3212"/>
      <c r="AN59" s="3212"/>
      <c r="AO59" s="3212"/>
      <c r="AP59" s="3212"/>
      <c r="AQ59" s="3212"/>
      <c r="AR59" s="3212"/>
      <c r="AS59" s="3212"/>
      <c r="AT59" s="3212"/>
      <c r="AU59" s="3212"/>
      <c r="AV59" s="3212"/>
      <c r="AW59" s="3212"/>
      <c r="AX59" s="3212"/>
      <c r="AY59" s="3212"/>
      <c r="AZ59" s="3212"/>
      <c r="BA59" s="3212"/>
      <c r="BB59" s="3212"/>
      <c r="BC59" s="3212"/>
      <c r="BD59" s="3212"/>
      <c r="BE59" s="3212"/>
      <c r="BF59" s="3212"/>
      <c r="BG59" s="3212"/>
      <c r="BH59" s="3212"/>
      <c r="BI59" s="3212"/>
      <c r="BJ59" s="3212"/>
      <c r="BK59" s="3212"/>
      <c r="BL59" s="3212"/>
      <c r="BM59" s="3212"/>
      <c r="BN59" s="3212"/>
      <c r="BO59" s="3212"/>
      <c r="BP59" s="3212"/>
      <c r="BQ59" s="3212"/>
      <c r="BR59" s="3212"/>
      <c r="BS59" s="3212"/>
      <c r="BT59" s="3212"/>
      <c r="BU59" s="3212"/>
      <c r="BV59" s="3212"/>
      <c r="BW59" s="3212"/>
      <c r="BX59" s="3212"/>
      <c r="BY59" s="875"/>
      <c r="BZ59" s="875"/>
      <c r="CA59" s="875"/>
      <c r="CB59" s="875"/>
      <c r="CC59" s="875"/>
      <c r="CD59" s="875"/>
      <c r="CE59" s="875"/>
      <c r="CF59" s="875"/>
      <c r="CG59" s="875"/>
      <c r="CH59" s="875"/>
      <c r="CI59" s="875"/>
      <c r="CJ59" s="875"/>
      <c r="CK59" s="875"/>
      <c r="CL59" s="875"/>
      <c r="CM59" s="875"/>
      <c r="CN59" s="875"/>
      <c r="CO59" s="875"/>
      <c r="CP59" s="875"/>
      <c r="CQ59" s="875"/>
      <c r="CR59" s="875"/>
      <c r="CS59" s="875"/>
      <c r="CT59" s="875"/>
      <c r="CU59" s="875"/>
      <c r="CV59" s="875"/>
      <c r="CW59" s="875"/>
      <c r="CX59" s="875"/>
      <c r="CY59" s="875"/>
      <c r="CZ59" s="875"/>
      <c r="DA59" s="875"/>
      <c r="DB59" s="875"/>
      <c r="DC59" s="875"/>
      <c r="DD59" s="875"/>
      <c r="DE59" s="875"/>
      <c r="DF59" s="875"/>
      <c r="DG59" s="875"/>
      <c r="DH59" s="875"/>
      <c r="DI59" s="875"/>
      <c r="DJ59" s="875"/>
      <c r="DK59" s="875"/>
      <c r="DL59" s="875"/>
      <c r="DM59" s="875"/>
      <c r="DN59" s="875"/>
      <c r="DO59" s="875"/>
      <c r="DP59" s="875"/>
      <c r="DQ59" s="875"/>
      <c r="DR59" s="875"/>
      <c r="DS59" s="875"/>
      <c r="DT59" s="875"/>
      <c r="DU59" s="875"/>
      <c r="DV59" s="875"/>
      <c r="DW59" s="875"/>
      <c r="DX59" s="875"/>
      <c r="DY59" s="875"/>
      <c r="DZ59" s="875"/>
      <c r="EA59" s="875"/>
      <c r="EB59" s="875"/>
      <c r="EC59" s="875"/>
      <c r="ED59" s="875"/>
      <c r="EE59" s="875"/>
      <c r="EF59" s="875"/>
      <c r="EG59" s="875"/>
      <c r="EH59" s="875"/>
      <c r="EI59" s="875"/>
      <c r="EJ59" s="875"/>
      <c r="EK59" s="875"/>
      <c r="EL59" s="875"/>
      <c r="EM59" s="875"/>
      <c r="EN59" s="875"/>
    </row>
    <row r="60" spans="2:144" ht="4.5" customHeight="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1422"/>
      <c r="BO60" s="1422"/>
      <c r="BP60" s="1422"/>
      <c r="BQ60" s="1422"/>
      <c r="BR60" s="1422"/>
      <c r="BS60" s="1422"/>
      <c r="BT60" s="1422"/>
      <c r="BU60" s="1422"/>
    </row>
    <row r="61" spans="2:144" ht="12.75" customHeight="1">
      <c r="B61" s="3202" t="s">
        <v>3785</v>
      </c>
      <c r="C61" s="3203"/>
      <c r="D61" s="3203"/>
      <c r="E61" s="3203"/>
      <c r="F61" s="3203"/>
      <c r="G61" s="3203"/>
      <c r="H61" s="3203"/>
      <c r="I61" s="3203"/>
      <c r="J61" s="3203"/>
      <c r="K61" s="3203"/>
      <c r="L61" s="3203"/>
      <c r="M61" s="3203"/>
      <c r="N61" s="3203"/>
      <c r="O61" s="3203"/>
      <c r="P61" s="3203"/>
      <c r="Q61" s="3203"/>
      <c r="R61" s="3203"/>
      <c r="S61" s="3203"/>
      <c r="T61" s="3203"/>
      <c r="U61" s="3203"/>
      <c r="V61" s="3203"/>
      <c r="W61" s="3203"/>
      <c r="X61" s="3203"/>
      <c r="Y61" s="3203"/>
      <c r="Z61" s="3203"/>
      <c r="AA61" s="3203"/>
      <c r="AB61" s="3203"/>
      <c r="AC61" s="3203"/>
      <c r="AD61" s="3203"/>
      <c r="AE61" s="3203"/>
      <c r="AF61" s="3203"/>
      <c r="AG61" s="3203"/>
      <c r="AH61" s="3203"/>
      <c r="AI61" s="3203"/>
      <c r="AJ61" s="3203"/>
      <c r="AK61" s="3203"/>
      <c r="AL61" s="3203"/>
      <c r="AM61" s="3203"/>
      <c r="AN61" s="3203"/>
      <c r="AO61" s="3203"/>
      <c r="AP61" s="3203"/>
      <c r="AQ61" s="3203"/>
      <c r="AR61" s="3203"/>
      <c r="AS61" s="3203"/>
      <c r="AT61" s="3203"/>
      <c r="AU61" s="3203"/>
      <c r="AV61" s="3203"/>
      <c r="AW61" s="3203"/>
      <c r="AX61" s="3203"/>
      <c r="AY61" s="3203"/>
      <c r="AZ61" s="3203"/>
      <c r="BA61" s="3203"/>
      <c r="BB61" s="3203"/>
      <c r="BC61" s="3203"/>
      <c r="BD61" s="3203"/>
      <c r="BE61" s="3203"/>
      <c r="BF61" s="3203"/>
      <c r="BG61" s="3203"/>
      <c r="BH61" s="3203"/>
      <c r="BI61" s="3203"/>
      <c r="BJ61" s="3203"/>
      <c r="BK61" s="3203"/>
      <c r="BL61" s="3203"/>
      <c r="BM61" s="3203"/>
      <c r="BN61" s="3203"/>
      <c r="BO61" s="3203"/>
      <c r="BP61" s="3203"/>
      <c r="BQ61" s="3203"/>
      <c r="BR61" s="3203"/>
      <c r="BS61" s="3203"/>
      <c r="BT61" s="3203"/>
      <c r="BU61" s="3203"/>
      <c r="BV61" s="1455"/>
      <c r="BW61" s="1455"/>
      <c r="BX61" s="1486"/>
    </row>
    <row r="62" spans="2:144" ht="11.25" customHeight="1">
      <c r="B62" s="1487"/>
      <c r="C62" s="1488">
        <v>1</v>
      </c>
      <c r="D62" s="3204" t="s">
        <v>4506</v>
      </c>
      <c r="E62" s="3204"/>
      <c r="F62" s="3204"/>
      <c r="G62" s="3204"/>
      <c r="H62" s="3204"/>
      <c r="I62" s="3204"/>
      <c r="J62" s="3204"/>
      <c r="K62" s="3204"/>
      <c r="L62" s="3204"/>
      <c r="M62" s="3204"/>
      <c r="N62" s="3204"/>
      <c r="O62" s="3204"/>
      <c r="P62" s="3204"/>
      <c r="Q62" s="3204"/>
      <c r="R62" s="3204"/>
      <c r="S62" s="3204"/>
      <c r="T62" s="3204"/>
      <c r="U62" s="3204"/>
      <c r="V62" s="3204"/>
      <c r="W62" s="3204"/>
      <c r="X62" s="3204"/>
      <c r="Y62" s="3204"/>
      <c r="Z62" s="3204"/>
      <c r="AA62" s="3204"/>
      <c r="AB62" s="3204"/>
      <c r="AC62" s="3204"/>
      <c r="AD62" s="3204"/>
      <c r="AE62" s="3204"/>
      <c r="AF62" s="3204"/>
      <c r="AG62" s="3204"/>
      <c r="AH62" s="3204"/>
      <c r="AI62" s="3204"/>
      <c r="AJ62" s="3204"/>
      <c r="AK62" s="3204"/>
      <c r="AL62" s="3204"/>
      <c r="AM62" s="3204"/>
      <c r="AN62" s="3204"/>
      <c r="AO62" s="3204"/>
      <c r="AP62" s="3204"/>
      <c r="AQ62" s="3204"/>
      <c r="AR62" s="3204"/>
      <c r="AS62" s="3204"/>
      <c r="AT62" s="3204"/>
      <c r="AU62" s="3204"/>
      <c r="AV62" s="3204"/>
      <c r="AW62" s="3204"/>
      <c r="AX62" s="3204"/>
      <c r="AY62" s="3204"/>
      <c r="AZ62" s="3204"/>
      <c r="BA62" s="3204"/>
      <c r="BB62" s="3204"/>
      <c r="BC62" s="3204"/>
      <c r="BD62" s="3204"/>
      <c r="BE62" s="3204"/>
      <c r="BF62" s="3204"/>
      <c r="BG62" s="3204"/>
      <c r="BH62" s="3204"/>
      <c r="BI62" s="3204"/>
      <c r="BJ62" s="3204"/>
      <c r="BK62" s="3204"/>
      <c r="BL62" s="3204"/>
      <c r="BM62" s="3204"/>
      <c r="BN62" s="3204"/>
      <c r="BO62" s="3204"/>
      <c r="BP62" s="3204"/>
      <c r="BQ62" s="3204"/>
      <c r="BR62" s="3204"/>
      <c r="BS62" s="3204"/>
      <c r="BT62" s="3204"/>
      <c r="BU62" s="3204"/>
      <c r="BV62" s="3204"/>
      <c r="BW62" s="3204"/>
      <c r="BX62" s="1489"/>
    </row>
    <row r="63" spans="2:144" ht="11.25" customHeight="1">
      <c r="B63" s="1487"/>
      <c r="C63" s="1490"/>
      <c r="D63" s="3204"/>
      <c r="E63" s="3204"/>
      <c r="F63" s="3204"/>
      <c r="G63" s="3204"/>
      <c r="H63" s="3204"/>
      <c r="I63" s="3204"/>
      <c r="J63" s="3204"/>
      <c r="K63" s="3204"/>
      <c r="L63" s="3204"/>
      <c r="M63" s="3204"/>
      <c r="N63" s="3204"/>
      <c r="O63" s="3204"/>
      <c r="P63" s="3204"/>
      <c r="Q63" s="3204"/>
      <c r="R63" s="3204"/>
      <c r="S63" s="3204"/>
      <c r="T63" s="3204"/>
      <c r="U63" s="3204"/>
      <c r="V63" s="3204"/>
      <c r="W63" s="3204"/>
      <c r="X63" s="3204"/>
      <c r="Y63" s="3204"/>
      <c r="Z63" s="3204"/>
      <c r="AA63" s="3204"/>
      <c r="AB63" s="3204"/>
      <c r="AC63" s="3204"/>
      <c r="AD63" s="3204"/>
      <c r="AE63" s="3204"/>
      <c r="AF63" s="3204"/>
      <c r="AG63" s="3204"/>
      <c r="AH63" s="3204"/>
      <c r="AI63" s="3204"/>
      <c r="AJ63" s="3204"/>
      <c r="AK63" s="3204"/>
      <c r="AL63" s="3204"/>
      <c r="AM63" s="3204"/>
      <c r="AN63" s="3204"/>
      <c r="AO63" s="3204"/>
      <c r="AP63" s="3204"/>
      <c r="AQ63" s="3204"/>
      <c r="AR63" s="3204"/>
      <c r="AS63" s="3204"/>
      <c r="AT63" s="3204"/>
      <c r="AU63" s="3204"/>
      <c r="AV63" s="3204"/>
      <c r="AW63" s="3204"/>
      <c r="AX63" s="3204"/>
      <c r="AY63" s="3204"/>
      <c r="AZ63" s="3204"/>
      <c r="BA63" s="3204"/>
      <c r="BB63" s="3204"/>
      <c r="BC63" s="3204"/>
      <c r="BD63" s="3204"/>
      <c r="BE63" s="3204"/>
      <c r="BF63" s="3204"/>
      <c r="BG63" s="3204"/>
      <c r="BH63" s="3204"/>
      <c r="BI63" s="3204"/>
      <c r="BJ63" s="3204"/>
      <c r="BK63" s="3204"/>
      <c r="BL63" s="3204"/>
      <c r="BM63" s="3204"/>
      <c r="BN63" s="3204"/>
      <c r="BO63" s="3204"/>
      <c r="BP63" s="3204"/>
      <c r="BQ63" s="3204"/>
      <c r="BR63" s="3204"/>
      <c r="BS63" s="3204"/>
      <c r="BT63" s="3204"/>
      <c r="BU63" s="3204"/>
      <c r="BV63" s="3204"/>
      <c r="BW63" s="3204"/>
      <c r="BX63" s="1489"/>
    </row>
    <row r="64" spans="2:144" ht="11.45" customHeight="1">
      <c r="B64" s="1487"/>
      <c r="C64" s="1490"/>
      <c r="D64" s="3204"/>
      <c r="E64" s="3204"/>
      <c r="F64" s="3204"/>
      <c r="G64" s="3204"/>
      <c r="H64" s="3204"/>
      <c r="I64" s="3204"/>
      <c r="J64" s="3204"/>
      <c r="K64" s="3204"/>
      <c r="L64" s="3204"/>
      <c r="M64" s="3204"/>
      <c r="N64" s="3204"/>
      <c r="O64" s="3204"/>
      <c r="P64" s="3204"/>
      <c r="Q64" s="3204"/>
      <c r="R64" s="3204"/>
      <c r="S64" s="3204"/>
      <c r="T64" s="3204"/>
      <c r="U64" s="3204"/>
      <c r="V64" s="3204"/>
      <c r="W64" s="3204"/>
      <c r="X64" s="3204"/>
      <c r="Y64" s="3204"/>
      <c r="Z64" s="3204"/>
      <c r="AA64" s="3204"/>
      <c r="AB64" s="3204"/>
      <c r="AC64" s="3204"/>
      <c r="AD64" s="3204"/>
      <c r="AE64" s="3204"/>
      <c r="AF64" s="3204"/>
      <c r="AG64" s="3204"/>
      <c r="AH64" s="3204"/>
      <c r="AI64" s="3204"/>
      <c r="AJ64" s="3204"/>
      <c r="AK64" s="3204"/>
      <c r="AL64" s="3204"/>
      <c r="AM64" s="3204"/>
      <c r="AN64" s="3204"/>
      <c r="AO64" s="3204"/>
      <c r="AP64" s="3204"/>
      <c r="AQ64" s="3204"/>
      <c r="AR64" s="3204"/>
      <c r="AS64" s="3204"/>
      <c r="AT64" s="3204"/>
      <c r="AU64" s="3204"/>
      <c r="AV64" s="3204"/>
      <c r="AW64" s="3204"/>
      <c r="AX64" s="3204"/>
      <c r="AY64" s="3204"/>
      <c r="AZ64" s="3204"/>
      <c r="BA64" s="3204"/>
      <c r="BB64" s="3204"/>
      <c r="BC64" s="3204"/>
      <c r="BD64" s="3204"/>
      <c r="BE64" s="3204"/>
      <c r="BF64" s="3204"/>
      <c r="BG64" s="3204"/>
      <c r="BH64" s="3204"/>
      <c r="BI64" s="3204"/>
      <c r="BJ64" s="3204"/>
      <c r="BK64" s="3204"/>
      <c r="BL64" s="3204"/>
      <c r="BM64" s="3204"/>
      <c r="BN64" s="3204"/>
      <c r="BO64" s="3204"/>
      <c r="BP64" s="3204"/>
      <c r="BQ64" s="3204"/>
      <c r="BR64" s="3204"/>
      <c r="BS64" s="3204"/>
      <c r="BT64" s="3204"/>
      <c r="BU64" s="3204"/>
      <c r="BV64" s="3204"/>
      <c r="BW64" s="3204"/>
      <c r="BX64" s="1489"/>
    </row>
    <row r="65" spans="2:76" ht="11.45" customHeight="1">
      <c r="B65" s="1487"/>
      <c r="C65" s="1491"/>
      <c r="D65" s="3205" t="s">
        <v>3786</v>
      </c>
      <c r="E65" s="3205"/>
      <c r="F65" s="3205"/>
      <c r="G65" s="3205"/>
      <c r="H65" s="3205"/>
      <c r="I65" s="3205"/>
      <c r="J65" s="3205"/>
      <c r="K65" s="3205"/>
      <c r="L65" s="3205"/>
      <c r="M65" s="3205"/>
      <c r="N65" s="3205"/>
      <c r="O65" s="3205"/>
      <c r="P65" s="3205"/>
      <c r="Q65" s="3205"/>
      <c r="R65" s="3205"/>
      <c r="S65" s="3205"/>
      <c r="T65" s="3205"/>
      <c r="U65" s="3205"/>
      <c r="V65" s="3205"/>
      <c r="W65" s="3205"/>
      <c r="X65" s="3205"/>
      <c r="Y65" s="3205"/>
      <c r="Z65" s="3205"/>
      <c r="AA65" s="3205"/>
      <c r="AB65" s="3205"/>
      <c r="AC65" s="3205"/>
      <c r="AD65" s="3205"/>
      <c r="AE65" s="3205"/>
      <c r="AF65" s="3205"/>
      <c r="AG65" s="3205"/>
      <c r="AH65" s="3205"/>
      <c r="AI65" s="3205"/>
      <c r="AJ65" s="3205"/>
      <c r="AK65" s="3205"/>
      <c r="AL65" s="3205"/>
      <c r="AM65" s="3205"/>
      <c r="AN65" s="3205"/>
      <c r="AO65" s="3205"/>
      <c r="AP65" s="3205"/>
      <c r="AQ65" s="3205"/>
      <c r="AR65" s="3205"/>
      <c r="AS65" s="3205"/>
      <c r="AT65" s="3205"/>
      <c r="AU65" s="3205"/>
      <c r="AV65" s="3205"/>
      <c r="AW65" s="3205"/>
      <c r="AX65" s="3205"/>
      <c r="AY65" s="3205"/>
      <c r="AZ65" s="3205"/>
      <c r="BA65" s="3205"/>
      <c r="BB65" s="3205"/>
      <c r="BC65" s="3205"/>
      <c r="BD65" s="3205"/>
      <c r="BE65" s="3205"/>
      <c r="BF65" s="3205"/>
      <c r="BG65" s="3205"/>
      <c r="BH65" s="3205"/>
      <c r="BI65" s="3205"/>
      <c r="BJ65" s="3205"/>
      <c r="BK65" s="3205"/>
      <c r="BL65" s="3205"/>
      <c r="BM65" s="3205"/>
      <c r="BN65" s="3205"/>
      <c r="BO65" s="3205"/>
      <c r="BP65" s="3205"/>
      <c r="BQ65" s="3205"/>
      <c r="BR65" s="3205"/>
      <c r="BS65" s="3205"/>
      <c r="BT65" s="1490"/>
      <c r="BU65" s="1490"/>
      <c r="BX65" s="1489"/>
    </row>
    <row r="66" spans="2:76" ht="13.5" customHeight="1">
      <c r="B66" s="1487"/>
      <c r="C66" s="1490"/>
      <c r="D66" s="3178" t="s">
        <v>3787</v>
      </c>
      <c r="E66" s="3178"/>
      <c r="F66" s="3178"/>
      <c r="G66" s="3178"/>
      <c r="H66" s="3178"/>
      <c r="I66" s="3178"/>
      <c r="J66" s="3178"/>
      <c r="K66" s="3178"/>
      <c r="L66" s="3178"/>
      <c r="M66" s="3178"/>
      <c r="N66" s="3178"/>
      <c r="O66" s="3178"/>
      <c r="P66" s="3178"/>
      <c r="Q66" s="3178"/>
      <c r="R66" s="3178"/>
      <c r="S66" s="3178"/>
      <c r="T66" s="3178"/>
      <c r="U66" s="3178"/>
      <c r="V66" s="3178"/>
      <c r="W66" s="3178"/>
      <c r="X66" s="3178"/>
      <c r="Y66" s="3178"/>
      <c r="Z66" s="3178"/>
      <c r="AA66" s="3178"/>
      <c r="AB66" s="3178"/>
      <c r="AC66" s="3178"/>
      <c r="AD66" s="3178"/>
      <c r="AE66" s="3178"/>
      <c r="AF66" s="3178"/>
      <c r="AG66" s="3178"/>
      <c r="AH66" s="3178"/>
      <c r="AI66" s="3178"/>
      <c r="AJ66" s="3178"/>
      <c r="AK66" s="3178"/>
      <c r="AL66" s="3178"/>
      <c r="AM66" s="3178"/>
      <c r="AN66" s="3178"/>
      <c r="AO66" s="3178"/>
      <c r="AP66" s="3178"/>
      <c r="AQ66" s="3178"/>
      <c r="AR66" s="3178"/>
      <c r="AS66" s="3178"/>
      <c r="AT66" s="3178"/>
      <c r="AU66" s="3178"/>
      <c r="AV66" s="3178"/>
      <c r="AW66" s="3178"/>
      <c r="AX66" s="3178"/>
      <c r="AY66" s="3178"/>
      <c r="AZ66" s="3178"/>
      <c r="BA66" s="3178"/>
      <c r="BB66" s="3178"/>
      <c r="BC66" s="3178"/>
      <c r="BD66" s="3178"/>
      <c r="BE66" s="3178"/>
      <c r="BF66" s="3178"/>
      <c r="BG66" s="3178"/>
      <c r="BH66" s="3178"/>
      <c r="BI66" s="3178"/>
      <c r="BJ66" s="3178"/>
      <c r="BK66" s="3178"/>
      <c r="BL66" s="3178"/>
      <c r="BM66" s="3178"/>
      <c r="BN66" s="3178"/>
      <c r="BO66" s="3178"/>
      <c r="BP66" s="3178"/>
      <c r="BQ66" s="3178"/>
      <c r="BR66" s="3178"/>
      <c r="BS66" s="3178"/>
      <c r="BT66" s="1490"/>
      <c r="BU66" s="1490"/>
      <c r="BX66" s="1489"/>
    </row>
    <row r="67" spans="2:76" ht="12.95" customHeight="1">
      <c r="B67" s="1487"/>
      <c r="C67" s="1490"/>
      <c r="D67" s="1490"/>
      <c r="E67" s="3178" t="s">
        <v>3788</v>
      </c>
      <c r="F67" s="3178"/>
      <c r="G67" s="3178"/>
      <c r="H67" s="3178"/>
      <c r="I67" s="3178"/>
      <c r="J67" s="3178"/>
      <c r="K67" s="3178"/>
      <c r="L67" s="3178"/>
      <c r="M67" s="3178"/>
      <c r="N67" s="3178"/>
      <c r="O67" s="3178"/>
      <c r="P67" s="3178"/>
      <c r="Q67" s="3178"/>
      <c r="R67" s="3178"/>
      <c r="S67" s="3178"/>
      <c r="T67" s="3178"/>
      <c r="U67" s="3178"/>
      <c r="V67" s="3178"/>
      <c r="W67" s="3178"/>
      <c r="X67" s="3178"/>
      <c r="Y67" s="3178"/>
      <c r="Z67" s="3178"/>
      <c r="AA67" s="3178"/>
      <c r="AB67" s="3178"/>
      <c r="AC67" s="3178"/>
      <c r="AD67" s="3178"/>
      <c r="AE67" s="3178"/>
      <c r="AF67" s="3178"/>
      <c r="AG67" s="3178"/>
      <c r="AH67" s="3178"/>
      <c r="AI67" s="3178"/>
      <c r="AJ67" s="3178"/>
      <c r="AK67" s="3178"/>
      <c r="AL67" s="3178"/>
      <c r="AM67" s="3178"/>
      <c r="AN67" s="3178"/>
      <c r="AO67" s="3178"/>
      <c r="AP67" s="3178"/>
      <c r="AQ67" s="3178"/>
      <c r="AR67" s="3178"/>
      <c r="AS67" s="3178"/>
      <c r="AT67" s="3178"/>
      <c r="AU67" s="3178"/>
      <c r="AV67" s="3178"/>
      <c r="AW67" s="3178"/>
      <c r="AX67" s="3178"/>
      <c r="AY67" s="3178"/>
      <c r="AZ67" s="3178"/>
      <c r="BA67" s="3178"/>
      <c r="BB67" s="3178"/>
      <c r="BC67" s="3178"/>
      <c r="BD67" s="3178"/>
      <c r="BE67" s="3178"/>
      <c r="BF67" s="3178"/>
      <c r="BG67" s="3178"/>
      <c r="BH67" s="3178"/>
      <c r="BI67" s="3178"/>
      <c r="BJ67" s="3178"/>
      <c r="BK67" s="3178"/>
      <c r="BL67" s="3178"/>
      <c r="BM67" s="3178"/>
      <c r="BN67" s="3178"/>
      <c r="BO67" s="3178"/>
      <c r="BP67" s="3178"/>
      <c r="BQ67" s="3178"/>
      <c r="BR67" s="3178"/>
      <c r="BS67" s="3178"/>
      <c r="BT67" s="1490"/>
      <c r="BU67" s="1490"/>
      <c r="BX67" s="1489"/>
    </row>
    <row r="68" spans="2:76" ht="11.1" customHeight="1">
      <c r="B68" s="1492"/>
      <c r="C68" s="1422"/>
      <c r="D68" s="1422"/>
      <c r="E68" s="1422"/>
      <c r="F68" s="3206"/>
      <c r="G68" s="3206"/>
      <c r="H68" s="3206"/>
      <c r="I68" s="3206"/>
      <c r="J68" s="3206"/>
      <c r="K68" s="3206"/>
      <c r="L68" s="3206"/>
      <c r="M68" s="3208" t="s">
        <v>3789</v>
      </c>
      <c r="N68" s="3209"/>
      <c r="O68" s="3209"/>
      <c r="P68" s="3209"/>
      <c r="Q68" s="3209"/>
      <c r="R68" s="3209"/>
      <c r="S68" s="3209"/>
      <c r="T68" s="3209"/>
      <c r="U68" s="3209"/>
      <c r="V68" s="3209"/>
      <c r="W68" s="3209"/>
      <c r="X68" s="3210"/>
      <c r="Y68" s="3208" t="s">
        <v>3790</v>
      </c>
      <c r="Z68" s="3209"/>
      <c r="AA68" s="3209"/>
      <c r="AB68" s="3209"/>
      <c r="AC68" s="3209"/>
      <c r="AD68" s="3209"/>
      <c r="AE68" s="3209"/>
      <c r="AF68" s="3209"/>
      <c r="AG68" s="3209"/>
      <c r="AH68" s="3209"/>
      <c r="AI68" s="3209"/>
      <c r="AJ68" s="3209"/>
      <c r="AK68" s="3210"/>
      <c r="AL68" s="1422"/>
      <c r="AM68" s="1422"/>
      <c r="AN68" s="1422"/>
      <c r="AO68" s="1422"/>
      <c r="AP68" s="1422"/>
      <c r="AQ68" s="1422"/>
      <c r="AR68" s="1422"/>
      <c r="AS68" s="1422"/>
      <c r="AT68" s="1422"/>
      <c r="AU68" s="1422"/>
      <c r="AV68" s="1422"/>
      <c r="AW68" s="1422"/>
      <c r="AX68" s="1422"/>
      <c r="AY68" s="1422"/>
      <c r="AZ68" s="1422"/>
      <c r="BA68" s="1422"/>
      <c r="BB68" s="1422"/>
      <c r="BC68" s="1422"/>
      <c r="BD68" s="1422"/>
      <c r="BE68" s="1422"/>
      <c r="BF68" s="1422"/>
      <c r="BG68" s="1422"/>
      <c r="BH68" s="1422"/>
      <c r="BI68" s="1422"/>
      <c r="BJ68" s="1422"/>
      <c r="BK68" s="1422"/>
      <c r="BL68" s="1422"/>
      <c r="BM68" s="1422"/>
      <c r="BN68" s="1422"/>
      <c r="BO68" s="1422"/>
      <c r="BP68" s="1422"/>
      <c r="BQ68" s="1422"/>
      <c r="BR68" s="1422"/>
      <c r="BS68" s="1422"/>
      <c r="BT68" s="1422"/>
      <c r="BU68" s="1422"/>
      <c r="BX68" s="1489"/>
    </row>
    <row r="69" spans="2:76" ht="11.1" customHeight="1" thickBot="1">
      <c r="B69" s="1492"/>
      <c r="C69" s="1422"/>
      <c r="D69" s="1422"/>
      <c r="E69" s="1422"/>
      <c r="F69" s="3207"/>
      <c r="G69" s="3207"/>
      <c r="H69" s="3207"/>
      <c r="I69" s="3207"/>
      <c r="J69" s="3207"/>
      <c r="K69" s="3207"/>
      <c r="L69" s="3207"/>
      <c r="M69" s="3194" t="s">
        <v>3791</v>
      </c>
      <c r="N69" s="3194"/>
      <c r="O69" s="3194"/>
      <c r="P69" s="3194"/>
      <c r="Q69" s="3194"/>
      <c r="R69" s="3194"/>
      <c r="S69" s="3195" t="s">
        <v>3792</v>
      </c>
      <c r="T69" s="3196"/>
      <c r="U69" s="3196"/>
      <c r="V69" s="3196"/>
      <c r="W69" s="3196"/>
      <c r="X69" s="3197"/>
      <c r="Y69" s="3194" t="s">
        <v>3791</v>
      </c>
      <c r="Z69" s="3194"/>
      <c r="AA69" s="3194"/>
      <c r="AB69" s="3194"/>
      <c r="AC69" s="3194"/>
      <c r="AD69" s="3194"/>
      <c r="AE69" s="3194"/>
      <c r="AF69" s="3195" t="s">
        <v>3792</v>
      </c>
      <c r="AG69" s="3196"/>
      <c r="AH69" s="3196"/>
      <c r="AI69" s="3196"/>
      <c r="AJ69" s="3196"/>
      <c r="AK69" s="3197"/>
      <c r="AL69" s="1422"/>
      <c r="AM69" s="1422"/>
      <c r="AN69" s="1422"/>
      <c r="AO69" s="1422"/>
      <c r="AP69" s="1422"/>
      <c r="AQ69" s="1422"/>
      <c r="AR69" s="1422"/>
      <c r="AS69" s="1422"/>
      <c r="AT69" s="1422"/>
      <c r="AU69" s="1422"/>
      <c r="AV69" s="1422"/>
      <c r="AW69" s="1422"/>
      <c r="AX69" s="1422"/>
      <c r="AY69" s="1422"/>
      <c r="AZ69" s="1422"/>
      <c r="BA69" s="1422"/>
      <c r="BB69" s="1422"/>
      <c r="BC69" s="1422"/>
      <c r="BD69" s="1422"/>
      <c r="BE69" s="1422"/>
      <c r="BF69" s="1422"/>
      <c r="BG69" s="1422"/>
      <c r="BH69" s="1422"/>
      <c r="BI69" s="1422"/>
      <c r="BJ69" s="1422"/>
      <c r="BK69" s="1422"/>
      <c r="BL69" s="1422"/>
      <c r="BM69" s="1422"/>
      <c r="BN69" s="1422"/>
      <c r="BO69" s="1422"/>
      <c r="BP69" s="1422"/>
      <c r="BQ69" s="1422"/>
      <c r="BR69" s="1422"/>
      <c r="BS69" s="1422"/>
      <c r="BT69" s="1422"/>
      <c r="BU69" s="1422"/>
      <c r="BX69" s="1489"/>
    </row>
    <row r="70" spans="2:76" ht="6.75" customHeight="1" thickTop="1">
      <c r="B70" s="1492"/>
      <c r="C70" s="1422"/>
      <c r="D70" s="1422"/>
      <c r="E70" s="1422"/>
      <c r="F70" s="3198" t="s">
        <v>2583</v>
      </c>
      <c r="G70" s="3199"/>
      <c r="H70" s="3199"/>
      <c r="I70" s="3199"/>
      <c r="J70" s="3199"/>
      <c r="K70" s="3199"/>
      <c r="L70" s="3200"/>
      <c r="M70" s="3201" t="s">
        <v>3793</v>
      </c>
      <c r="N70" s="3201"/>
      <c r="O70" s="3201"/>
      <c r="P70" s="3201"/>
      <c r="Q70" s="3201"/>
      <c r="R70" s="3201"/>
      <c r="S70" s="3198" t="s">
        <v>243</v>
      </c>
      <c r="T70" s="3199"/>
      <c r="U70" s="3199"/>
      <c r="V70" s="3199"/>
      <c r="W70" s="3199"/>
      <c r="X70" s="3200"/>
      <c r="Y70" s="3201" t="s">
        <v>3794</v>
      </c>
      <c r="Z70" s="3201"/>
      <c r="AA70" s="3201"/>
      <c r="AB70" s="3201"/>
      <c r="AC70" s="3201"/>
      <c r="AD70" s="3201"/>
      <c r="AE70" s="3201"/>
      <c r="AF70" s="3198" t="s">
        <v>243</v>
      </c>
      <c r="AG70" s="3199"/>
      <c r="AH70" s="3199"/>
      <c r="AI70" s="3199"/>
      <c r="AJ70" s="3199"/>
      <c r="AK70" s="3200"/>
      <c r="AL70" s="1422"/>
      <c r="AM70" s="1422"/>
      <c r="AN70" s="1422"/>
      <c r="AO70" s="1422"/>
      <c r="AP70" s="1422"/>
      <c r="AQ70" s="1422"/>
      <c r="AR70" s="1422"/>
      <c r="AS70" s="1422"/>
      <c r="AT70" s="1422"/>
      <c r="AU70" s="1422"/>
      <c r="AV70" s="1422"/>
      <c r="AW70" s="1422"/>
      <c r="AX70" s="1422"/>
      <c r="AY70" s="1422"/>
      <c r="AZ70" s="1422"/>
      <c r="BA70" s="1422"/>
      <c r="BB70" s="1422"/>
      <c r="BC70" s="1422"/>
      <c r="BD70" s="1422"/>
      <c r="BE70" s="1422"/>
      <c r="BF70" s="1422"/>
      <c r="BG70" s="1422"/>
      <c r="BH70" s="1422"/>
      <c r="BI70" s="1422"/>
      <c r="BJ70" s="1422"/>
      <c r="BK70" s="1422"/>
      <c r="BL70" s="1422"/>
      <c r="BM70" s="1422"/>
      <c r="BN70" s="1422"/>
      <c r="BO70" s="1422"/>
      <c r="BP70" s="1422"/>
      <c r="BQ70" s="1422"/>
      <c r="BR70" s="1422"/>
      <c r="BS70" s="1422"/>
      <c r="BT70" s="1422"/>
      <c r="BU70" s="1422"/>
      <c r="BX70" s="1489"/>
    </row>
    <row r="71" spans="2:76" ht="6.75" customHeight="1">
      <c r="B71" s="1492"/>
      <c r="C71" s="1422"/>
      <c r="D71" s="1422"/>
      <c r="E71" s="1422"/>
      <c r="F71" s="3191"/>
      <c r="G71" s="3192"/>
      <c r="H71" s="3192"/>
      <c r="I71" s="3192"/>
      <c r="J71" s="3192"/>
      <c r="K71" s="3192"/>
      <c r="L71" s="3193"/>
      <c r="M71" s="3187"/>
      <c r="N71" s="3187"/>
      <c r="O71" s="3187"/>
      <c r="P71" s="3187"/>
      <c r="Q71" s="3187"/>
      <c r="R71" s="3187"/>
      <c r="S71" s="3191"/>
      <c r="T71" s="3192"/>
      <c r="U71" s="3192"/>
      <c r="V71" s="3192"/>
      <c r="W71" s="3192"/>
      <c r="X71" s="3193"/>
      <c r="Y71" s="3187"/>
      <c r="Z71" s="3187"/>
      <c r="AA71" s="3187"/>
      <c r="AB71" s="3187"/>
      <c r="AC71" s="3187"/>
      <c r="AD71" s="3187"/>
      <c r="AE71" s="3187"/>
      <c r="AF71" s="3191"/>
      <c r="AG71" s="3192"/>
      <c r="AH71" s="3192"/>
      <c r="AI71" s="3192"/>
      <c r="AJ71" s="3192"/>
      <c r="AK71" s="3193"/>
      <c r="AL71" s="1422"/>
      <c r="AM71" s="1422"/>
      <c r="AN71" s="1422"/>
      <c r="AO71" s="1422"/>
      <c r="AP71" s="1422"/>
      <c r="AQ71" s="1422"/>
      <c r="AR71" s="1422"/>
      <c r="AS71" s="1422"/>
      <c r="AT71" s="1422"/>
      <c r="AU71" s="1422"/>
      <c r="AV71" s="1422"/>
      <c r="AW71" s="1422"/>
      <c r="AX71" s="1422"/>
      <c r="AY71" s="1422"/>
      <c r="AZ71" s="1422"/>
      <c r="BA71" s="1422"/>
      <c r="BB71" s="1422"/>
      <c r="BC71" s="1422"/>
      <c r="BD71" s="1422"/>
      <c r="BE71" s="1422"/>
      <c r="BF71" s="1422"/>
      <c r="BG71" s="1422"/>
      <c r="BH71" s="1422"/>
      <c r="BI71" s="1422"/>
      <c r="BJ71" s="1422"/>
      <c r="BK71" s="1422"/>
      <c r="BL71" s="1422"/>
      <c r="BM71" s="1422"/>
      <c r="BN71" s="1422"/>
      <c r="BO71" s="1422"/>
      <c r="BP71" s="1422"/>
      <c r="BQ71" s="1422"/>
      <c r="BR71" s="1422"/>
      <c r="BS71" s="1422"/>
      <c r="BT71" s="1422"/>
      <c r="BU71" s="1422"/>
      <c r="BX71" s="1489"/>
    </row>
    <row r="72" spans="2:76" ht="6.75" customHeight="1">
      <c r="B72" s="1492"/>
      <c r="C72" s="1422"/>
      <c r="D72" s="1422"/>
      <c r="E72" s="1422"/>
      <c r="F72" s="3187" t="s">
        <v>3795</v>
      </c>
      <c r="G72" s="3187"/>
      <c r="H72" s="3187"/>
      <c r="I72" s="3187"/>
      <c r="J72" s="3187"/>
      <c r="K72" s="3187"/>
      <c r="L72" s="3187"/>
      <c r="M72" s="3187" t="s">
        <v>3793</v>
      </c>
      <c r="N72" s="3187"/>
      <c r="O72" s="3187"/>
      <c r="P72" s="3187"/>
      <c r="Q72" s="3187"/>
      <c r="R72" s="3187"/>
      <c r="S72" s="3188" t="s">
        <v>3796</v>
      </c>
      <c r="T72" s="3189"/>
      <c r="U72" s="3189"/>
      <c r="V72" s="3189"/>
      <c r="W72" s="3189"/>
      <c r="X72" s="3190"/>
      <c r="Y72" s="3187" t="s">
        <v>3797</v>
      </c>
      <c r="Z72" s="3187"/>
      <c r="AA72" s="3187"/>
      <c r="AB72" s="3187"/>
      <c r="AC72" s="3187"/>
      <c r="AD72" s="3187"/>
      <c r="AE72" s="3187"/>
      <c r="AF72" s="3188" t="s">
        <v>3796</v>
      </c>
      <c r="AG72" s="3189"/>
      <c r="AH72" s="3189"/>
      <c r="AI72" s="3189"/>
      <c r="AJ72" s="3189"/>
      <c r="AK72" s="3190"/>
      <c r="AL72" s="1422"/>
      <c r="AM72" s="1422"/>
      <c r="AN72" s="1422"/>
      <c r="AO72" s="1422"/>
      <c r="AP72" s="1422"/>
      <c r="AQ72" s="1422"/>
      <c r="AR72" s="1422"/>
      <c r="AS72" s="1422"/>
      <c r="AT72" s="1422"/>
      <c r="AU72" s="1422"/>
      <c r="AV72" s="1422"/>
      <c r="AW72" s="1422"/>
      <c r="AX72" s="1422"/>
      <c r="AY72" s="1422"/>
      <c r="AZ72" s="1422"/>
      <c r="BA72" s="1422"/>
      <c r="BB72" s="1422"/>
      <c r="BC72" s="1422"/>
      <c r="BD72" s="1422"/>
      <c r="BE72" s="1422"/>
      <c r="BF72" s="1422"/>
      <c r="BG72" s="1422"/>
      <c r="BH72" s="1422"/>
      <c r="BI72" s="1422"/>
      <c r="BJ72" s="1422"/>
      <c r="BK72" s="1422"/>
      <c r="BL72" s="1422"/>
      <c r="BM72" s="1422"/>
      <c r="BN72" s="1422"/>
      <c r="BO72" s="1422"/>
      <c r="BP72" s="1422"/>
      <c r="BQ72" s="1422"/>
      <c r="BR72" s="1422"/>
      <c r="BS72" s="1422"/>
      <c r="BT72" s="1422"/>
      <c r="BU72" s="1422"/>
      <c r="BX72" s="1489"/>
    </row>
    <row r="73" spans="2:76" ht="6.75" customHeight="1">
      <c r="B73" s="1492"/>
      <c r="C73" s="1422"/>
      <c r="D73" s="1422"/>
      <c r="E73" s="1422"/>
      <c r="F73" s="3187"/>
      <c r="G73" s="3187"/>
      <c r="H73" s="3187"/>
      <c r="I73" s="3187"/>
      <c r="J73" s="3187"/>
      <c r="K73" s="3187"/>
      <c r="L73" s="3187"/>
      <c r="M73" s="3187"/>
      <c r="N73" s="3187"/>
      <c r="O73" s="3187"/>
      <c r="P73" s="3187"/>
      <c r="Q73" s="3187"/>
      <c r="R73" s="3187"/>
      <c r="S73" s="3191"/>
      <c r="T73" s="3192"/>
      <c r="U73" s="3192"/>
      <c r="V73" s="3192"/>
      <c r="W73" s="3192"/>
      <c r="X73" s="3193"/>
      <c r="Y73" s="3187"/>
      <c r="Z73" s="3187"/>
      <c r="AA73" s="3187"/>
      <c r="AB73" s="3187"/>
      <c r="AC73" s="3187"/>
      <c r="AD73" s="3187"/>
      <c r="AE73" s="3187"/>
      <c r="AF73" s="3191"/>
      <c r="AG73" s="3192"/>
      <c r="AH73" s="3192"/>
      <c r="AI73" s="3192"/>
      <c r="AJ73" s="3192"/>
      <c r="AK73" s="3193"/>
      <c r="AL73" s="1422"/>
      <c r="AM73" s="1422"/>
      <c r="AN73" s="1422"/>
      <c r="AO73" s="1422"/>
      <c r="AP73" s="1422"/>
      <c r="AQ73" s="1422"/>
      <c r="AR73" s="1422"/>
      <c r="AS73" s="1422"/>
      <c r="AT73" s="1422"/>
      <c r="AU73" s="1422"/>
      <c r="AV73" s="1422"/>
      <c r="AW73" s="1422"/>
      <c r="AX73" s="1422"/>
      <c r="AY73" s="1422"/>
      <c r="AZ73" s="1422"/>
      <c r="BA73" s="1422"/>
      <c r="BB73" s="1422"/>
      <c r="BC73" s="1422"/>
      <c r="BD73" s="1422"/>
      <c r="BE73" s="1422"/>
      <c r="BF73" s="1422"/>
      <c r="BG73" s="1422"/>
      <c r="BH73" s="1422"/>
      <c r="BI73" s="1422"/>
      <c r="BJ73" s="1422"/>
      <c r="BK73" s="1422"/>
      <c r="BL73" s="1422"/>
      <c r="BM73" s="1422"/>
      <c r="BN73" s="1422"/>
      <c r="BO73" s="1422"/>
      <c r="BP73" s="1422"/>
      <c r="BQ73" s="1422"/>
      <c r="BR73" s="1422"/>
      <c r="BS73" s="1422"/>
      <c r="BT73" s="1422"/>
      <c r="BU73" s="1422"/>
      <c r="BX73" s="1489"/>
    </row>
    <row r="74" spans="2:76" ht="4.5" customHeight="1">
      <c r="B74" s="1492"/>
      <c r="C74" s="1422"/>
      <c r="D74" s="1422"/>
      <c r="E74" s="1422"/>
      <c r="F74" s="1493"/>
      <c r="G74" s="1493"/>
      <c r="H74" s="1493"/>
      <c r="I74" s="1493"/>
      <c r="J74" s="1493"/>
      <c r="K74" s="1493"/>
      <c r="L74" s="1493"/>
      <c r="M74" s="1493"/>
      <c r="N74" s="1493"/>
      <c r="O74" s="1493"/>
      <c r="P74" s="1493"/>
      <c r="Q74" s="1493"/>
      <c r="R74" s="1493"/>
      <c r="S74" s="1493"/>
      <c r="T74" s="1493"/>
      <c r="U74" s="1493"/>
      <c r="V74" s="1493"/>
      <c r="W74" s="1493"/>
      <c r="X74" s="1493"/>
      <c r="Y74" s="1493"/>
      <c r="Z74" s="1493"/>
      <c r="AA74" s="1493"/>
      <c r="AB74" s="1493"/>
      <c r="AC74" s="1493"/>
      <c r="AD74" s="1493"/>
      <c r="AE74" s="1493"/>
      <c r="AF74" s="1493"/>
      <c r="AG74" s="1493"/>
      <c r="AH74" s="1493"/>
      <c r="AI74" s="1493"/>
      <c r="AJ74" s="1493"/>
      <c r="AK74" s="1493"/>
      <c r="AL74" s="1422"/>
      <c r="AM74" s="1422"/>
      <c r="AN74" s="1422"/>
      <c r="AO74" s="1422"/>
      <c r="AP74" s="1422"/>
      <c r="AQ74" s="1422"/>
      <c r="AR74" s="1422"/>
      <c r="AS74" s="1422"/>
      <c r="AT74" s="1422"/>
      <c r="AU74" s="1422"/>
      <c r="AV74" s="1422"/>
      <c r="AW74" s="1422"/>
      <c r="AX74" s="1422"/>
      <c r="AY74" s="1422"/>
      <c r="AZ74" s="1422"/>
      <c r="BA74" s="1422"/>
      <c r="BB74" s="1422"/>
      <c r="BC74" s="1422"/>
      <c r="BD74" s="1422"/>
      <c r="BE74" s="1422"/>
      <c r="BF74" s="1422"/>
      <c r="BG74" s="1422"/>
      <c r="BH74" s="1422"/>
      <c r="BI74" s="1422"/>
      <c r="BJ74" s="1422"/>
      <c r="BK74" s="1422"/>
      <c r="BL74" s="1422"/>
      <c r="BM74" s="1422"/>
      <c r="BN74" s="1422"/>
      <c r="BO74" s="1422"/>
      <c r="BP74" s="1422"/>
      <c r="BQ74" s="1422"/>
      <c r="BR74" s="1422"/>
      <c r="BS74" s="1422"/>
      <c r="BT74" s="1422"/>
      <c r="BU74" s="1422"/>
      <c r="BX74" s="1489"/>
    </row>
    <row r="75" spans="2:76" ht="11.45" customHeight="1">
      <c r="B75" s="1487"/>
      <c r="C75" s="1494">
        <v>2</v>
      </c>
      <c r="D75" s="3179" t="s">
        <v>4507</v>
      </c>
      <c r="E75" s="3179"/>
      <c r="F75" s="3179"/>
      <c r="G75" s="3179"/>
      <c r="H75" s="3179"/>
      <c r="I75" s="3179"/>
      <c r="J75" s="3179"/>
      <c r="K75" s="3179"/>
      <c r="L75" s="3179"/>
      <c r="M75" s="3179"/>
      <c r="N75" s="3179"/>
      <c r="O75" s="3179"/>
      <c r="P75" s="3179"/>
      <c r="Q75" s="3179"/>
      <c r="R75" s="3179"/>
      <c r="S75" s="3179"/>
      <c r="T75" s="3179"/>
      <c r="U75" s="3179"/>
      <c r="V75" s="3179"/>
      <c r="W75" s="3179"/>
      <c r="X75" s="3179"/>
      <c r="Y75" s="3179"/>
      <c r="Z75" s="3179"/>
      <c r="AA75" s="3179"/>
      <c r="AB75" s="3179"/>
      <c r="AC75" s="3179"/>
      <c r="AD75" s="3179"/>
      <c r="AE75" s="3179"/>
      <c r="AF75" s="3179"/>
      <c r="AG75" s="3179"/>
      <c r="AH75" s="3179"/>
      <c r="AI75" s="3179"/>
      <c r="AJ75" s="3179"/>
      <c r="AK75" s="3179"/>
      <c r="AL75" s="3179"/>
      <c r="AM75" s="3179"/>
      <c r="AN75" s="3179"/>
      <c r="AO75" s="3179"/>
      <c r="AP75" s="3179"/>
      <c r="AQ75" s="3179"/>
      <c r="AR75" s="3179"/>
      <c r="AS75" s="3179"/>
      <c r="AT75" s="3179"/>
      <c r="AU75" s="3179"/>
      <c r="AV75" s="3179"/>
      <c r="AW75" s="3179"/>
      <c r="AX75" s="3179"/>
      <c r="AY75" s="3179"/>
      <c r="AZ75" s="3179"/>
      <c r="BA75" s="3179"/>
      <c r="BB75" s="3179"/>
      <c r="BC75" s="3179"/>
      <c r="BD75" s="3179"/>
      <c r="BE75" s="3179"/>
      <c r="BF75" s="3179"/>
      <c r="BG75" s="3179"/>
      <c r="BH75" s="3179"/>
      <c r="BI75" s="3179"/>
      <c r="BJ75" s="3179"/>
      <c r="BK75" s="3179"/>
      <c r="BL75" s="3179"/>
      <c r="BM75" s="3179"/>
      <c r="BN75" s="3179"/>
      <c r="BO75" s="3179"/>
      <c r="BP75" s="3179"/>
      <c r="BQ75" s="3179"/>
      <c r="BR75" s="3179"/>
      <c r="BS75" s="3179"/>
      <c r="BT75" s="3179"/>
      <c r="BU75" s="3179"/>
      <c r="BV75" s="3179"/>
      <c r="BW75" s="3179"/>
      <c r="BX75" s="1489"/>
    </row>
    <row r="76" spans="2:76" ht="11.45" customHeight="1">
      <c r="B76" s="1487"/>
      <c r="C76" s="1422"/>
      <c r="D76" s="3179"/>
      <c r="E76" s="3179"/>
      <c r="F76" s="3179"/>
      <c r="G76" s="3179"/>
      <c r="H76" s="3179"/>
      <c r="I76" s="3179"/>
      <c r="J76" s="3179"/>
      <c r="K76" s="3179"/>
      <c r="L76" s="3179"/>
      <c r="M76" s="3179"/>
      <c r="N76" s="3179"/>
      <c r="O76" s="3179"/>
      <c r="P76" s="3179"/>
      <c r="Q76" s="3179"/>
      <c r="R76" s="3179"/>
      <c r="S76" s="3179"/>
      <c r="T76" s="3179"/>
      <c r="U76" s="3179"/>
      <c r="V76" s="3179"/>
      <c r="W76" s="3179"/>
      <c r="X76" s="3179"/>
      <c r="Y76" s="3179"/>
      <c r="Z76" s="3179"/>
      <c r="AA76" s="3179"/>
      <c r="AB76" s="3179"/>
      <c r="AC76" s="3179"/>
      <c r="AD76" s="3179"/>
      <c r="AE76" s="3179"/>
      <c r="AF76" s="3179"/>
      <c r="AG76" s="3179"/>
      <c r="AH76" s="3179"/>
      <c r="AI76" s="3179"/>
      <c r="AJ76" s="3179"/>
      <c r="AK76" s="3179"/>
      <c r="AL76" s="3179"/>
      <c r="AM76" s="3179"/>
      <c r="AN76" s="3179"/>
      <c r="AO76" s="3179"/>
      <c r="AP76" s="3179"/>
      <c r="AQ76" s="3179"/>
      <c r="AR76" s="3179"/>
      <c r="AS76" s="3179"/>
      <c r="AT76" s="3179"/>
      <c r="AU76" s="3179"/>
      <c r="AV76" s="3179"/>
      <c r="AW76" s="3179"/>
      <c r="AX76" s="3179"/>
      <c r="AY76" s="3179"/>
      <c r="AZ76" s="3179"/>
      <c r="BA76" s="3179"/>
      <c r="BB76" s="3179"/>
      <c r="BC76" s="3179"/>
      <c r="BD76" s="3179"/>
      <c r="BE76" s="3179"/>
      <c r="BF76" s="3179"/>
      <c r="BG76" s="3179"/>
      <c r="BH76" s="3179"/>
      <c r="BI76" s="3179"/>
      <c r="BJ76" s="3179"/>
      <c r="BK76" s="3179"/>
      <c r="BL76" s="3179"/>
      <c r="BM76" s="3179"/>
      <c r="BN76" s="3179"/>
      <c r="BO76" s="3179"/>
      <c r="BP76" s="3179"/>
      <c r="BQ76" s="3179"/>
      <c r="BR76" s="3179"/>
      <c r="BS76" s="3179"/>
      <c r="BT76" s="3179"/>
      <c r="BU76" s="3179"/>
      <c r="BV76" s="3179"/>
      <c r="BW76" s="3179"/>
      <c r="BX76" s="1489"/>
    </row>
    <row r="77" spans="2:76" ht="13.5">
      <c r="B77" s="1487"/>
      <c r="C77" s="1495">
        <v>3</v>
      </c>
      <c r="D77" s="3180" t="s">
        <v>4880</v>
      </c>
      <c r="E77" s="3180"/>
      <c r="F77" s="3180"/>
      <c r="G77" s="3180"/>
      <c r="H77" s="3180"/>
      <c r="I77" s="3180"/>
      <c r="J77" s="3180"/>
      <c r="K77" s="3180"/>
      <c r="L77" s="3180"/>
      <c r="M77" s="3180"/>
      <c r="N77" s="3180"/>
      <c r="O77" s="3180"/>
      <c r="P77" s="3180"/>
      <c r="Q77" s="3180"/>
      <c r="R77" s="3180"/>
      <c r="S77" s="3180"/>
      <c r="T77" s="3180"/>
      <c r="U77" s="3180"/>
      <c r="V77" s="3180"/>
      <c r="W77" s="3180"/>
      <c r="X77" s="3180"/>
      <c r="Y77" s="3180"/>
      <c r="Z77" s="3180"/>
      <c r="AA77" s="3180"/>
      <c r="AB77" s="3180"/>
      <c r="AC77" s="3180"/>
      <c r="AD77" s="3180"/>
      <c r="AE77" s="3180"/>
      <c r="AF77" s="3180"/>
      <c r="AG77" s="3180"/>
      <c r="AH77" s="3180"/>
      <c r="AI77" s="3180"/>
      <c r="AJ77" s="3180"/>
      <c r="AK77" s="3180"/>
      <c r="AL77" s="3180"/>
      <c r="AM77" s="3180"/>
      <c r="AN77" s="3180"/>
      <c r="AO77" s="3180"/>
      <c r="AP77" s="3180"/>
      <c r="AQ77" s="3180"/>
      <c r="AR77" s="3180"/>
      <c r="AS77" s="3180"/>
      <c r="AT77" s="3180"/>
      <c r="AU77" s="3180"/>
      <c r="AV77" s="3180"/>
      <c r="AW77" s="3180"/>
      <c r="AX77" s="3180"/>
      <c r="AY77" s="3180"/>
      <c r="AZ77" s="3180"/>
      <c r="BA77" s="3180"/>
      <c r="BB77" s="3180"/>
      <c r="BC77" s="3180"/>
      <c r="BD77" s="3180"/>
      <c r="BE77" s="3180"/>
      <c r="BF77" s="3180"/>
      <c r="BG77" s="3180"/>
      <c r="BH77" s="3180"/>
      <c r="BI77" s="3180"/>
      <c r="BJ77" s="3180"/>
      <c r="BK77" s="3180"/>
      <c r="BL77" s="3180"/>
      <c r="BM77" s="3180"/>
      <c r="BN77" s="3180"/>
      <c r="BO77" s="3180"/>
      <c r="BP77" s="3180"/>
      <c r="BQ77" s="3180"/>
      <c r="BR77" s="3180"/>
      <c r="BS77" s="3180"/>
      <c r="BT77" s="3180"/>
      <c r="BU77" s="3180"/>
      <c r="BV77" s="3180"/>
      <c r="BW77" s="3180"/>
      <c r="BX77" s="1489"/>
    </row>
    <row r="78" spans="2:76" ht="11.45" customHeight="1">
      <c r="B78" s="1496"/>
      <c r="C78" s="1488">
        <v>4</v>
      </c>
      <c r="D78" s="3172" t="s">
        <v>4881</v>
      </c>
      <c r="E78" s="3172"/>
      <c r="F78" s="3172"/>
      <c r="G78" s="3172"/>
      <c r="H78" s="3172"/>
      <c r="I78" s="3172"/>
      <c r="J78" s="3172"/>
      <c r="K78" s="3172"/>
      <c r="L78" s="3172"/>
      <c r="M78" s="3172"/>
      <c r="N78" s="3172"/>
      <c r="O78" s="3172"/>
      <c r="P78" s="3172"/>
      <c r="Q78" s="3172"/>
      <c r="R78" s="3172"/>
      <c r="S78" s="3172"/>
      <c r="T78" s="3172"/>
      <c r="U78" s="3172"/>
      <c r="V78" s="3172"/>
      <c r="W78" s="3172"/>
      <c r="X78" s="3172"/>
      <c r="Y78" s="3172"/>
      <c r="Z78" s="3172"/>
      <c r="AA78" s="3172"/>
      <c r="AB78" s="3172"/>
      <c r="AC78" s="3172"/>
      <c r="AD78" s="3172"/>
      <c r="AE78" s="3172"/>
      <c r="AF78" s="3172"/>
      <c r="AG78" s="3172"/>
      <c r="AH78" s="3172"/>
      <c r="AI78" s="3172"/>
      <c r="AJ78" s="3172"/>
      <c r="AK78" s="3172"/>
      <c r="AL78" s="3172"/>
      <c r="AM78" s="3172"/>
      <c r="AN78" s="3172"/>
      <c r="AO78" s="3172"/>
      <c r="AP78" s="3172"/>
      <c r="AQ78" s="3172"/>
      <c r="AR78" s="3172"/>
      <c r="AS78" s="3172"/>
      <c r="AT78" s="3172"/>
      <c r="AU78" s="3172"/>
      <c r="AV78" s="3172"/>
      <c r="AW78" s="3172"/>
      <c r="AX78" s="3172"/>
      <c r="AY78" s="3172"/>
      <c r="AZ78" s="3172"/>
      <c r="BA78" s="3172"/>
      <c r="BB78" s="3172"/>
      <c r="BC78" s="3172"/>
      <c r="BD78" s="3172"/>
      <c r="BE78" s="3172"/>
      <c r="BF78" s="3172"/>
      <c r="BG78" s="3172"/>
      <c r="BH78" s="3172"/>
      <c r="BI78" s="3172"/>
      <c r="BJ78" s="3172"/>
      <c r="BK78" s="3172"/>
      <c r="BL78" s="3172"/>
      <c r="BM78" s="3172"/>
      <c r="BN78" s="3172"/>
      <c r="BO78" s="3172"/>
      <c r="BP78" s="3172"/>
      <c r="BQ78" s="3172"/>
      <c r="BR78" s="3172"/>
      <c r="BS78" s="3172"/>
      <c r="BT78" s="3172"/>
      <c r="BU78" s="3172"/>
      <c r="BV78" s="3172"/>
      <c r="BW78" s="3172"/>
      <c r="BX78" s="1489"/>
    </row>
    <row r="79" spans="2:76" ht="4.5" customHeight="1">
      <c r="B79" s="3481"/>
      <c r="C79" s="3178"/>
      <c r="D79" s="3178"/>
      <c r="E79" s="3178"/>
      <c r="F79" s="3178"/>
      <c r="G79" s="3178"/>
      <c r="H79" s="3178"/>
      <c r="I79" s="3178"/>
      <c r="J79" s="3178"/>
      <c r="K79" s="3178"/>
      <c r="L79" s="3178"/>
      <c r="M79" s="3178"/>
      <c r="N79" s="3178"/>
      <c r="O79" s="3178"/>
      <c r="P79" s="3178"/>
      <c r="Q79" s="3178"/>
      <c r="R79" s="3178"/>
      <c r="S79" s="3178"/>
      <c r="T79" s="3178"/>
      <c r="U79" s="3178"/>
      <c r="V79" s="3178"/>
      <c r="W79" s="3178"/>
      <c r="X79" s="3178"/>
      <c r="Y79" s="3178"/>
      <c r="Z79" s="3178"/>
      <c r="AA79" s="3178"/>
      <c r="AB79" s="3178"/>
      <c r="AC79" s="3178"/>
      <c r="AD79" s="3178"/>
      <c r="AE79" s="3178"/>
      <c r="AF79" s="3178"/>
      <c r="AG79" s="3178"/>
      <c r="AH79" s="3178"/>
      <c r="AI79" s="3178"/>
      <c r="AJ79" s="3178"/>
      <c r="AK79" s="3178"/>
      <c r="AL79" s="3178"/>
      <c r="AM79" s="3178"/>
      <c r="AN79" s="3178"/>
      <c r="AO79" s="3178"/>
      <c r="AP79" s="3178"/>
      <c r="AQ79" s="3178"/>
      <c r="AR79" s="3178"/>
      <c r="AS79" s="3178"/>
      <c r="AT79" s="3178"/>
      <c r="AU79" s="3178"/>
      <c r="AV79" s="3178"/>
      <c r="AW79" s="3178"/>
      <c r="AX79" s="3178"/>
      <c r="AY79" s="3178"/>
      <c r="AZ79" s="3178"/>
      <c r="BA79" s="3178"/>
      <c r="BB79" s="3178"/>
      <c r="BC79" s="3178"/>
      <c r="BD79" s="3178"/>
      <c r="BE79" s="3178"/>
      <c r="BF79" s="3178"/>
      <c r="BG79" s="3178"/>
      <c r="BH79" s="3178"/>
      <c r="BI79" s="3178"/>
      <c r="BJ79" s="3178"/>
      <c r="BK79" s="3178"/>
      <c r="BL79" s="3178"/>
      <c r="BM79" s="3178"/>
      <c r="BN79" s="3178"/>
      <c r="BO79" s="3178"/>
      <c r="BP79" s="3178"/>
      <c r="BQ79" s="3178"/>
      <c r="BR79" s="3178"/>
      <c r="BS79" s="3178"/>
      <c r="BT79" s="3178"/>
      <c r="BU79" s="3178"/>
      <c r="BX79" s="1489"/>
    </row>
    <row r="80" spans="2:76" ht="11.45" customHeight="1">
      <c r="B80" s="3481" t="s">
        <v>2584</v>
      </c>
      <c r="C80" s="3178"/>
      <c r="D80" s="3178"/>
      <c r="E80" s="3178"/>
      <c r="F80" s="3178"/>
      <c r="G80" s="3178"/>
      <c r="H80" s="3178"/>
      <c r="I80" s="3178"/>
      <c r="J80" s="3178"/>
      <c r="K80" s="3178"/>
      <c r="L80" s="3178"/>
      <c r="M80" s="3178"/>
      <c r="N80" s="3178"/>
      <c r="O80" s="3178"/>
      <c r="P80" s="3178"/>
      <c r="Q80" s="3178"/>
      <c r="R80" s="3178"/>
      <c r="S80" s="3178"/>
      <c r="T80" s="3178"/>
      <c r="U80" s="3178"/>
      <c r="V80" s="3178"/>
      <c r="W80" s="3178"/>
      <c r="X80" s="3178"/>
      <c r="Y80" s="3178"/>
      <c r="Z80" s="3178"/>
      <c r="AA80" s="3178"/>
      <c r="AB80" s="3178"/>
      <c r="AC80" s="3178"/>
      <c r="AD80" s="3178"/>
      <c r="AE80" s="3178"/>
      <c r="AF80" s="3178"/>
      <c r="AG80" s="3178"/>
      <c r="AH80" s="3178"/>
      <c r="AI80" s="3178"/>
      <c r="AJ80" s="3178"/>
      <c r="AK80" s="3178"/>
      <c r="AL80" s="3178"/>
      <c r="AM80" s="3178"/>
      <c r="AN80" s="3178"/>
      <c r="AO80" s="3178"/>
      <c r="AP80" s="3178"/>
      <c r="AQ80" s="3178"/>
      <c r="AR80" s="3178"/>
      <c r="AS80" s="3178"/>
      <c r="AT80" s="3178"/>
      <c r="AU80" s="3178"/>
      <c r="AV80" s="3178"/>
      <c r="AW80" s="3178"/>
      <c r="AX80" s="3178"/>
      <c r="AY80" s="3178"/>
      <c r="AZ80" s="3178"/>
      <c r="BA80" s="3178"/>
      <c r="BB80" s="3178"/>
      <c r="BC80" s="3178"/>
      <c r="BD80" s="3178"/>
      <c r="BE80" s="3178"/>
      <c r="BF80" s="3178"/>
      <c r="BG80" s="3178"/>
      <c r="BH80" s="3178"/>
      <c r="BI80" s="3178"/>
      <c r="BJ80" s="3178"/>
      <c r="BK80" s="3178"/>
      <c r="BL80" s="3178"/>
      <c r="BM80" s="3178"/>
      <c r="BN80" s="3178"/>
      <c r="BO80" s="3178"/>
      <c r="BP80" s="3178"/>
      <c r="BQ80" s="3178"/>
      <c r="BR80" s="3178"/>
      <c r="BS80" s="3178"/>
      <c r="BT80" s="3178"/>
      <c r="BU80" s="3178"/>
      <c r="BX80" s="1489"/>
    </row>
    <row r="81" spans="2:76" ht="11.45" customHeight="1">
      <c r="B81" s="1487"/>
      <c r="C81" s="3178" t="s">
        <v>3798</v>
      </c>
      <c r="D81" s="3178"/>
      <c r="E81" s="3178"/>
      <c r="F81" s="3178"/>
      <c r="G81" s="3178"/>
      <c r="H81" s="3178"/>
      <c r="I81" s="3178"/>
      <c r="J81" s="3178"/>
      <c r="K81" s="3178"/>
      <c r="L81" s="3178"/>
      <c r="M81" s="3178"/>
      <c r="N81" s="3178"/>
      <c r="O81" s="3178"/>
      <c r="P81" s="3178"/>
      <c r="Q81" s="3178"/>
      <c r="R81" s="3178"/>
      <c r="S81" s="3178"/>
      <c r="T81" s="3178"/>
      <c r="U81" s="3178"/>
      <c r="V81" s="3178"/>
      <c r="W81" s="3178"/>
      <c r="X81" s="3178"/>
      <c r="Y81" s="3178"/>
      <c r="Z81" s="3178"/>
      <c r="AA81" s="3178"/>
      <c r="AB81" s="3178"/>
      <c r="AC81" s="3178"/>
      <c r="AD81" s="3178"/>
      <c r="AE81" s="3178"/>
      <c r="AF81" s="3178"/>
      <c r="AG81" s="3178"/>
      <c r="AH81" s="3178"/>
      <c r="AI81" s="3178"/>
      <c r="AJ81" s="3178"/>
      <c r="AK81" s="3178"/>
      <c r="AL81" s="3178"/>
      <c r="AM81" s="3178"/>
      <c r="AN81" s="3178"/>
      <c r="AO81" s="3178"/>
      <c r="AP81" s="3178"/>
      <c r="AQ81" s="3178"/>
      <c r="AR81" s="3178"/>
      <c r="AS81" s="3178"/>
      <c r="AT81" s="3178"/>
      <c r="AU81" s="3178"/>
      <c r="AV81" s="3178"/>
      <c r="AW81" s="3178"/>
      <c r="AX81" s="3178"/>
      <c r="AY81" s="3178"/>
      <c r="AZ81" s="3178"/>
      <c r="BA81" s="3178"/>
      <c r="BB81" s="3178"/>
      <c r="BC81" s="3178"/>
      <c r="BD81" s="3178"/>
      <c r="BE81" s="3178"/>
      <c r="BF81" s="3178"/>
      <c r="BG81" s="3178"/>
      <c r="BH81" s="3178"/>
      <c r="BI81" s="3178"/>
      <c r="BJ81" s="3178"/>
      <c r="BK81" s="3178"/>
      <c r="BL81" s="3178"/>
      <c r="BM81" s="3178"/>
      <c r="BN81" s="3178"/>
      <c r="BO81" s="3178"/>
      <c r="BP81" s="3178"/>
      <c r="BQ81" s="3178"/>
      <c r="BR81" s="3178"/>
      <c r="BS81" s="3178"/>
      <c r="BT81" s="1490"/>
      <c r="BU81" s="1490"/>
      <c r="BX81" s="1489"/>
    </row>
    <row r="82" spans="2:76" ht="11.45" customHeight="1">
      <c r="B82" s="1487"/>
      <c r="C82" s="1490"/>
      <c r="D82" s="3179" t="s">
        <v>4508</v>
      </c>
      <c r="E82" s="3179"/>
      <c r="F82" s="3179"/>
      <c r="G82" s="3179"/>
      <c r="H82" s="3179"/>
      <c r="I82" s="3179"/>
      <c r="J82" s="3179"/>
      <c r="K82" s="3179"/>
      <c r="L82" s="3179"/>
      <c r="M82" s="3179"/>
      <c r="N82" s="3179"/>
      <c r="O82" s="3179"/>
      <c r="P82" s="3179"/>
      <c r="Q82" s="3179"/>
      <c r="R82" s="3179"/>
      <c r="S82" s="3179"/>
      <c r="T82" s="3179"/>
      <c r="U82" s="3179"/>
      <c r="V82" s="3179"/>
      <c r="W82" s="3179"/>
      <c r="X82" s="3179"/>
      <c r="Y82" s="3179"/>
      <c r="Z82" s="3179"/>
      <c r="AA82" s="3179"/>
      <c r="AB82" s="3179"/>
      <c r="AC82" s="3179"/>
      <c r="AD82" s="3179"/>
      <c r="AE82" s="3179"/>
      <c r="AF82" s="3179"/>
      <c r="AG82" s="3179"/>
      <c r="AH82" s="3179"/>
      <c r="AI82" s="3179"/>
      <c r="AJ82" s="3179"/>
      <c r="AK82" s="3179"/>
      <c r="AL82" s="3179"/>
      <c r="AM82" s="3179"/>
      <c r="AN82" s="3179"/>
      <c r="AO82" s="3179"/>
      <c r="AP82" s="3179"/>
      <c r="AQ82" s="3179"/>
      <c r="AR82" s="3179"/>
      <c r="AS82" s="3179"/>
      <c r="AT82" s="3179"/>
      <c r="AU82" s="3179"/>
      <c r="AV82" s="3179"/>
      <c r="AW82" s="3179"/>
      <c r="AX82" s="3179"/>
      <c r="AY82" s="3179"/>
      <c r="AZ82" s="3179"/>
      <c r="BA82" s="3179"/>
      <c r="BB82" s="3179"/>
      <c r="BC82" s="3179"/>
      <c r="BD82" s="3179"/>
      <c r="BE82" s="3179"/>
      <c r="BF82" s="3179"/>
      <c r="BG82" s="3179"/>
      <c r="BH82" s="3179"/>
      <c r="BI82" s="3179"/>
      <c r="BJ82" s="3179"/>
      <c r="BK82" s="3179"/>
      <c r="BL82" s="3179"/>
      <c r="BM82" s="3179"/>
      <c r="BN82" s="3179"/>
      <c r="BO82" s="3179"/>
      <c r="BP82" s="3179"/>
      <c r="BQ82" s="3179"/>
      <c r="BR82" s="3179"/>
      <c r="BS82" s="3179"/>
      <c r="BT82" s="3179"/>
      <c r="BU82" s="3179"/>
      <c r="BV82" s="3179"/>
      <c r="BW82" s="3179"/>
      <c r="BX82" s="1489"/>
    </row>
    <row r="83" spans="2:76" ht="11.45" customHeight="1">
      <c r="B83" s="1487"/>
      <c r="C83" s="3178" t="s">
        <v>3799</v>
      </c>
      <c r="D83" s="3178"/>
      <c r="E83" s="3178"/>
      <c r="F83" s="3178"/>
      <c r="G83" s="3178"/>
      <c r="H83" s="3178"/>
      <c r="I83" s="3178"/>
      <c r="J83" s="3178"/>
      <c r="K83" s="3178"/>
      <c r="L83" s="3178"/>
      <c r="M83" s="3178"/>
      <c r="N83" s="3178"/>
      <c r="O83" s="3178"/>
      <c r="P83" s="3178"/>
      <c r="Q83" s="3178"/>
      <c r="R83" s="3178"/>
      <c r="S83" s="3178"/>
      <c r="T83" s="3178"/>
      <c r="U83" s="3178"/>
      <c r="V83" s="3178"/>
      <c r="W83" s="3178"/>
      <c r="X83" s="3178"/>
      <c r="Y83" s="3178"/>
      <c r="Z83" s="3178"/>
      <c r="AA83" s="3178"/>
      <c r="AB83" s="3178"/>
      <c r="AC83" s="3178"/>
      <c r="AD83" s="3178"/>
      <c r="AE83" s="3178"/>
      <c r="AF83" s="3178"/>
      <c r="AG83" s="3178"/>
      <c r="AH83" s="3178"/>
      <c r="AI83" s="3178"/>
      <c r="AJ83" s="3178"/>
      <c r="AK83" s="3178"/>
      <c r="AL83" s="3178"/>
      <c r="AM83" s="3178"/>
      <c r="AN83" s="3178"/>
      <c r="AO83" s="3178"/>
      <c r="AP83" s="3178"/>
      <c r="AQ83" s="3178"/>
      <c r="AR83" s="3178"/>
      <c r="AS83" s="3178"/>
      <c r="AT83" s="3178"/>
      <c r="AU83" s="3178"/>
      <c r="AV83" s="3178"/>
      <c r="AW83" s="3178"/>
      <c r="AX83" s="3178"/>
      <c r="AY83" s="3178"/>
      <c r="AZ83" s="3178"/>
      <c r="BA83" s="3178"/>
      <c r="BB83" s="3178"/>
      <c r="BC83" s="3178"/>
      <c r="BD83" s="3178"/>
      <c r="BE83" s="3178"/>
      <c r="BF83" s="3178"/>
      <c r="BG83" s="3178"/>
      <c r="BH83" s="3178"/>
      <c r="BI83" s="3178"/>
      <c r="BJ83" s="3178"/>
      <c r="BK83" s="3178"/>
      <c r="BL83" s="3178"/>
      <c r="BM83" s="3178"/>
      <c r="BN83" s="3178"/>
      <c r="BO83" s="3178"/>
      <c r="BP83" s="3178"/>
      <c r="BQ83" s="3178"/>
      <c r="BR83" s="3178"/>
      <c r="BS83" s="3178"/>
      <c r="BT83" s="1490"/>
      <c r="BU83" s="1490"/>
      <c r="BX83" s="1489"/>
    </row>
    <row r="84" spans="2:76" ht="11.45" customHeight="1">
      <c r="B84" s="1487"/>
      <c r="C84" s="1490"/>
      <c r="D84" s="3179" t="s">
        <v>4509</v>
      </c>
      <c r="E84" s="3179"/>
      <c r="F84" s="3179"/>
      <c r="G84" s="3179"/>
      <c r="H84" s="3179"/>
      <c r="I84" s="3179"/>
      <c r="J84" s="3179"/>
      <c r="K84" s="3179"/>
      <c r="L84" s="3179"/>
      <c r="M84" s="3179"/>
      <c r="N84" s="3179"/>
      <c r="O84" s="3179"/>
      <c r="P84" s="3179"/>
      <c r="Q84" s="3179"/>
      <c r="R84" s="3179"/>
      <c r="S84" s="3179"/>
      <c r="T84" s="3179"/>
      <c r="U84" s="3179"/>
      <c r="V84" s="3179"/>
      <c r="W84" s="3179"/>
      <c r="X84" s="3179"/>
      <c r="Y84" s="3179"/>
      <c r="Z84" s="3179"/>
      <c r="AA84" s="3179"/>
      <c r="AB84" s="3179"/>
      <c r="AC84" s="3179"/>
      <c r="AD84" s="3179"/>
      <c r="AE84" s="3179"/>
      <c r="AF84" s="3179"/>
      <c r="AG84" s="3179"/>
      <c r="AH84" s="3179"/>
      <c r="AI84" s="3179"/>
      <c r="AJ84" s="3179"/>
      <c r="AK84" s="3179"/>
      <c r="AL84" s="3179"/>
      <c r="AM84" s="3179"/>
      <c r="AN84" s="3179"/>
      <c r="AO84" s="3179"/>
      <c r="AP84" s="3179"/>
      <c r="AQ84" s="3179"/>
      <c r="AR84" s="3179"/>
      <c r="AS84" s="3179"/>
      <c r="AT84" s="3179"/>
      <c r="AU84" s="3179"/>
      <c r="AV84" s="3179"/>
      <c r="AW84" s="3179"/>
      <c r="AX84" s="3179"/>
      <c r="AY84" s="3179"/>
      <c r="AZ84" s="3179"/>
      <c r="BA84" s="3179"/>
      <c r="BB84" s="3179"/>
      <c r="BC84" s="3179"/>
      <c r="BD84" s="3179"/>
      <c r="BE84" s="3179"/>
      <c r="BF84" s="3179"/>
      <c r="BG84" s="3179"/>
      <c r="BH84" s="3179"/>
      <c r="BI84" s="3179"/>
      <c r="BJ84" s="3179"/>
      <c r="BK84" s="3179"/>
      <c r="BL84" s="3179"/>
      <c r="BM84" s="3179"/>
      <c r="BN84" s="3179"/>
      <c r="BO84" s="3179"/>
      <c r="BP84" s="3179"/>
      <c r="BQ84" s="3179"/>
      <c r="BR84" s="3179"/>
      <c r="BS84" s="3179"/>
      <c r="BT84" s="3179"/>
      <c r="BU84" s="3179"/>
      <c r="BX84" s="1489"/>
    </row>
    <row r="85" spans="2:76" ht="11.45" customHeight="1">
      <c r="B85" s="1487"/>
      <c r="C85" s="1490"/>
      <c r="D85" s="3178" t="s">
        <v>2585</v>
      </c>
      <c r="E85" s="3178"/>
      <c r="F85" s="3178"/>
      <c r="G85" s="3178"/>
      <c r="H85" s="3178"/>
      <c r="I85" s="3178"/>
      <c r="J85" s="3178"/>
      <c r="K85" s="3178"/>
      <c r="L85" s="3178"/>
      <c r="M85" s="3178"/>
      <c r="N85" s="3178"/>
      <c r="O85" s="3178"/>
      <c r="P85" s="3178"/>
      <c r="Q85" s="3178"/>
      <c r="R85" s="3178"/>
      <c r="S85" s="3178"/>
      <c r="T85" s="3178"/>
      <c r="U85" s="3178"/>
      <c r="V85" s="3178"/>
      <c r="W85" s="3178"/>
      <c r="X85" s="3178"/>
      <c r="Y85" s="3178"/>
      <c r="Z85" s="3178"/>
      <c r="AA85" s="3178"/>
      <c r="AB85" s="3178"/>
      <c r="AC85" s="3178"/>
      <c r="AD85" s="3178"/>
      <c r="AE85" s="3178"/>
      <c r="AF85" s="3178"/>
      <c r="AG85" s="3178"/>
      <c r="AH85" s="3178"/>
      <c r="AI85" s="3178"/>
      <c r="AJ85" s="3178"/>
      <c r="AK85" s="3178"/>
      <c r="AL85" s="3178"/>
      <c r="AM85" s="3178"/>
      <c r="AN85" s="3178"/>
      <c r="AO85" s="3178"/>
      <c r="AP85" s="3178"/>
      <c r="AQ85" s="3178"/>
      <c r="AR85" s="3178"/>
      <c r="AS85" s="3178"/>
      <c r="AT85" s="3178"/>
      <c r="AU85" s="3178"/>
      <c r="AV85" s="3178"/>
      <c r="AW85" s="3178"/>
      <c r="AX85" s="3178"/>
      <c r="AY85" s="3178"/>
      <c r="AZ85" s="3178"/>
      <c r="BA85" s="3178"/>
      <c r="BB85" s="3178"/>
      <c r="BC85" s="3178"/>
      <c r="BD85" s="3178"/>
      <c r="BE85" s="3178"/>
      <c r="BF85" s="3178"/>
      <c r="BG85" s="3178"/>
      <c r="BH85" s="3178"/>
      <c r="BI85" s="3178"/>
      <c r="BJ85" s="3178"/>
      <c r="BK85" s="3178"/>
      <c r="BL85" s="3178"/>
      <c r="BM85" s="3178"/>
      <c r="BN85" s="3178"/>
      <c r="BO85" s="3178"/>
      <c r="BP85" s="3178"/>
      <c r="BQ85" s="3178"/>
      <c r="BR85" s="3178"/>
      <c r="BS85" s="3178"/>
      <c r="BT85" s="1490"/>
      <c r="BU85" s="1490"/>
      <c r="BX85" s="1489"/>
    </row>
    <row r="86" spans="2:76" ht="11.45" customHeight="1">
      <c r="B86" s="1487"/>
      <c r="C86" s="3178" t="s">
        <v>3800</v>
      </c>
      <c r="D86" s="3178"/>
      <c r="E86" s="3178"/>
      <c r="F86" s="3178"/>
      <c r="G86" s="3178"/>
      <c r="H86" s="3178"/>
      <c r="I86" s="3178"/>
      <c r="J86" s="3178"/>
      <c r="K86" s="3178"/>
      <c r="L86" s="3178"/>
      <c r="M86" s="3178"/>
      <c r="N86" s="3178"/>
      <c r="O86" s="3178"/>
      <c r="P86" s="3178"/>
      <c r="Q86" s="3178"/>
      <c r="R86" s="3178"/>
      <c r="S86" s="3178"/>
      <c r="T86" s="3178"/>
      <c r="U86" s="3178"/>
      <c r="V86" s="3178"/>
      <c r="W86" s="3178"/>
      <c r="X86" s="3178"/>
      <c r="Y86" s="3178"/>
      <c r="Z86" s="3178"/>
      <c r="AA86" s="3178"/>
      <c r="AB86" s="3178"/>
      <c r="AC86" s="3178"/>
      <c r="AD86" s="3178"/>
      <c r="AE86" s="3178"/>
      <c r="AF86" s="3178"/>
      <c r="AG86" s="3178"/>
      <c r="AH86" s="3178"/>
      <c r="AI86" s="3178"/>
      <c r="AJ86" s="3178"/>
      <c r="AK86" s="3178"/>
      <c r="AL86" s="3178"/>
      <c r="AM86" s="3178"/>
      <c r="AN86" s="3178"/>
      <c r="AO86" s="3178"/>
      <c r="AP86" s="3178"/>
      <c r="AQ86" s="3178"/>
      <c r="AR86" s="3178"/>
      <c r="AS86" s="3178"/>
      <c r="AT86" s="3178"/>
      <c r="AU86" s="3178"/>
      <c r="AV86" s="3178"/>
      <c r="AW86" s="3178"/>
      <c r="AX86" s="3178"/>
      <c r="AY86" s="3178"/>
      <c r="AZ86" s="3178"/>
      <c r="BA86" s="3178"/>
      <c r="BB86" s="3178"/>
      <c r="BC86" s="3178"/>
      <c r="BD86" s="3178"/>
      <c r="BE86" s="3178"/>
      <c r="BF86" s="3178"/>
      <c r="BG86" s="3178"/>
      <c r="BH86" s="3178"/>
      <c r="BI86" s="3178"/>
      <c r="BJ86" s="3178"/>
      <c r="BK86" s="3178"/>
      <c r="BL86" s="3178"/>
      <c r="BM86" s="3178"/>
      <c r="BN86" s="3178"/>
      <c r="BO86" s="3178"/>
      <c r="BP86" s="3178"/>
      <c r="BQ86" s="3178"/>
      <c r="BR86" s="3178"/>
      <c r="BS86" s="3178"/>
      <c r="BT86" s="1490"/>
      <c r="BU86" s="1490"/>
      <c r="BX86" s="1489"/>
    </row>
    <row r="87" spans="2:76" ht="11.45" customHeight="1">
      <c r="B87" s="1487"/>
      <c r="C87" s="1490"/>
      <c r="D87" s="1422"/>
      <c r="E87" s="3178" t="s">
        <v>3801</v>
      </c>
      <c r="F87" s="3178"/>
      <c r="G87" s="3178"/>
      <c r="H87" s="3178"/>
      <c r="I87" s="3178"/>
      <c r="J87" s="3178"/>
      <c r="K87" s="3178"/>
      <c r="L87" s="3178"/>
      <c r="M87" s="3178"/>
      <c r="N87" s="3178"/>
      <c r="O87" s="3178"/>
      <c r="P87" s="3178"/>
      <c r="Q87" s="3178"/>
      <c r="R87" s="3178"/>
      <c r="S87" s="3178"/>
      <c r="T87" s="3178"/>
      <c r="U87" s="3178"/>
      <c r="V87" s="3178"/>
      <c r="W87" s="3178"/>
      <c r="X87" s="3178"/>
      <c r="Y87" s="3178"/>
      <c r="Z87" s="3178"/>
      <c r="AA87" s="3178"/>
      <c r="AB87" s="3178"/>
      <c r="AC87" s="3178"/>
      <c r="AD87" s="3178"/>
      <c r="AE87" s="3178"/>
      <c r="AF87" s="3178"/>
      <c r="AG87" s="3178"/>
      <c r="AH87" s="3178"/>
      <c r="AI87" s="3178"/>
      <c r="AJ87" s="3178"/>
      <c r="AK87" s="3178"/>
      <c r="AL87" s="3178"/>
      <c r="AM87" s="3178"/>
      <c r="AN87" s="3178"/>
      <c r="AO87" s="3178"/>
      <c r="AP87" s="3178"/>
      <c r="AQ87" s="3178"/>
      <c r="AR87" s="3178"/>
      <c r="AS87" s="3178"/>
      <c r="AT87" s="3178"/>
      <c r="AU87" s="3178"/>
      <c r="AV87" s="3178"/>
      <c r="AW87" s="3178"/>
      <c r="AX87" s="3178"/>
      <c r="AY87" s="3178"/>
      <c r="AZ87" s="3178"/>
      <c r="BA87" s="3178"/>
      <c r="BB87" s="3178"/>
      <c r="BC87" s="3178"/>
      <c r="BD87" s="3178"/>
      <c r="BE87" s="3178"/>
      <c r="BF87" s="3178"/>
      <c r="BG87" s="3178"/>
      <c r="BH87" s="3178"/>
      <c r="BI87" s="3178"/>
      <c r="BJ87" s="3178"/>
      <c r="BK87" s="3178"/>
      <c r="BL87" s="3178"/>
      <c r="BM87" s="3178"/>
      <c r="BN87" s="3178"/>
      <c r="BO87" s="3178"/>
      <c r="BP87" s="3178"/>
      <c r="BQ87" s="3178"/>
      <c r="BR87" s="3178"/>
      <c r="BS87" s="3178"/>
      <c r="BT87" s="1490"/>
      <c r="BU87" s="1490"/>
      <c r="BX87" s="1489"/>
    </row>
    <row r="88" spans="2:76" ht="11.45" customHeight="1">
      <c r="B88" s="1487"/>
      <c r="C88" s="1490"/>
      <c r="D88" s="3178" t="s">
        <v>2586</v>
      </c>
      <c r="E88" s="3178"/>
      <c r="F88" s="3178"/>
      <c r="G88" s="3178"/>
      <c r="H88" s="3178"/>
      <c r="I88" s="3178"/>
      <c r="J88" s="3178"/>
      <c r="K88" s="3178"/>
      <c r="L88" s="3178"/>
      <c r="M88" s="3178"/>
      <c r="N88" s="3178"/>
      <c r="O88" s="3178"/>
      <c r="P88" s="3178"/>
      <c r="Q88" s="3178"/>
      <c r="R88" s="3178"/>
      <c r="S88" s="3178"/>
      <c r="T88" s="3178"/>
      <c r="U88" s="3178"/>
      <c r="V88" s="3178"/>
      <c r="W88" s="3178"/>
      <c r="X88" s="3178"/>
      <c r="Y88" s="3178"/>
      <c r="Z88" s="3178"/>
      <c r="AA88" s="3178"/>
      <c r="AB88" s="3178"/>
      <c r="AC88" s="3178"/>
      <c r="AD88" s="3178"/>
      <c r="AE88" s="3178"/>
      <c r="AF88" s="3178"/>
      <c r="AG88" s="3178"/>
      <c r="AH88" s="3178"/>
      <c r="AI88" s="3178"/>
      <c r="AJ88" s="3178"/>
      <c r="AK88" s="3178"/>
      <c r="AL88" s="3178"/>
      <c r="AM88" s="3178"/>
      <c r="AN88" s="3178"/>
      <c r="AO88" s="3178"/>
      <c r="AP88" s="3178"/>
      <c r="AQ88" s="3178"/>
      <c r="AR88" s="3178"/>
      <c r="AS88" s="3178"/>
      <c r="AT88" s="3178"/>
      <c r="AU88" s="3178"/>
      <c r="AV88" s="3178"/>
      <c r="AW88" s="3178"/>
      <c r="AX88" s="3178"/>
      <c r="AY88" s="3178"/>
      <c r="AZ88" s="3178"/>
      <c r="BA88" s="3178"/>
      <c r="BB88" s="3178"/>
      <c r="BC88" s="3178"/>
      <c r="BD88" s="3178"/>
      <c r="BE88" s="3178"/>
      <c r="BF88" s="3178"/>
      <c r="BG88" s="3178"/>
      <c r="BH88" s="3178"/>
      <c r="BI88" s="3178"/>
      <c r="BJ88" s="3178"/>
      <c r="BK88" s="3178"/>
      <c r="BL88" s="3178"/>
      <c r="BM88" s="3178"/>
      <c r="BN88" s="3178"/>
      <c r="BO88" s="3178"/>
      <c r="BP88" s="3178"/>
      <c r="BQ88" s="3178"/>
      <c r="BR88" s="3178"/>
      <c r="BS88" s="3178"/>
      <c r="BT88" s="1490"/>
      <c r="BU88" s="1490"/>
      <c r="BX88" s="1489"/>
    </row>
    <row r="89" spans="2:76" ht="11.45" customHeight="1">
      <c r="B89" s="1487"/>
      <c r="C89" s="1497"/>
      <c r="D89" s="3178" t="s">
        <v>2587</v>
      </c>
      <c r="E89" s="3178"/>
      <c r="F89" s="3178"/>
      <c r="G89" s="3178"/>
      <c r="H89" s="3178"/>
      <c r="I89" s="3178"/>
      <c r="J89" s="3178"/>
      <c r="K89" s="3178"/>
      <c r="L89" s="3178"/>
      <c r="M89" s="3178"/>
      <c r="N89" s="3178"/>
      <c r="O89" s="3178"/>
      <c r="P89" s="3178"/>
      <c r="Q89" s="3178"/>
      <c r="R89" s="3178"/>
      <c r="S89" s="3178"/>
      <c r="T89" s="3178"/>
      <c r="U89" s="3178"/>
      <c r="V89" s="3178"/>
      <c r="W89" s="3178"/>
      <c r="X89" s="3178"/>
      <c r="Y89" s="3178"/>
      <c r="Z89" s="3178"/>
      <c r="AA89" s="3178"/>
      <c r="AB89" s="3178"/>
      <c r="AC89" s="3178"/>
      <c r="AD89" s="3178"/>
      <c r="AE89" s="3178"/>
      <c r="AF89" s="3178"/>
      <c r="AG89" s="3178"/>
      <c r="AH89" s="3178"/>
      <c r="AI89" s="3178"/>
      <c r="AJ89" s="3178"/>
      <c r="AK89" s="3178"/>
      <c r="AL89" s="3178"/>
      <c r="AM89" s="3178"/>
      <c r="AN89" s="3178"/>
      <c r="AO89" s="3178"/>
      <c r="AP89" s="3178"/>
      <c r="AQ89" s="3178"/>
      <c r="AR89" s="3178"/>
      <c r="AS89" s="3178"/>
      <c r="AT89" s="3178"/>
      <c r="AU89" s="3178"/>
      <c r="AV89" s="3178"/>
      <c r="AW89" s="3178"/>
      <c r="AX89" s="3178"/>
      <c r="AY89" s="3178"/>
      <c r="AZ89" s="3178"/>
      <c r="BA89" s="3178"/>
      <c r="BB89" s="3178"/>
      <c r="BC89" s="3178"/>
      <c r="BD89" s="3178"/>
      <c r="BE89" s="3178"/>
      <c r="BF89" s="3178"/>
      <c r="BG89" s="3178"/>
      <c r="BH89" s="3178"/>
      <c r="BI89" s="3178"/>
      <c r="BJ89" s="3178"/>
      <c r="BK89" s="3178"/>
      <c r="BL89" s="3178"/>
      <c r="BM89" s="3178"/>
      <c r="BN89" s="3178"/>
      <c r="BO89" s="3178"/>
      <c r="BP89" s="3178"/>
      <c r="BQ89" s="3178"/>
      <c r="BR89" s="3178"/>
      <c r="BS89" s="3178"/>
      <c r="BT89" s="1490"/>
      <c r="BU89" s="1490"/>
      <c r="BX89" s="1489"/>
    </row>
    <row r="90" spans="2:76" ht="11.45" customHeight="1">
      <c r="B90" s="1487"/>
      <c r="C90" s="1497"/>
      <c r="D90" s="3178" t="s">
        <v>2588</v>
      </c>
      <c r="E90" s="3178"/>
      <c r="F90" s="3178"/>
      <c r="G90" s="3178"/>
      <c r="H90" s="3178"/>
      <c r="I90" s="3178"/>
      <c r="J90" s="3178"/>
      <c r="K90" s="3178"/>
      <c r="L90" s="3178"/>
      <c r="M90" s="3178"/>
      <c r="N90" s="3178"/>
      <c r="O90" s="3178"/>
      <c r="P90" s="3178"/>
      <c r="Q90" s="3178"/>
      <c r="R90" s="3178"/>
      <c r="S90" s="3178"/>
      <c r="T90" s="3178"/>
      <c r="U90" s="3178"/>
      <c r="V90" s="3178"/>
      <c r="W90" s="3178"/>
      <c r="X90" s="3178"/>
      <c r="Y90" s="3178"/>
      <c r="Z90" s="3178"/>
      <c r="AA90" s="3178"/>
      <c r="AB90" s="3178"/>
      <c r="AC90" s="3178"/>
      <c r="AD90" s="3178"/>
      <c r="AE90" s="3178"/>
      <c r="AF90" s="3178"/>
      <c r="AG90" s="3178"/>
      <c r="AH90" s="3178"/>
      <c r="AI90" s="3178"/>
      <c r="AJ90" s="3178"/>
      <c r="AK90" s="3178"/>
      <c r="AL90" s="3178"/>
      <c r="AM90" s="3178"/>
      <c r="AN90" s="3178"/>
      <c r="AO90" s="3178"/>
      <c r="AP90" s="3178"/>
      <c r="AQ90" s="3178"/>
      <c r="AR90" s="3178"/>
      <c r="AS90" s="3178"/>
      <c r="AT90" s="3178"/>
      <c r="AU90" s="3178"/>
      <c r="AV90" s="3178"/>
      <c r="AW90" s="3178"/>
      <c r="AX90" s="3178"/>
      <c r="AY90" s="3178"/>
      <c r="AZ90" s="3178"/>
      <c r="BA90" s="3178"/>
      <c r="BB90" s="3178"/>
      <c r="BC90" s="3178"/>
      <c r="BD90" s="3178"/>
      <c r="BE90" s="3178"/>
      <c r="BF90" s="3178"/>
      <c r="BG90" s="3178"/>
      <c r="BH90" s="3178"/>
      <c r="BI90" s="3178"/>
      <c r="BJ90" s="3178"/>
      <c r="BK90" s="3178"/>
      <c r="BL90" s="3178"/>
      <c r="BM90" s="3178"/>
      <c r="BN90" s="3178"/>
      <c r="BO90" s="3178"/>
      <c r="BP90" s="3178"/>
      <c r="BQ90" s="3178"/>
      <c r="BR90" s="3178"/>
      <c r="BS90" s="3178"/>
      <c r="BT90" s="1490"/>
      <c r="BU90" s="1490"/>
      <c r="BX90" s="1489"/>
    </row>
    <row r="91" spans="2:76" ht="11.45" customHeight="1">
      <c r="B91" s="1487"/>
      <c r="C91" s="3178" t="s">
        <v>3802</v>
      </c>
      <c r="D91" s="3178"/>
      <c r="E91" s="3178"/>
      <c r="F91" s="3178"/>
      <c r="G91" s="3178"/>
      <c r="H91" s="3178"/>
      <c r="I91" s="3178"/>
      <c r="J91" s="3178"/>
      <c r="K91" s="3178"/>
      <c r="L91" s="3178"/>
      <c r="M91" s="3178"/>
      <c r="N91" s="3178"/>
      <c r="O91" s="3178"/>
      <c r="P91" s="3178"/>
      <c r="Q91" s="3178"/>
      <c r="R91" s="3178"/>
      <c r="S91" s="3178"/>
      <c r="T91" s="3178"/>
      <c r="U91" s="3178"/>
      <c r="V91" s="3178"/>
      <c r="W91" s="3178"/>
      <c r="X91" s="3178"/>
      <c r="Y91" s="3178"/>
      <c r="Z91" s="3178"/>
      <c r="AA91" s="3178"/>
      <c r="AB91" s="3178"/>
      <c r="AC91" s="3178"/>
      <c r="AD91" s="3178"/>
      <c r="AE91" s="3178"/>
      <c r="AF91" s="3178"/>
      <c r="AG91" s="3178"/>
      <c r="AH91" s="3178"/>
      <c r="AI91" s="3178"/>
      <c r="AJ91" s="3178"/>
      <c r="AK91" s="3178"/>
      <c r="AL91" s="3178"/>
      <c r="AM91" s="3178"/>
      <c r="AN91" s="3178"/>
      <c r="AO91" s="3178"/>
      <c r="AP91" s="3178"/>
      <c r="AQ91" s="3178"/>
      <c r="AR91" s="3178"/>
      <c r="AS91" s="3178"/>
      <c r="AT91" s="3178"/>
      <c r="AU91" s="3178"/>
      <c r="AV91" s="3178"/>
      <c r="AW91" s="3178"/>
      <c r="AX91" s="3178"/>
      <c r="AY91" s="3178"/>
      <c r="AZ91" s="3178"/>
      <c r="BA91" s="3178"/>
      <c r="BB91" s="3178"/>
      <c r="BC91" s="3178"/>
      <c r="BD91" s="3178"/>
      <c r="BE91" s="3178"/>
      <c r="BF91" s="3178"/>
      <c r="BG91" s="3178"/>
      <c r="BH91" s="3178"/>
      <c r="BI91" s="3178"/>
      <c r="BJ91" s="3178"/>
      <c r="BK91" s="3178"/>
      <c r="BL91" s="3178"/>
      <c r="BM91" s="3178"/>
      <c r="BN91" s="3178"/>
      <c r="BO91" s="3178"/>
      <c r="BP91" s="3178"/>
      <c r="BQ91" s="3178"/>
      <c r="BR91" s="3178"/>
      <c r="BS91" s="3178"/>
      <c r="BT91" s="1490"/>
      <c r="BU91" s="1490"/>
      <c r="BX91" s="1489"/>
    </row>
    <row r="92" spans="2:76" ht="11.45" customHeight="1">
      <c r="B92" s="1487"/>
      <c r="C92" s="1497"/>
      <c r="D92" s="3179" t="s">
        <v>4882</v>
      </c>
      <c r="E92" s="3179"/>
      <c r="F92" s="3179"/>
      <c r="G92" s="3179"/>
      <c r="H92" s="3179"/>
      <c r="I92" s="3179"/>
      <c r="J92" s="3179"/>
      <c r="K92" s="3179"/>
      <c r="L92" s="3179"/>
      <c r="M92" s="3179"/>
      <c r="N92" s="3179"/>
      <c r="O92" s="3179"/>
      <c r="P92" s="3179"/>
      <c r="Q92" s="3179"/>
      <c r="R92" s="3179"/>
      <c r="S92" s="3179"/>
      <c r="T92" s="3179"/>
      <c r="U92" s="3179"/>
      <c r="V92" s="3179"/>
      <c r="W92" s="3179"/>
      <c r="X92" s="3179"/>
      <c r="Y92" s="3179"/>
      <c r="Z92" s="3179"/>
      <c r="AA92" s="3179"/>
      <c r="AB92" s="3179"/>
      <c r="AC92" s="3179"/>
      <c r="AD92" s="3179"/>
      <c r="AE92" s="3179"/>
      <c r="AF92" s="3179"/>
      <c r="AG92" s="3179"/>
      <c r="AH92" s="3179"/>
      <c r="AI92" s="3179"/>
      <c r="AJ92" s="3179"/>
      <c r="AK92" s="3179"/>
      <c r="AL92" s="3179"/>
      <c r="AM92" s="3179"/>
      <c r="AN92" s="3179"/>
      <c r="AO92" s="3179"/>
      <c r="AP92" s="3179"/>
      <c r="AQ92" s="3179"/>
      <c r="AR92" s="3179"/>
      <c r="AS92" s="3179"/>
      <c r="AT92" s="3179"/>
      <c r="AU92" s="3179"/>
      <c r="AV92" s="3179"/>
      <c r="AW92" s="3179"/>
      <c r="AX92" s="3179"/>
      <c r="AY92" s="3179"/>
      <c r="AZ92" s="3179"/>
      <c r="BA92" s="3179"/>
      <c r="BB92" s="3179"/>
      <c r="BC92" s="3179"/>
      <c r="BD92" s="3179"/>
      <c r="BE92" s="3179"/>
      <c r="BF92" s="3179"/>
      <c r="BG92" s="3179"/>
      <c r="BH92" s="3179"/>
      <c r="BI92" s="3179"/>
      <c r="BJ92" s="3179"/>
      <c r="BK92" s="3179"/>
      <c r="BL92" s="3179"/>
      <c r="BM92" s="3179"/>
      <c r="BN92" s="3179"/>
      <c r="BO92" s="3179"/>
      <c r="BP92" s="3179"/>
      <c r="BQ92" s="3179"/>
      <c r="BR92" s="3179"/>
      <c r="BS92" s="3179"/>
      <c r="BT92" s="3179"/>
      <c r="BU92" s="3179"/>
      <c r="BV92" s="3179"/>
      <c r="BW92" s="3179"/>
      <c r="BX92" s="1489"/>
    </row>
    <row r="93" spans="2:76" ht="11.45" customHeight="1">
      <c r="B93" s="1487"/>
      <c r="C93" s="1497"/>
      <c r="D93" s="3180" t="s">
        <v>4510</v>
      </c>
      <c r="E93" s="3180"/>
      <c r="F93" s="3180"/>
      <c r="G93" s="3180"/>
      <c r="H93" s="3180"/>
      <c r="I93" s="3180"/>
      <c r="J93" s="3180"/>
      <c r="K93" s="3180"/>
      <c r="L93" s="3180"/>
      <c r="M93" s="3180"/>
      <c r="N93" s="3180"/>
      <c r="O93" s="3180"/>
      <c r="P93" s="3180"/>
      <c r="Q93" s="3180"/>
      <c r="R93" s="3180"/>
      <c r="S93" s="3180"/>
      <c r="T93" s="3180"/>
      <c r="U93" s="3180"/>
      <c r="V93" s="3180"/>
      <c r="W93" s="3180"/>
      <c r="X93" s="3180"/>
      <c r="Y93" s="3180"/>
      <c r="Z93" s="3180"/>
      <c r="AA93" s="3180"/>
      <c r="AB93" s="3180"/>
      <c r="AC93" s="3180"/>
      <c r="AD93" s="3180"/>
      <c r="AE93" s="3180"/>
      <c r="AF93" s="3180"/>
      <c r="AG93" s="3180"/>
      <c r="AH93" s="3180"/>
      <c r="AI93" s="3180"/>
      <c r="AJ93" s="3180"/>
      <c r="AK93" s="3180"/>
      <c r="AL93" s="3180"/>
      <c r="AM93" s="3180"/>
      <c r="AN93" s="3180"/>
      <c r="AO93" s="3180"/>
      <c r="AP93" s="3180"/>
      <c r="AQ93" s="3180"/>
      <c r="AR93" s="3180"/>
      <c r="AS93" s="3180"/>
      <c r="AT93" s="3180"/>
      <c r="AU93" s="3180"/>
      <c r="AV93" s="3180"/>
      <c r="AW93" s="3180"/>
      <c r="AX93" s="3180"/>
      <c r="AY93" s="3180"/>
      <c r="AZ93" s="3180"/>
      <c r="BA93" s="3180"/>
      <c r="BB93" s="3180"/>
      <c r="BC93" s="3180"/>
      <c r="BD93" s="3180"/>
      <c r="BE93" s="3180"/>
      <c r="BF93" s="3180"/>
      <c r="BG93" s="3180"/>
      <c r="BH93" s="3180"/>
      <c r="BI93" s="3180"/>
      <c r="BJ93" s="3180"/>
      <c r="BK93" s="3180"/>
      <c r="BL93" s="3180"/>
      <c r="BM93" s="3180"/>
      <c r="BN93" s="3180"/>
      <c r="BO93" s="3180"/>
      <c r="BP93" s="3180"/>
      <c r="BQ93" s="3180"/>
      <c r="BR93" s="3180"/>
      <c r="BS93" s="3180"/>
      <c r="BT93" s="3180"/>
      <c r="BU93" s="3180"/>
      <c r="BV93" s="3180"/>
      <c r="BW93" s="3180"/>
      <c r="BX93" s="1489"/>
    </row>
    <row r="94" spans="2:76" ht="11.25" customHeight="1">
      <c r="B94" s="1498"/>
      <c r="C94" s="1497"/>
      <c r="D94" s="3181" t="s">
        <v>2589</v>
      </c>
      <c r="E94" s="3182"/>
      <c r="F94" s="3182"/>
      <c r="G94" s="3182"/>
      <c r="H94" s="3182"/>
      <c r="I94" s="3182"/>
      <c r="J94" s="3182"/>
      <c r="K94" s="3182"/>
      <c r="L94" s="3182"/>
      <c r="M94" s="3182"/>
      <c r="N94" s="3182"/>
      <c r="O94" s="3182"/>
      <c r="P94" s="3182"/>
      <c r="Q94" s="3183"/>
      <c r="R94" s="3184" t="s">
        <v>2590</v>
      </c>
      <c r="S94" s="3184"/>
      <c r="T94" s="3184"/>
      <c r="U94" s="3184"/>
      <c r="V94" s="3184"/>
      <c r="W94" s="3184"/>
      <c r="X94" s="3184"/>
      <c r="Y94" s="3184"/>
      <c r="Z94" s="3184"/>
      <c r="AA94" s="3184"/>
      <c r="AB94" s="3184"/>
      <c r="AC94" s="3184"/>
      <c r="AD94" s="3184"/>
      <c r="AE94" s="3184"/>
      <c r="AF94" s="3184"/>
      <c r="AG94" s="3184"/>
      <c r="AH94" s="3184"/>
      <c r="AI94" s="3184"/>
      <c r="AJ94" s="3184"/>
      <c r="AK94" s="3184"/>
      <c r="AL94" s="3184"/>
      <c r="AM94" s="3184"/>
      <c r="AN94" s="3184"/>
      <c r="AO94" s="3184"/>
      <c r="AP94" s="3184"/>
      <c r="AQ94" s="3184"/>
      <c r="AR94" s="3184"/>
      <c r="AS94" s="3184"/>
      <c r="AT94" s="3184"/>
      <c r="AU94" s="3184"/>
      <c r="AV94" s="3184"/>
      <c r="AW94" s="3184"/>
      <c r="AX94" s="3184"/>
      <c r="AY94" s="3184"/>
      <c r="AZ94" s="3184"/>
      <c r="BA94" s="3184"/>
      <c r="BB94" s="3184"/>
      <c r="BC94" s="3184"/>
      <c r="BD94" s="3184"/>
      <c r="BE94" s="3184"/>
      <c r="BF94" s="3184"/>
      <c r="BG94" s="3184"/>
      <c r="BH94" s="3184"/>
      <c r="BI94" s="3184" t="s">
        <v>3803</v>
      </c>
      <c r="BJ94" s="3184"/>
      <c r="BK94" s="3184"/>
      <c r="BL94" s="3184"/>
      <c r="BM94" s="3184"/>
      <c r="BN94" s="3184"/>
      <c r="BO94" s="3184"/>
      <c r="BP94" s="3184"/>
      <c r="BQ94" s="3184"/>
      <c r="BR94" s="3184"/>
      <c r="BS94" s="3184"/>
      <c r="BT94" s="3184"/>
      <c r="BU94" s="3184"/>
      <c r="BV94" s="3184"/>
      <c r="BW94" s="3184"/>
      <c r="BX94" s="1489"/>
    </row>
    <row r="95" spans="2:76" ht="11.25" customHeight="1">
      <c r="B95" s="1492"/>
      <c r="C95" s="1422"/>
      <c r="D95" s="3164" t="s">
        <v>3804</v>
      </c>
      <c r="E95" s="3164"/>
      <c r="F95" s="3164"/>
      <c r="G95" s="3164"/>
      <c r="H95" s="3164"/>
      <c r="I95" s="3164"/>
      <c r="J95" s="3164"/>
      <c r="K95" s="3164"/>
      <c r="L95" s="3164"/>
      <c r="M95" s="3164"/>
      <c r="N95" s="3164"/>
      <c r="O95" s="3164"/>
      <c r="P95" s="3164"/>
      <c r="Q95" s="3164"/>
      <c r="R95" s="3161" t="s">
        <v>3820</v>
      </c>
      <c r="S95" s="3161"/>
      <c r="T95" s="3161"/>
      <c r="U95" s="3161"/>
      <c r="V95" s="3161"/>
      <c r="W95" s="3161"/>
      <c r="X95" s="3161"/>
      <c r="Y95" s="3161"/>
      <c r="Z95" s="3161"/>
      <c r="AA95" s="3161"/>
      <c r="AB95" s="3161"/>
      <c r="AC95" s="3161"/>
      <c r="AD95" s="3161"/>
      <c r="AE95" s="3161"/>
      <c r="AF95" s="3161"/>
      <c r="AG95" s="3161"/>
      <c r="AH95" s="3161"/>
      <c r="AI95" s="3161"/>
      <c r="AJ95" s="3161"/>
      <c r="AK95" s="3161"/>
      <c r="AL95" s="3161"/>
      <c r="AM95" s="3161"/>
      <c r="AN95" s="3161"/>
      <c r="AO95" s="3161"/>
      <c r="AP95" s="3161"/>
      <c r="AQ95" s="3161"/>
      <c r="AR95" s="3161"/>
      <c r="AS95" s="3161"/>
      <c r="AT95" s="3161"/>
      <c r="AU95" s="3161"/>
      <c r="AV95" s="3161"/>
      <c r="AW95" s="3161"/>
      <c r="AX95" s="3161"/>
      <c r="AY95" s="3161"/>
      <c r="AZ95" s="3161"/>
      <c r="BA95" s="3161"/>
      <c r="BB95" s="3161"/>
      <c r="BC95" s="3161"/>
      <c r="BD95" s="3161"/>
      <c r="BE95" s="3161"/>
      <c r="BF95" s="3161"/>
      <c r="BG95" s="3161"/>
      <c r="BH95" s="3161"/>
      <c r="BI95" s="3165" t="s">
        <v>4883</v>
      </c>
      <c r="BJ95" s="3165"/>
      <c r="BK95" s="3165"/>
      <c r="BL95" s="3165"/>
      <c r="BM95" s="3165"/>
      <c r="BN95" s="3165"/>
      <c r="BO95" s="3165"/>
      <c r="BP95" s="3165"/>
      <c r="BQ95" s="3165"/>
      <c r="BR95" s="3165"/>
      <c r="BS95" s="3165"/>
      <c r="BT95" s="3165"/>
      <c r="BU95" s="3165"/>
      <c r="BV95" s="3165"/>
      <c r="BW95" s="3165"/>
      <c r="BX95" s="1489"/>
    </row>
    <row r="96" spans="2:76" ht="11.25" customHeight="1">
      <c r="B96" s="1492"/>
      <c r="C96" s="1422"/>
      <c r="D96" s="3164"/>
      <c r="E96" s="3164"/>
      <c r="F96" s="3164"/>
      <c r="G96" s="3164"/>
      <c r="H96" s="3164"/>
      <c r="I96" s="3164"/>
      <c r="J96" s="3164"/>
      <c r="K96" s="3164"/>
      <c r="L96" s="3164"/>
      <c r="M96" s="3164"/>
      <c r="N96" s="3164"/>
      <c r="O96" s="3164"/>
      <c r="P96" s="3164"/>
      <c r="Q96" s="3164"/>
      <c r="R96" s="3161" t="s">
        <v>3805</v>
      </c>
      <c r="S96" s="3161"/>
      <c r="T96" s="3161"/>
      <c r="U96" s="3161"/>
      <c r="V96" s="3161"/>
      <c r="W96" s="3161"/>
      <c r="X96" s="3161"/>
      <c r="Y96" s="3161"/>
      <c r="Z96" s="3161"/>
      <c r="AA96" s="3161"/>
      <c r="AB96" s="3161"/>
      <c r="AC96" s="3161"/>
      <c r="AD96" s="3161"/>
      <c r="AE96" s="3161"/>
      <c r="AF96" s="3161"/>
      <c r="AG96" s="3161"/>
      <c r="AH96" s="3161"/>
      <c r="AI96" s="3161"/>
      <c r="AJ96" s="3161"/>
      <c r="AK96" s="3161"/>
      <c r="AL96" s="3161"/>
      <c r="AM96" s="3161"/>
      <c r="AN96" s="3161"/>
      <c r="AO96" s="3161"/>
      <c r="AP96" s="3161"/>
      <c r="AQ96" s="3161"/>
      <c r="AR96" s="3161"/>
      <c r="AS96" s="3161"/>
      <c r="AT96" s="3161"/>
      <c r="AU96" s="3161"/>
      <c r="AV96" s="3161"/>
      <c r="AW96" s="3161"/>
      <c r="AX96" s="3161"/>
      <c r="AY96" s="3161"/>
      <c r="AZ96" s="3161"/>
      <c r="BA96" s="3161"/>
      <c r="BB96" s="3161"/>
      <c r="BC96" s="3161"/>
      <c r="BD96" s="3161"/>
      <c r="BE96" s="3161"/>
      <c r="BF96" s="3161"/>
      <c r="BG96" s="3161"/>
      <c r="BH96" s="3161"/>
      <c r="BI96" s="3165"/>
      <c r="BJ96" s="3165"/>
      <c r="BK96" s="3165"/>
      <c r="BL96" s="3165"/>
      <c r="BM96" s="3165"/>
      <c r="BN96" s="3165"/>
      <c r="BO96" s="3165"/>
      <c r="BP96" s="3165"/>
      <c r="BQ96" s="3165"/>
      <c r="BR96" s="3165"/>
      <c r="BS96" s="3165"/>
      <c r="BT96" s="3165"/>
      <c r="BU96" s="3165"/>
      <c r="BV96" s="3165"/>
      <c r="BW96" s="3165"/>
      <c r="BX96" s="1489"/>
    </row>
    <row r="97" spans="2:76" ht="11.25" customHeight="1">
      <c r="B97" s="1492"/>
      <c r="C97" s="1422"/>
      <c r="D97" s="3164"/>
      <c r="E97" s="3164"/>
      <c r="F97" s="3164"/>
      <c r="G97" s="3164"/>
      <c r="H97" s="3164"/>
      <c r="I97" s="3164"/>
      <c r="J97" s="3164"/>
      <c r="K97" s="3164"/>
      <c r="L97" s="3164"/>
      <c r="M97" s="3164"/>
      <c r="N97" s="3164"/>
      <c r="O97" s="3164"/>
      <c r="P97" s="3164"/>
      <c r="Q97" s="3164"/>
      <c r="R97" s="3161" t="s">
        <v>4511</v>
      </c>
      <c r="S97" s="3161"/>
      <c r="T97" s="3161"/>
      <c r="U97" s="3161"/>
      <c r="V97" s="3161"/>
      <c r="W97" s="3161"/>
      <c r="X97" s="3161"/>
      <c r="Y97" s="3161"/>
      <c r="Z97" s="3161"/>
      <c r="AA97" s="3161"/>
      <c r="AB97" s="3161"/>
      <c r="AC97" s="3161"/>
      <c r="AD97" s="3161"/>
      <c r="AE97" s="3161"/>
      <c r="AF97" s="3161"/>
      <c r="AG97" s="3161"/>
      <c r="AH97" s="3161"/>
      <c r="AI97" s="3161"/>
      <c r="AJ97" s="3161"/>
      <c r="AK97" s="3161"/>
      <c r="AL97" s="3161"/>
      <c r="AM97" s="3161"/>
      <c r="AN97" s="3161"/>
      <c r="AO97" s="3161"/>
      <c r="AP97" s="3161"/>
      <c r="AQ97" s="3161"/>
      <c r="AR97" s="3161"/>
      <c r="AS97" s="3161"/>
      <c r="AT97" s="3161"/>
      <c r="AU97" s="3161"/>
      <c r="AV97" s="3161"/>
      <c r="AW97" s="3161"/>
      <c r="AX97" s="3161"/>
      <c r="AY97" s="3161"/>
      <c r="AZ97" s="3161"/>
      <c r="BA97" s="3161"/>
      <c r="BB97" s="3161"/>
      <c r="BC97" s="3161"/>
      <c r="BD97" s="3161"/>
      <c r="BE97" s="3161"/>
      <c r="BF97" s="3161"/>
      <c r="BG97" s="3161"/>
      <c r="BH97" s="3161"/>
      <c r="BI97" s="3165"/>
      <c r="BJ97" s="3165"/>
      <c r="BK97" s="3165"/>
      <c r="BL97" s="3165"/>
      <c r="BM97" s="3165"/>
      <c r="BN97" s="3165"/>
      <c r="BO97" s="3165"/>
      <c r="BP97" s="3165"/>
      <c r="BQ97" s="3165"/>
      <c r="BR97" s="3165"/>
      <c r="BS97" s="3165"/>
      <c r="BT97" s="3165"/>
      <c r="BU97" s="3165"/>
      <c r="BV97" s="3165"/>
      <c r="BW97" s="3165"/>
      <c r="BX97" s="1489"/>
    </row>
    <row r="98" spans="2:76" ht="11.25" customHeight="1">
      <c r="B98" s="1492"/>
      <c r="C98" s="1422"/>
      <c r="D98" s="3164"/>
      <c r="E98" s="3164"/>
      <c r="F98" s="3164"/>
      <c r="G98" s="3164"/>
      <c r="H98" s="3164"/>
      <c r="I98" s="3164"/>
      <c r="J98" s="3164"/>
      <c r="K98" s="3164"/>
      <c r="L98" s="3164"/>
      <c r="M98" s="3164"/>
      <c r="N98" s="3164"/>
      <c r="O98" s="3164"/>
      <c r="P98" s="3164"/>
      <c r="Q98" s="3164"/>
      <c r="R98" s="3167" t="s">
        <v>4884</v>
      </c>
      <c r="S98" s="3167"/>
      <c r="T98" s="3167"/>
      <c r="U98" s="3167"/>
      <c r="V98" s="3167"/>
      <c r="W98" s="3167"/>
      <c r="X98" s="3167"/>
      <c r="Y98" s="3167"/>
      <c r="Z98" s="3167"/>
      <c r="AA98" s="3167"/>
      <c r="AB98" s="3167"/>
      <c r="AC98" s="3167"/>
      <c r="AD98" s="3167"/>
      <c r="AE98" s="3167"/>
      <c r="AF98" s="3167"/>
      <c r="AG98" s="3167"/>
      <c r="AH98" s="3167"/>
      <c r="AI98" s="3167"/>
      <c r="AJ98" s="3167"/>
      <c r="AK98" s="3167"/>
      <c r="AL98" s="3167"/>
      <c r="AM98" s="3167"/>
      <c r="AN98" s="3167"/>
      <c r="AO98" s="3167"/>
      <c r="AP98" s="3167"/>
      <c r="AQ98" s="3167"/>
      <c r="AR98" s="3167"/>
      <c r="AS98" s="3167"/>
      <c r="AT98" s="3167"/>
      <c r="AU98" s="3167"/>
      <c r="AV98" s="3167"/>
      <c r="AW98" s="3167"/>
      <c r="AX98" s="3167"/>
      <c r="AY98" s="3167"/>
      <c r="AZ98" s="3167"/>
      <c r="BA98" s="3167"/>
      <c r="BB98" s="3167"/>
      <c r="BC98" s="3167"/>
      <c r="BD98" s="3167"/>
      <c r="BE98" s="3167"/>
      <c r="BF98" s="3167"/>
      <c r="BG98" s="3167"/>
      <c r="BH98" s="3167"/>
      <c r="BI98" s="3165"/>
      <c r="BJ98" s="3165"/>
      <c r="BK98" s="3165"/>
      <c r="BL98" s="3165"/>
      <c r="BM98" s="3165"/>
      <c r="BN98" s="3165"/>
      <c r="BO98" s="3165"/>
      <c r="BP98" s="3165"/>
      <c r="BQ98" s="3165"/>
      <c r="BR98" s="3165"/>
      <c r="BS98" s="3165"/>
      <c r="BT98" s="3165"/>
      <c r="BU98" s="3165"/>
      <c r="BV98" s="3165"/>
      <c r="BW98" s="3165"/>
      <c r="BX98" s="1489"/>
    </row>
    <row r="99" spans="2:76" ht="11.25" customHeight="1">
      <c r="B99" s="1492"/>
      <c r="C99" s="1422"/>
      <c r="D99" s="3164"/>
      <c r="E99" s="3164"/>
      <c r="F99" s="3164"/>
      <c r="G99" s="3164"/>
      <c r="H99" s="3164"/>
      <c r="I99" s="3164"/>
      <c r="J99" s="3164"/>
      <c r="K99" s="3164"/>
      <c r="L99" s="3164"/>
      <c r="M99" s="3164"/>
      <c r="N99" s="3164"/>
      <c r="O99" s="3164"/>
      <c r="P99" s="3164"/>
      <c r="Q99" s="3164"/>
      <c r="R99" s="3167"/>
      <c r="S99" s="3167"/>
      <c r="T99" s="3167"/>
      <c r="U99" s="3167"/>
      <c r="V99" s="3167"/>
      <c r="W99" s="3167"/>
      <c r="X99" s="3167"/>
      <c r="Y99" s="3167"/>
      <c r="Z99" s="3167"/>
      <c r="AA99" s="3167"/>
      <c r="AB99" s="3167"/>
      <c r="AC99" s="3167"/>
      <c r="AD99" s="3167"/>
      <c r="AE99" s="3167"/>
      <c r="AF99" s="3167"/>
      <c r="AG99" s="3167"/>
      <c r="AH99" s="3167"/>
      <c r="AI99" s="3167"/>
      <c r="AJ99" s="3167"/>
      <c r="AK99" s="3167"/>
      <c r="AL99" s="3167"/>
      <c r="AM99" s="3167"/>
      <c r="AN99" s="3167"/>
      <c r="AO99" s="3167"/>
      <c r="AP99" s="3167"/>
      <c r="AQ99" s="3167"/>
      <c r="AR99" s="3167"/>
      <c r="AS99" s="3167"/>
      <c r="AT99" s="3167"/>
      <c r="AU99" s="3167"/>
      <c r="AV99" s="3167"/>
      <c r="AW99" s="3167"/>
      <c r="AX99" s="3167"/>
      <c r="AY99" s="3167"/>
      <c r="AZ99" s="3167"/>
      <c r="BA99" s="3167"/>
      <c r="BB99" s="3167"/>
      <c r="BC99" s="3167"/>
      <c r="BD99" s="3167"/>
      <c r="BE99" s="3167"/>
      <c r="BF99" s="3167"/>
      <c r="BG99" s="3167"/>
      <c r="BH99" s="3167"/>
      <c r="BI99" s="3165"/>
      <c r="BJ99" s="3165"/>
      <c r="BK99" s="3165"/>
      <c r="BL99" s="3165"/>
      <c r="BM99" s="3165"/>
      <c r="BN99" s="3165"/>
      <c r="BO99" s="3165"/>
      <c r="BP99" s="3165"/>
      <c r="BQ99" s="3165"/>
      <c r="BR99" s="3165"/>
      <c r="BS99" s="3165"/>
      <c r="BT99" s="3165"/>
      <c r="BU99" s="3165"/>
      <c r="BV99" s="3165"/>
      <c r="BW99" s="3165"/>
      <c r="BX99" s="1489"/>
    </row>
    <row r="100" spans="2:76" ht="11.25" customHeight="1">
      <c r="B100" s="1492"/>
      <c r="C100" s="1422"/>
      <c r="D100" s="3164"/>
      <c r="E100" s="3164"/>
      <c r="F100" s="3164"/>
      <c r="G100" s="3164"/>
      <c r="H100" s="3164"/>
      <c r="I100" s="3164"/>
      <c r="J100" s="3164"/>
      <c r="K100" s="3164"/>
      <c r="L100" s="3164"/>
      <c r="M100" s="3164"/>
      <c r="N100" s="3164"/>
      <c r="O100" s="3164"/>
      <c r="P100" s="3164"/>
      <c r="Q100" s="3164"/>
      <c r="R100" s="3161" t="s">
        <v>2591</v>
      </c>
      <c r="S100" s="3161"/>
      <c r="T100" s="3161"/>
      <c r="U100" s="3161"/>
      <c r="V100" s="3161"/>
      <c r="W100" s="3161"/>
      <c r="X100" s="3161"/>
      <c r="Y100" s="3161"/>
      <c r="Z100" s="3161"/>
      <c r="AA100" s="3161"/>
      <c r="AB100" s="3161"/>
      <c r="AC100" s="3161"/>
      <c r="AD100" s="3161"/>
      <c r="AE100" s="3161"/>
      <c r="AF100" s="3161"/>
      <c r="AG100" s="3161"/>
      <c r="AH100" s="3161"/>
      <c r="AI100" s="3161"/>
      <c r="AJ100" s="3161"/>
      <c r="AK100" s="3161"/>
      <c r="AL100" s="3161"/>
      <c r="AM100" s="3161"/>
      <c r="AN100" s="3161"/>
      <c r="AO100" s="3161"/>
      <c r="AP100" s="3161"/>
      <c r="AQ100" s="3161"/>
      <c r="AR100" s="3161"/>
      <c r="AS100" s="3161"/>
      <c r="AT100" s="3161"/>
      <c r="AU100" s="3161"/>
      <c r="AV100" s="3161"/>
      <c r="AW100" s="3161"/>
      <c r="AX100" s="3161"/>
      <c r="AY100" s="3161"/>
      <c r="AZ100" s="3161"/>
      <c r="BA100" s="3161"/>
      <c r="BB100" s="3161"/>
      <c r="BC100" s="3161"/>
      <c r="BD100" s="3161"/>
      <c r="BE100" s="3161"/>
      <c r="BF100" s="3161"/>
      <c r="BG100" s="3161"/>
      <c r="BH100" s="3161"/>
      <c r="BI100" s="3165"/>
      <c r="BJ100" s="3165"/>
      <c r="BK100" s="3165"/>
      <c r="BL100" s="3165"/>
      <c r="BM100" s="3165"/>
      <c r="BN100" s="3165"/>
      <c r="BO100" s="3165"/>
      <c r="BP100" s="3165"/>
      <c r="BQ100" s="3165"/>
      <c r="BR100" s="3165"/>
      <c r="BS100" s="3165"/>
      <c r="BT100" s="3165"/>
      <c r="BU100" s="3165"/>
      <c r="BV100" s="3165"/>
      <c r="BW100" s="3165"/>
      <c r="BX100" s="1489"/>
    </row>
    <row r="101" spans="2:76" ht="11.25" customHeight="1">
      <c r="B101" s="1492"/>
      <c r="C101" s="1422"/>
      <c r="D101" s="3164"/>
      <c r="E101" s="3164"/>
      <c r="F101" s="3164"/>
      <c r="G101" s="3164"/>
      <c r="H101" s="3164"/>
      <c r="I101" s="3164"/>
      <c r="J101" s="3164"/>
      <c r="K101" s="3164"/>
      <c r="L101" s="3164"/>
      <c r="M101" s="3164"/>
      <c r="N101" s="3164"/>
      <c r="O101" s="3164"/>
      <c r="P101" s="3164"/>
      <c r="Q101" s="3164"/>
      <c r="R101" s="3161" t="s">
        <v>2592</v>
      </c>
      <c r="S101" s="3161"/>
      <c r="T101" s="3161"/>
      <c r="U101" s="3161"/>
      <c r="V101" s="3161"/>
      <c r="W101" s="3161"/>
      <c r="X101" s="3161"/>
      <c r="Y101" s="3161"/>
      <c r="Z101" s="3161"/>
      <c r="AA101" s="3161"/>
      <c r="AB101" s="3161"/>
      <c r="AC101" s="3161"/>
      <c r="AD101" s="3161"/>
      <c r="AE101" s="3161"/>
      <c r="AF101" s="3161"/>
      <c r="AG101" s="3161"/>
      <c r="AH101" s="3161"/>
      <c r="AI101" s="3161"/>
      <c r="AJ101" s="3161"/>
      <c r="AK101" s="3161"/>
      <c r="AL101" s="3161"/>
      <c r="AM101" s="3161"/>
      <c r="AN101" s="3161"/>
      <c r="AO101" s="3161"/>
      <c r="AP101" s="3161"/>
      <c r="AQ101" s="3161"/>
      <c r="AR101" s="3161"/>
      <c r="AS101" s="3161"/>
      <c r="AT101" s="3161"/>
      <c r="AU101" s="3161"/>
      <c r="AV101" s="3161"/>
      <c r="AW101" s="3161"/>
      <c r="AX101" s="3161"/>
      <c r="AY101" s="3161"/>
      <c r="AZ101" s="3161"/>
      <c r="BA101" s="3161"/>
      <c r="BB101" s="3161"/>
      <c r="BC101" s="3161"/>
      <c r="BD101" s="3161"/>
      <c r="BE101" s="3161"/>
      <c r="BF101" s="3161"/>
      <c r="BG101" s="3161"/>
      <c r="BH101" s="3161"/>
      <c r="BI101" s="3165"/>
      <c r="BJ101" s="3165"/>
      <c r="BK101" s="3165"/>
      <c r="BL101" s="3165"/>
      <c r="BM101" s="3165"/>
      <c r="BN101" s="3165"/>
      <c r="BO101" s="3165"/>
      <c r="BP101" s="3165"/>
      <c r="BQ101" s="3165"/>
      <c r="BR101" s="3165"/>
      <c r="BS101" s="3165"/>
      <c r="BT101" s="3165"/>
      <c r="BU101" s="3165"/>
      <c r="BV101" s="3165"/>
      <c r="BW101" s="3165"/>
      <c r="BX101" s="1489"/>
    </row>
    <row r="102" spans="2:76" ht="11.25" customHeight="1">
      <c r="B102" s="1492"/>
      <c r="C102" s="1422"/>
      <c r="D102" s="3168" t="s">
        <v>2593</v>
      </c>
      <c r="E102" s="3169"/>
      <c r="F102" s="3169"/>
      <c r="G102" s="3169"/>
      <c r="H102" s="3169"/>
      <c r="I102" s="3169"/>
      <c r="J102" s="3169"/>
      <c r="K102" s="3169"/>
      <c r="L102" s="3169"/>
      <c r="M102" s="3169"/>
      <c r="N102" s="3169"/>
      <c r="O102" s="3169"/>
      <c r="P102" s="3169"/>
      <c r="Q102" s="3170"/>
      <c r="R102" s="3177" t="s">
        <v>4512</v>
      </c>
      <c r="S102" s="3177"/>
      <c r="T102" s="3177"/>
      <c r="U102" s="3177"/>
      <c r="V102" s="3177"/>
      <c r="W102" s="3177"/>
      <c r="X102" s="3177"/>
      <c r="Y102" s="3177"/>
      <c r="Z102" s="3177"/>
      <c r="AA102" s="3177"/>
      <c r="AB102" s="3177"/>
      <c r="AC102" s="3177"/>
      <c r="AD102" s="3177"/>
      <c r="AE102" s="3177"/>
      <c r="AF102" s="3177"/>
      <c r="AG102" s="3177"/>
      <c r="AH102" s="3177"/>
      <c r="AI102" s="3177"/>
      <c r="AJ102" s="3177"/>
      <c r="AK102" s="3177"/>
      <c r="AL102" s="3177"/>
      <c r="AM102" s="3177"/>
      <c r="AN102" s="3177"/>
      <c r="AO102" s="3177"/>
      <c r="AP102" s="3177"/>
      <c r="AQ102" s="3177"/>
      <c r="AR102" s="3177"/>
      <c r="AS102" s="3177"/>
      <c r="AT102" s="3177"/>
      <c r="AU102" s="3177"/>
      <c r="AV102" s="3177"/>
      <c r="AW102" s="3177"/>
      <c r="AX102" s="3177"/>
      <c r="AY102" s="3177"/>
      <c r="AZ102" s="3177"/>
      <c r="BA102" s="3177"/>
      <c r="BB102" s="3177"/>
      <c r="BC102" s="3177"/>
      <c r="BD102" s="3177"/>
      <c r="BE102" s="3177"/>
      <c r="BF102" s="3177"/>
      <c r="BG102" s="3177"/>
      <c r="BH102" s="3177"/>
      <c r="BI102" s="3165"/>
      <c r="BJ102" s="3165"/>
      <c r="BK102" s="3165"/>
      <c r="BL102" s="3165"/>
      <c r="BM102" s="3165"/>
      <c r="BN102" s="3165"/>
      <c r="BO102" s="3165"/>
      <c r="BP102" s="3165"/>
      <c r="BQ102" s="3165"/>
      <c r="BR102" s="3165"/>
      <c r="BS102" s="3165"/>
      <c r="BT102" s="3165"/>
      <c r="BU102" s="3165"/>
      <c r="BV102" s="3165"/>
      <c r="BW102" s="3165"/>
      <c r="BX102" s="1489"/>
    </row>
    <row r="103" spans="2:76" ht="11.25" customHeight="1">
      <c r="B103" s="1492"/>
      <c r="C103" s="1422"/>
      <c r="D103" s="3171"/>
      <c r="E103" s="3172"/>
      <c r="F103" s="3172"/>
      <c r="G103" s="3172"/>
      <c r="H103" s="3172"/>
      <c r="I103" s="3172"/>
      <c r="J103" s="3172"/>
      <c r="K103" s="3172"/>
      <c r="L103" s="3172"/>
      <c r="M103" s="3172"/>
      <c r="N103" s="3172"/>
      <c r="O103" s="3172"/>
      <c r="P103" s="3172"/>
      <c r="Q103" s="3173"/>
      <c r="R103" s="3161" t="s">
        <v>3806</v>
      </c>
      <c r="S103" s="3161"/>
      <c r="T103" s="3161"/>
      <c r="U103" s="3161"/>
      <c r="V103" s="3161"/>
      <c r="W103" s="3161"/>
      <c r="X103" s="3161"/>
      <c r="Y103" s="3161"/>
      <c r="Z103" s="3161"/>
      <c r="AA103" s="3161"/>
      <c r="AB103" s="3161"/>
      <c r="AC103" s="3161"/>
      <c r="AD103" s="3161"/>
      <c r="AE103" s="3161"/>
      <c r="AF103" s="3161"/>
      <c r="AG103" s="3161"/>
      <c r="AH103" s="3161"/>
      <c r="AI103" s="3161"/>
      <c r="AJ103" s="3161"/>
      <c r="AK103" s="3161"/>
      <c r="AL103" s="3161"/>
      <c r="AM103" s="3161"/>
      <c r="AN103" s="3161"/>
      <c r="AO103" s="3161"/>
      <c r="AP103" s="3161"/>
      <c r="AQ103" s="3161"/>
      <c r="AR103" s="3161"/>
      <c r="AS103" s="3161"/>
      <c r="AT103" s="3161"/>
      <c r="AU103" s="3161"/>
      <c r="AV103" s="3161"/>
      <c r="AW103" s="3161"/>
      <c r="AX103" s="3161"/>
      <c r="AY103" s="3161"/>
      <c r="AZ103" s="3161"/>
      <c r="BA103" s="3161"/>
      <c r="BB103" s="3161"/>
      <c r="BC103" s="3161"/>
      <c r="BD103" s="3161"/>
      <c r="BE103" s="3161"/>
      <c r="BF103" s="3161"/>
      <c r="BG103" s="3161"/>
      <c r="BH103" s="3161"/>
      <c r="BI103" s="3165"/>
      <c r="BJ103" s="3165"/>
      <c r="BK103" s="3165"/>
      <c r="BL103" s="3165"/>
      <c r="BM103" s="3165"/>
      <c r="BN103" s="3165"/>
      <c r="BO103" s="3165"/>
      <c r="BP103" s="3165"/>
      <c r="BQ103" s="3165"/>
      <c r="BR103" s="3165"/>
      <c r="BS103" s="3165"/>
      <c r="BT103" s="3165"/>
      <c r="BU103" s="3165"/>
      <c r="BV103" s="3165"/>
      <c r="BW103" s="3165"/>
      <c r="BX103" s="1489"/>
    </row>
    <row r="104" spans="2:76" ht="13.5">
      <c r="B104" s="1492"/>
      <c r="C104" s="1422"/>
      <c r="D104" s="3174"/>
      <c r="E104" s="3175"/>
      <c r="F104" s="3175"/>
      <c r="G104" s="3175"/>
      <c r="H104" s="3175"/>
      <c r="I104" s="3175"/>
      <c r="J104" s="3175"/>
      <c r="K104" s="3175"/>
      <c r="L104" s="3175"/>
      <c r="M104" s="3175"/>
      <c r="N104" s="3175"/>
      <c r="O104" s="3175"/>
      <c r="P104" s="3175"/>
      <c r="Q104" s="3176"/>
      <c r="R104" s="3162" t="s">
        <v>3807</v>
      </c>
      <c r="S104" s="3162"/>
      <c r="T104" s="3162"/>
      <c r="U104" s="3162"/>
      <c r="V104" s="3162"/>
      <c r="W104" s="3162"/>
      <c r="X104" s="3162"/>
      <c r="Y104" s="3162"/>
      <c r="Z104" s="3162"/>
      <c r="AA104" s="3162"/>
      <c r="AB104" s="3162"/>
      <c r="AC104" s="3162"/>
      <c r="AD104" s="3162"/>
      <c r="AE104" s="3162"/>
      <c r="AF104" s="3162"/>
      <c r="AG104" s="3162"/>
      <c r="AH104" s="3162"/>
      <c r="AI104" s="3162"/>
      <c r="AJ104" s="3162"/>
      <c r="AK104" s="3162"/>
      <c r="AL104" s="3162"/>
      <c r="AM104" s="3162"/>
      <c r="AN104" s="3162"/>
      <c r="AO104" s="3162"/>
      <c r="AP104" s="3162"/>
      <c r="AQ104" s="3162"/>
      <c r="AR104" s="3162"/>
      <c r="AS104" s="3162"/>
      <c r="AT104" s="3162"/>
      <c r="AU104" s="3162"/>
      <c r="AV104" s="3162"/>
      <c r="AW104" s="3162"/>
      <c r="AX104" s="3162"/>
      <c r="AY104" s="3162"/>
      <c r="AZ104" s="3162"/>
      <c r="BA104" s="3162"/>
      <c r="BB104" s="3162"/>
      <c r="BC104" s="3162"/>
      <c r="BD104" s="3162"/>
      <c r="BE104" s="3162"/>
      <c r="BF104" s="3162"/>
      <c r="BG104" s="3162"/>
      <c r="BH104" s="3162"/>
      <c r="BI104" s="3166"/>
      <c r="BJ104" s="3166"/>
      <c r="BK104" s="3166"/>
      <c r="BL104" s="3166"/>
      <c r="BM104" s="3166"/>
      <c r="BN104" s="3166"/>
      <c r="BO104" s="3166"/>
      <c r="BP104" s="3166"/>
      <c r="BQ104" s="3166"/>
      <c r="BR104" s="3166"/>
      <c r="BS104" s="3166"/>
      <c r="BT104" s="3166"/>
      <c r="BU104" s="3166"/>
      <c r="BV104" s="3166"/>
      <c r="BW104" s="3166"/>
      <c r="BX104" s="1489"/>
    </row>
    <row r="105" spans="2:76" ht="14.25" customHeight="1">
      <c r="B105" s="1499"/>
      <c r="C105" s="1428"/>
      <c r="D105" s="1428"/>
      <c r="E105" s="1428"/>
      <c r="F105" s="1428"/>
      <c r="G105" s="1428"/>
      <c r="H105" s="1428"/>
      <c r="I105" s="1428"/>
      <c r="J105" s="1428"/>
      <c r="K105" s="1428"/>
      <c r="L105" s="1428"/>
      <c r="M105" s="1428"/>
      <c r="N105" s="1428"/>
      <c r="O105" s="1428"/>
      <c r="P105" s="1428"/>
      <c r="Q105" s="1428"/>
      <c r="R105" s="1428"/>
      <c r="S105" s="1428"/>
      <c r="T105" s="1428"/>
      <c r="U105" s="1428"/>
      <c r="V105" s="1428"/>
      <c r="W105" s="1428"/>
      <c r="X105" s="1428"/>
      <c r="Y105" s="1428"/>
      <c r="Z105" s="1428"/>
      <c r="AA105" s="1428"/>
      <c r="AB105" s="1428"/>
      <c r="AC105" s="1428"/>
      <c r="AD105" s="1428"/>
      <c r="AE105" s="1428"/>
      <c r="AF105" s="1428"/>
      <c r="AG105" s="1428"/>
      <c r="AH105" s="1428"/>
      <c r="AI105" s="1428"/>
      <c r="AJ105" s="1428"/>
      <c r="AK105" s="1428"/>
      <c r="AL105" s="1428"/>
      <c r="AM105" s="1428"/>
      <c r="AN105" s="1428"/>
      <c r="AO105" s="1428"/>
      <c r="AP105" s="1428"/>
      <c r="AQ105" s="1428"/>
      <c r="AR105" s="1428"/>
      <c r="AS105" s="1428"/>
      <c r="AT105" s="1428"/>
      <c r="AU105" s="1428"/>
      <c r="AV105" s="1428"/>
      <c r="AW105" s="1428"/>
      <c r="AX105" s="1428"/>
      <c r="AY105" s="1428"/>
      <c r="AZ105" s="1428"/>
      <c r="BA105" s="1428"/>
      <c r="BB105" s="1428"/>
      <c r="BC105" s="1428"/>
      <c r="BD105" s="1428"/>
      <c r="BE105" s="1428"/>
      <c r="BF105" s="1428"/>
      <c r="BG105" s="1428"/>
      <c r="BH105" s="1428"/>
      <c r="BI105" s="1428"/>
      <c r="BJ105" s="1428"/>
      <c r="BK105" s="1428"/>
      <c r="BL105" s="1428"/>
      <c r="BM105" s="1428"/>
      <c r="BN105" s="1428"/>
      <c r="BO105" s="1428"/>
      <c r="BP105" s="1428"/>
      <c r="BQ105" s="1428"/>
      <c r="BR105" s="1428"/>
      <c r="BS105" s="1428"/>
      <c r="BT105" s="1428"/>
      <c r="BU105" s="1428"/>
      <c r="BV105" s="1428"/>
      <c r="BW105" s="1428"/>
      <c r="BX105" s="1500"/>
    </row>
    <row r="106" spans="2:76" ht="16.5" customHeight="1">
      <c r="BH106" s="3163" t="s">
        <v>5032</v>
      </c>
      <c r="BI106" s="3163"/>
      <c r="BJ106" s="3163"/>
      <c r="BK106" s="3163"/>
      <c r="BL106" s="3163"/>
      <c r="BM106" s="3163"/>
      <c r="BN106" s="3163"/>
      <c r="BO106" s="3163"/>
      <c r="BP106" s="3163"/>
      <c r="BQ106" s="3163"/>
      <c r="BR106" s="3163"/>
      <c r="BS106" s="3163"/>
      <c r="BT106" s="3163"/>
      <c r="BU106" s="3163"/>
      <c r="BV106" s="3163"/>
      <c r="BW106" s="3163"/>
      <c r="BX106" s="3163"/>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X34:Y34"/>
    <mergeCell ref="R35:W41"/>
    <mergeCell ref="X35:Y37"/>
    <mergeCell ref="Z35:AJ37"/>
    <mergeCell ref="AK35:AM35"/>
    <mergeCell ref="AK36:AM36"/>
    <mergeCell ref="AK37:AM37"/>
    <mergeCell ref="X38:Y39"/>
    <mergeCell ref="Z38:AJ39"/>
    <mergeCell ref="AN42:BD42"/>
    <mergeCell ref="BE42:BG42"/>
    <mergeCell ref="BH42:BX42"/>
    <mergeCell ref="AK43:AM43"/>
    <mergeCell ref="AN43:BD43"/>
    <mergeCell ref="BE43:BG43"/>
    <mergeCell ref="BH43:BX43"/>
    <mergeCell ref="AK38:AM38"/>
    <mergeCell ref="AK39:AM39"/>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D88:BS88"/>
    <mergeCell ref="D89:BS89"/>
    <mergeCell ref="D90:BS90"/>
    <mergeCell ref="C91:BS91"/>
    <mergeCell ref="D92:BW92"/>
    <mergeCell ref="D93:BW93"/>
    <mergeCell ref="D82:BW82"/>
    <mergeCell ref="C83:BS83"/>
    <mergeCell ref="D84:BU84"/>
    <mergeCell ref="D85:BS85"/>
    <mergeCell ref="C86:BS86"/>
    <mergeCell ref="E87:BS87"/>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s>
  <phoneticPr fontId="136"/>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78" customWidth="1"/>
    <col min="2" max="16384" width="1.5" style="878"/>
  </cols>
  <sheetData>
    <row r="1" spans="2:128" ht="12" customHeight="1" thickBot="1">
      <c r="B1" s="3745" t="s">
        <v>3808</v>
      </c>
      <c r="C1" s="3745"/>
      <c r="D1" s="3745"/>
      <c r="E1" s="3745"/>
      <c r="F1" s="3745"/>
      <c r="G1" s="3745"/>
      <c r="H1" s="3745"/>
      <c r="I1" s="3745"/>
      <c r="J1" s="3745"/>
      <c r="K1" s="3745"/>
      <c r="L1" s="3745"/>
      <c r="M1" s="3745"/>
    </row>
    <row r="2" spans="2:128" ht="19.5" customHeight="1" thickBot="1">
      <c r="B2" s="879"/>
      <c r="C2" s="879"/>
      <c r="D2" s="879"/>
      <c r="E2" s="879"/>
      <c r="F2" s="879"/>
      <c r="G2" s="879"/>
      <c r="H2" s="879"/>
      <c r="I2" s="879"/>
      <c r="J2" s="879"/>
      <c r="K2" s="879"/>
      <c r="L2" s="879"/>
      <c r="M2" s="879"/>
      <c r="AS2" s="3727" t="s">
        <v>496</v>
      </c>
      <c r="AT2" s="3727"/>
      <c r="AU2" s="3727"/>
      <c r="AV2" s="3746"/>
      <c r="AW2" s="3747" t="s">
        <v>2542</v>
      </c>
      <c r="AX2" s="3748"/>
      <c r="AY2" s="3748"/>
      <c r="AZ2" s="3740"/>
      <c r="BA2" s="3740"/>
      <c r="BB2" s="3740"/>
      <c r="BC2" s="3739" t="s">
        <v>477</v>
      </c>
      <c r="BD2" s="3739"/>
      <c r="BE2" s="3740"/>
      <c r="BF2" s="3740"/>
      <c r="BG2" s="3739" t="s">
        <v>5</v>
      </c>
      <c r="BH2" s="3739"/>
      <c r="BI2" s="3740"/>
      <c r="BJ2" s="3740"/>
      <c r="BK2" s="3740"/>
      <c r="BL2" s="3739" t="s">
        <v>478</v>
      </c>
      <c r="BM2" s="3741"/>
      <c r="BQ2" s="880"/>
      <c r="BR2" s="880"/>
      <c r="BS2" s="880"/>
      <c r="BT2" s="880"/>
    </row>
    <row r="3" spans="2:128" ht="8.25" customHeight="1">
      <c r="B3" s="879"/>
      <c r="C3" s="879"/>
      <c r="D3" s="879"/>
      <c r="E3" s="879"/>
      <c r="F3" s="879"/>
      <c r="G3" s="879"/>
      <c r="H3" s="879"/>
      <c r="I3" s="879"/>
      <c r="J3" s="879"/>
      <c r="K3" s="879"/>
      <c r="L3" s="879"/>
      <c r="M3" s="879"/>
      <c r="AS3" s="881"/>
      <c r="AT3" s="881"/>
      <c r="AU3" s="881"/>
      <c r="AV3" s="881"/>
      <c r="AW3" s="882"/>
      <c r="AX3" s="882"/>
      <c r="AY3" s="882"/>
      <c r="AZ3" s="883"/>
      <c r="BA3" s="883"/>
      <c r="BB3" s="884"/>
      <c r="BC3" s="882"/>
      <c r="BD3" s="882"/>
      <c r="BE3" s="883"/>
      <c r="BF3" s="884"/>
      <c r="BG3" s="882"/>
      <c r="BH3" s="882"/>
      <c r="BI3" s="883"/>
      <c r="BJ3" s="884"/>
      <c r="BK3" s="884"/>
      <c r="BL3" s="882"/>
      <c r="BM3" s="882"/>
      <c r="BQ3" s="880"/>
      <c r="BR3" s="880"/>
      <c r="BS3" s="880"/>
      <c r="BT3" s="880"/>
    </row>
    <row r="4" spans="2:128" ht="11.25" customHeight="1">
      <c r="Q4" s="3742" t="s">
        <v>3809</v>
      </c>
      <c r="R4" s="3742"/>
      <c r="S4" s="3742"/>
      <c r="T4" s="3742"/>
      <c r="U4" s="3742"/>
      <c r="V4" s="3742"/>
      <c r="W4" s="3742"/>
      <c r="X4" s="3742"/>
      <c r="Y4" s="3742"/>
      <c r="Z4" s="3742"/>
      <c r="AA4" s="3742"/>
      <c r="AB4" s="3742"/>
      <c r="AC4" s="3742"/>
      <c r="AD4" s="3742"/>
      <c r="AE4" s="3742"/>
      <c r="AF4" s="3742"/>
      <c r="AG4" s="3742"/>
      <c r="AH4" s="3742"/>
      <c r="AI4" s="3742"/>
      <c r="AJ4" s="3742"/>
      <c r="AK4" s="3742"/>
      <c r="AL4" s="3742"/>
      <c r="AM4" s="3742"/>
      <c r="AN4" s="3742"/>
      <c r="AO4" s="3742"/>
      <c r="AP4" s="3742"/>
      <c r="AQ4" s="3742"/>
      <c r="AR4" s="3742"/>
      <c r="AS4" s="3742"/>
      <c r="AT4" s="3742"/>
      <c r="AU4" s="3742"/>
      <c r="AV4" s="3742"/>
      <c r="AW4" s="3742"/>
      <c r="AX4" s="3742"/>
      <c r="BP4" s="880"/>
      <c r="BQ4" s="880"/>
      <c r="BR4" s="880"/>
      <c r="BS4" s="880"/>
      <c r="BT4" s="880"/>
      <c r="BU4" s="883"/>
      <c r="BV4" s="883"/>
      <c r="BW4" s="883"/>
      <c r="BX4" s="884"/>
      <c r="BY4" s="884"/>
      <c r="BZ4" s="883"/>
      <c r="CA4" s="883"/>
      <c r="CB4" s="884"/>
      <c r="CC4" s="884"/>
      <c r="CD4" s="883"/>
      <c r="CE4" s="883"/>
      <c r="CF4" s="884"/>
      <c r="CG4" s="884"/>
      <c r="CH4" s="883"/>
      <c r="CI4" s="883"/>
    </row>
    <row r="5" spans="2:128" ht="11.25" customHeight="1">
      <c r="Q5" s="3742"/>
      <c r="R5" s="3742"/>
      <c r="S5" s="3742"/>
      <c r="T5" s="3742"/>
      <c r="U5" s="3742"/>
      <c r="V5" s="3742"/>
      <c r="W5" s="3742"/>
      <c r="X5" s="3742"/>
      <c r="Y5" s="3742"/>
      <c r="Z5" s="3742"/>
      <c r="AA5" s="3742"/>
      <c r="AB5" s="3742"/>
      <c r="AC5" s="3742"/>
      <c r="AD5" s="3742"/>
      <c r="AE5" s="3742"/>
      <c r="AF5" s="3742"/>
      <c r="AG5" s="3742"/>
      <c r="AH5" s="3742"/>
      <c r="AI5" s="3742"/>
      <c r="AJ5" s="3742"/>
      <c r="AK5" s="3742"/>
      <c r="AL5" s="3742"/>
      <c r="AM5" s="3742"/>
      <c r="AN5" s="3742"/>
      <c r="AO5" s="3742"/>
      <c r="AP5" s="3742"/>
      <c r="AQ5" s="3742"/>
      <c r="AR5" s="3742"/>
      <c r="AS5" s="3742"/>
      <c r="AT5" s="3742"/>
      <c r="AU5" s="3742"/>
      <c r="AV5" s="3742"/>
      <c r="AW5" s="3742"/>
      <c r="AX5" s="3742"/>
      <c r="BP5" s="880"/>
      <c r="BQ5" s="880"/>
      <c r="BR5" s="880"/>
      <c r="BS5" s="880"/>
      <c r="BT5" s="880"/>
      <c r="BU5" s="883"/>
      <c r="BV5" s="883"/>
      <c r="BW5" s="883"/>
      <c r="BX5" s="884"/>
      <c r="BY5" s="884"/>
      <c r="BZ5" s="883"/>
      <c r="CA5" s="883"/>
      <c r="CB5" s="884"/>
      <c r="CC5" s="884"/>
      <c r="CD5" s="883"/>
      <c r="CE5" s="883"/>
      <c r="CF5" s="884"/>
      <c r="CG5" s="884"/>
      <c r="CH5" s="883"/>
      <c r="CI5" s="883"/>
    </row>
    <row r="6" spans="2:128" ht="15" customHeight="1">
      <c r="Q6" s="3743" t="s">
        <v>2526</v>
      </c>
      <c r="R6" s="3743"/>
      <c r="S6" s="3743"/>
      <c r="T6" s="3743"/>
      <c r="U6" s="3743"/>
      <c r="V6" s="3743"/>
      <c r="W6" s="3743"/>
      <c r="X6" s="3743"/>
      <c r="Y6" s="3743"/>
      <c r="Z6" s="3743"/>
      <c r="AA6" s="3743"/>
      <c r="AB6" s="3743"/>
      <c r="AC6" s="3743"/>
      <c r="AD6" s="3743"/>
      <c r="AE6" s="3743"/>
      <c r="AF6" s="3743"/>
      <c r="AG6" s="3743"/>
      <c r="AH6" s="3743"/>
      <c r="AI6" s="3743"/>
      <c r="AJ6" s="3743"/>
      <c r="AK6" s="3743"/>
      <c r="AL6" s="3743"/>
      <c r="AM6" s="3743"/>
      <c r="AN6" s="3743"/>
      <c r="AO6" s="3743"/>
      <c r="AP6" s="3743"/>
      <c r="AQ6" s="3743"/>
      <c r="AR6" s="3743"/>
      <c r="AS6" s="3743"/>
      <c r="AT6" s="3743"/>
      <c r="AU6" s="3743"/>
      <c r="AV6" s="3743"/>
      <c r="AW6" s="3743"/>
      <c r="AX6" s="3743"/>
    </row>
    <row r="7" spans="2:128" s="886" customFormat="1" ht="12">
      <c r="B7" s="885"/>
      <c r="C7" s="885"/>
      <c r="D7" s="885"/>
      <c r="E7" s="885"/>
      <c r="F7" s="885"/>
      <c r="G7" s="885"/>
      <c r="H7" s="885"/>
      <c r="I7" s="885"/>
      <c r="J7" s="885"/>
      <c r="K7" s="885"/>
      <c r="L7" s="885"/>
      <c r="M7" s="885"/>
      <c r="N7" s="885"/>
      <c r="O7" s="885"/>
      <c r="P7" s="885"/>
      <c r="Q7" s="885"/>
      <c r="R7" s="885"/>
      <c r="S7" s="885"/>
      <c r="T7" s="885"/>
      <c r="U7" s="885"/>
      <c r="V7" s="885"/>
      <c r="W7" s="885"/>
      <c r="X7" s="885"/>
      <c r="Y7" s="885"/>
      <c r="Z7" s="885"/>
      <c r="AA7" s="885"/>
      <c r="AB7" s="885"/>
      <c r="AC7" s="885"/>
      <c r="AD7" s="3744" t="s">
        <v>15</v>
      </c>
      <c r="AE7" s="3744"/>
      <c r="AF7" s="3744"/>
      <c r="AG7" s="3744"/>
      <c r="AH7" s="3744"/>
      <c r="AI7" s="3744"/>
      <c r="AJ7" s="3744"/>
      <c r="AK7" s="3744"/>
      <c r="AL7" s="885"/>
      <c r="AM7" s="885"/>
      <c r="AN7" s="885"/>
      <c r="AO7" s="885"/>
      <c r="AP7" s="885"/>
      <c r="AQ7" s="885"/>
      <c r="AR7" s="885"/>
      <c r="AS7" s="885"/>
      <c r="AT7" s="885"/>
      <c r="AU7" s="885"/>
      <c r="AV7" s="885"/>
      <c r="AW7" s="885"/>
      <c r="AX7" s="885"/>
      <c r="AY7" s="885"/>
      <c r="AZ7" s="885"/>
      <c r="BA7" s="885"/>
      <c r="BD7" s="887"/>
      <c r="BG7" s="888"/>
      <c r="BH7" s="888"/>
      <c r="BI7" s="888"/>
      <c r="BJ7" s="888"/>
      <c r="BK7" s="888"/>
      <c r="BL7" s="888"/>
      <c r="BM7" s="888"/>
      <c r="BN7" s="888"/>
      <c r="BO7" s="888"/>
      <c r="BP7" s="888"/>
    </row>
    <row r="8" spans="2:128" s="886" customFormat="1" ht="2.25" customHeight="1">
      <c r="B8" s="885"/>
      <c r="C8" s="885"/>
      <c r="D8" s="885"/>
      <c r="E8" s="885"/>
      <c r="F8" s="885"/>
      <c r="G8" s="885"/>
      <c r="H8" s="885"/>
      <c r="I8" s="885"/>
      <c r="J8" s="885"/>
      <c r="K8" s="885"/>
      <c r="L8" s="885"/>
      <c r="M8" s="885"/>
      <c r="N8" s="885"/>
      <c r="O8" s="885"/>
      <c r="P8" s="885"/>
      <c r="Q8" s="885"/>
      <c r="R8" s="885"/>
      <c r="S8" s="885"/>
      <c r="T8" s="885"/>
      <c r="U8" s="885"/>
      <c r="V8" s="885"/>
      <c r="W8" s="885"/>
      <c r="X8" s="885"/>
      <c r="Y8" s="885"/>
      <c r="Z8" s="885"/>
      <c r="AA8" s="885"/>
      <c r="AB8" s="885"/>
      <c r="AC8" s="885"/>
      <c r="AD8" s="885"/>
      <c r="AE8" s="885"/>
      <c r="AF8" s="885"/>
      <c r="AG8" s="885"/>
      <c r="AH8" s="885"/>
      <c r="AI8" s="885"/>
      <c r="AJ8" s="885"/>
      <c r="AK8" s="885"/>
      <c r="AL8" s="885"/>
      <c r="AM8" s="885"/>
      <c r="AN8" s="885"/>
      <c r="AO8" s="885"/>
      <c r="AP8" s="885"/>
      <c r="AQ8" s="885"/>
      <c r="AR8" s="885"/>
      <c r="AS8" s="885"/>
      <c r="AT8" s="885"/>
      <c r="AU8" s="885"/>
      <c r="AV8" s="885"/>
      <c r="AW8" s="885"/>
      <c r="AX8" s="885"/>
      <c r="AY8" s="885"/>
      <c r="AZ8" s="885"/>
      <c r="BA8" s="885"/>
      <c r="BB8" s="888"/>
      <c r="BC8" s="888"/>
      <c r="BD8" s="888"/>
      <c r="BE8" s="888"/>
      <c r="BF8" s="888"/>
      <c r="BG8" s="888"/>
      <c r="BH8" s="888"/>
      <c r="BI8" s="888"/>
      <c r="BJ8" s="888"/>
      <c r="BK8" s="888"/>
      <c r="BL8" s="888"/>
      <c r="BM8" s="888"/>
      <c r="BN8" s="888"/>
      <c r="BO8" s="888"/>
      <c r="BP8" s="888"/>
    </row>
    <row r="9" spans="2:128" ht="15.75" customHeight="1">
      <c r="B9" s="3725" t="s">
        <v>2543</v>
      </c>
      <c r="C9" s="3725"/>
      <c r="D9" s="3725"/>
      <c r="E9" s="3726" t="s">
        <v>2594</v>
      </c>
      <c r="F9" s="3726"/>
      <c r="G9" s="3726"/>
      <c r="H9" s="3726"/>
      <c r="I9" s="3726"/>
      <c r="J9" s="3726"/>
      <c r="K9" s="3726"/>
      <c r="L9" s="3726"/>
      <c r="M9" s="3726"/>
      <c r="N9" s="3726"/>
      <c r="O9" s="3726"/>
      <c r="P9" s="3726"/>
      <c r="Q9" s="3726"/>
      <c r="R9" s="3726"/>
      <c r="S9" s="3726"/>
      <c r="T9" s="3726"/>
      <c r="U9" s="3726"/>
      <c r="V9" s="3726"/>
      <c r="W9" s="3726"/>
      <c r="X9" s="3726"/>
      <c r="Y9" s="3726"/>
      <c r="Z9" s="3726"/>
      <c r="AA9" s="3726"/>
      <c r="AB9" s="3726"/>
      <c r="AC9" s="3726"/>
      <c r="AD9" s="3726"/>
      <c r="AE9" s="3726"/>
      <c r="AF9" s="3726"/>
      <c r="AG9" s="3726"/>
      <c r="AH9" s="3726"/>
      <c r="AI9" s="3726"/>
      <c r="AJ9" s="3726"/>
      <c r="AK9" s="3726"/>
      <c r="AL9" s="3726"/>
      <c r="AM9" s="3726"/>
      <c r="AN9" s="3726"/>
      <c r="AO9" s="3726"/>
      <c r="AP9" s="3726"/>
      <c r="AQ9" s="3726"/>
      <c r="AR9" s="3726"/>
      <c r="AS9" s="3726"/>
      <c r="AT9" s="3726"/>
      <c r="AU9" s="3726"/>
      <c r="AV9" s="3726"/>
      <c r="AW9" s="3726"/>
      <c r="AX9" s="3726"/>
      <c r="AY9" s="3726"/>
      <c r="AZ9" s="3726"/>
      <c r="BA9" s="3726"/>
      <c r="BB9" s="3726"/>
      <c r="BC9" s="3726"/>
      <c r="BD9" s="3726"/>
      <c r="BE9" s="3726"/>
      <c r="BF9" s="3726"/>
      <c r="BG9" s="3726"/>
      <c r="BH9" s="3726"/>
      <c r="BI9" s="3726"/>
      <c r="BJ9" s="3726"/>
      <c r="BK9" s="3726"/>
      <c r="BL9" s="3726"/>
      <c r="BM9" s="3726"/>
      <c r="BN9" s="889"/>
      <c r="BO9" s="889"/>
      <c r="BP9" s="889"/>
      <c r="BQ9" s="889"/>
      <c r="BR9" s="889"/>
      <c r="BS9" s="889"/>
      <c r="BT9" s="889"/>
      <c r="BU9" s="889"/>
      <c r="BV9" s="889"/>
      <c r="BW9" s="889"/>
      <c r="BX9" s="889"/>
      <c r="BY9" s="889"/>
      <c r="BZ9" s="889"/>
      <c r="CA9" s="889"/>
      <c r="CB9" s="889"/>
      <c r="CC9" s="889"/>
      <c r="CD9" s="889"/>
      <c r="CE9" s="889"/>
      <c r="CF9" s="889"/>
      <c r="CG9" s="889"/>
      <c r="CH9" s="889"/>
      <c r="CI9" s="889"/>
      <c r="CJ9" s="889"/>
      <c r="CK9" s="889"/>
      <c r="CL9" s="889"/>
      <c r="CM9" s="889"/>
      <c r="CN9" s="889"/>
      <c r="CO9" s="889"/>
      <c r="CP9" s="889"/>
      <c r="CQ9" s="889"/>
      <c r="CR9" s="889"/>
      <c r="CS9" s="889"/>
      <c r="CT9" s="889"/>
      <c r="CU9" s="889"/>
      <c r="CV9" s="889"/>
      <c r="CW9" s="889"/>
      <c r="CX9" s="889"/>
      <c r="CY9" s="889"/>
      <c r="CZ9" s="889"/>
      <c r="DA9" s="889"/>
      <c r="DB9" s="889"/>
      <c r="DC9" s="889"/>
      <c r="DD9" s="889"/>
      <c r="DE9" s="889"/>
      <c r="DF9" s="889"/>
      <c r="DG9" s="889"/>
      <c r="DH9" s="889"/>
      <c r="DI9" s="889"/>
      <c r="DJ9" s="889"/>
      <c r="DK9" s="889"/>
      <c r="DL9" s="889"/>
      <c r="DM9" s="889"/>
      <c r="DN9" s="889"/>
      <c r="DO9" s="889"/>
      <c r="DP9" s="889"/>
      <c r="DQ9" s="889"/>
      <c r="DR9" s="889"/>
      <c r="DS9" s="889"/>
      <c r="DT9" s="889"/>
      <c r="DU9" s="889"/>
      <c r="DV9" s="889"/>
      <c r="DW9" s="889"/>
      <c r="DX9" s="889"/>
    </row>
    <row r="10" spans="2:128" ht="16.5" customHeight="1">
      <c r="B10" s="890"/>
      <c r="C10" s="890"/>
      <c r="D10" s="890"/>
      <c r="E10" s="3726"/>
      <c r="F10" s="3726"/>
      <c r="G10" s="3726"/>
      <c r="H10" s="3726"/>
      <c r="I10" s="3726"/>
      <c r="J10" s="3726"/>
      <c r="K10" s="3726"/>
      <c r="L10" s="3726"/>
      <c r="M10" s="3726"/>
      <c r="N10" s="3726"/>
      <c r="O10" s="3726"/>
      <c r="P10" s="3726"/>
      <c r="Q10" s="3726"/>
      <c r="R10" s="3726"/>
      <c r="S10" s="3726"/>
      <c r="T10" s="3726"/>
      <c r="U10" s="3726"/>
      <c r="V10" s="3726"/>
      <c r="W10" s="3726"/>
      <c r="X10" s="3726"/>
      <c r="Y10" s="3726"/>
      <c r="Z10" s="3726"/>
      <c r="AA10" s="3726"/>
      <c r="AB10" s="3726"/>
      <c r="AC10" s="3726"/>
      <c r="AD10" s="3726"/>
      <c r="AE10" s="3726"/>
      <c r="AF10" s="3726"/>
      <c r="AG10" s="3726"/>
      <c r="AH10" s="3726"/>
      <c r="AI10" s="3726"/>
      <c r="AJ10" s="3726"/>
      <c r="AK10" s="3726"/>
      <c r="AL10" s="3726"/>
      <c r="AM10" s="3726"/>
      <c r="AN10" s="3726"/>
      <c r="AO10" s="3726"/>
      <c r="AP10" s="3726"/>
      <c r="AQ10" s="3726"/>
      <c r="AR10" s="3726"/>
      <c r="AS10" s="3726"/>
      <c r="AT10" s="3726"/>
      <c r="AU10" s="3726"/>
      <c r="AV10" s="3726"/>
      <c r="AW10" s="3726"/>
      <c r="AX10" s="3726"/>
      <c r="AY10" s="3726"/>
      <c r="AZ10" s="3726"/>
      <c r="BA10" s="3726"/>
      <c r="BB10" s="3726"/>
      <c r="BC10" s="3726"/>
      <c r="BD10" s="3726"/>
      <c r="BE10" s="3726"/>
      <c r="BF10" s="3726"/>
      <c r="BG10" s="3726"/>
      <c r="BH10" s="3726"/>
      <c r="BI10" s="3726"/>
      <c r="BJ10" s="3726"/>
      <c r="BK10" s="3726"/>
      <c r="BL10" s="3726"/>
      <c r="BM10" s="3726"/>
      <c r="BN10" s="889"/>
      <c r="BO10" s="889"/>
      <c r="BP10" s="889"/>
      <c r="BQ10" s="889"/>
      <c r="BR10" s="889"/>
      <c r="BS10" s="889"/>
      <c r="BT10" s="889"/>
      <c r="BU10" s="889"/>
      <c r="BV10" s="889"/>
      <c r="BW10" s="889"/>
      <c r="BX10" s="889"/>
      <c r="BY10" s="889"/>
      <c r="BZ10" s="889"/>
      <c r="CA10" s="889"/>
      <c r="CB10" s="889"/>
      <c r="CC10" s="889"/>
      <c r="CD10" s="889"/>
      <c r="CE10" s="889"/>
      <c r="CF10" s="889"/>
      <c r="CG10" s="889"/>
      <c r="CH10" s="889"/>
      <c r="CI10" s="889"/>
      <c r="CJ10" s="889"/>
      <c r="CK10" s="889"/>
      <c r="CL10" s="889"/>
      <c r="CM10" s="889"/>
      <c r="CN10" s="889"/>
      <c r="CO10" s="889"/>
      <c r="CP10" s="889"/>
      <c r="CQ10" s="889"/>
      <c r="CR10" s="889"/>
      <c r="CS10" s="889"/>
      <c r="CT10" s="889"/>
      <c r="CU10" s="889"/>
      <c r="CV10" s="889"/>
      <c r="CW10" s="889"/>
      <c r="CX10" s="889"/>
      <c r="CY10" s="889"/>
      <c r="CZ10" s="889"/>
      <c r="DA10" s="889"/>
      <c r="DB10" s="889"/>
      <c r="DC10" s="889"/>
      <c r="DD10" s="889"/>
      <c r="DE10" s="889"/>
      <c r="DF10" s="889"/>
      <c r="DG10" s="889"/>
      <c r="DH10" s="889"/>
      <c r="DI10" s="889"/>
      <c r="DJ10" s="889"/>
      <c r="DK10" s="889"/>
      <c r="DL10" s="889"/>
      <c r="DM10" s="889"/>
      <c r="DN10" s="889"/>
      <c r="DO10" s="889"/>
      <c r="DP10" s="889"/>
      <c r="DQ10" s="889"/>
      <c r="DR10" s="889"/>
      <c r="DS10" s="889"/>
      <c r="DT10" s="889"/>
      <c r="DU10" s="889"/>
      <c r="DV10" s="889"/>
      <c r="DW10" s="889"/>
      <c r="DX10" s="889"/>
    </row>
    <row r="11" spans="2:128" ht="17.25" customHeight="1">
      <c r="B11" s="891"/>
      <c r="C11" s="891"/>
      <c r="D11" s="891"/>
      <c r="E11" s="3726"/>
      <c r="F11" s="3726"/>
      <c r="G11" s="3726"/>
      <c r="H11" s="3726"/>
      <c r="I11" s="3726"/>
      <c r="J11" s="3726"/>
      <c r="K11" s="3726"/>
      <c r="L11" s="3726"/>
      <c r="M11" s="3726"/>
      <c r="N11" s="3726"/>
      <c r="O11" s="3726"/>
      <c r="P11" s="3726"/>
      <c r="Q11" s="3726"/>
      <c r="R11" s="3726"/>
      <c r="S11" s="3726"/>
      <c r="T11" s="3726"/>
      <c r="U11" s="3726"/>
      <c r="V11" s="3726"/>
      <c r="W11" s="3726"/>
      <c r="X11" s="3726"/>
      <c r="Y11" s="3726"/>
      <c r="Z11" s="3726"/>
      <c r="AA11" s="3726"/>
      <c r="AB11" s="3726"/>
      <c r="AC11" s="3726"/>
      <c r="AD11" s="3726"/>
      <c r="AE11" s="3726"/>
      <c r="AF11" s="3726"/>
      <c r="AG11" s="3726"/>
      <c r="AH11" s="3726"/>
      <c r="AI11" s="3726"/>
      <c r="AJ11" s="3726"/>
      <c r="AK11" s="3726"/>
      <c r="AL11" s="3726"/>
      <c r="AM11" s="3726"/>
      <c r="AN11" s="3726"/>
      <c r="AO11" s="3726"/>
      <c r="AP11" s="3726"/>
      <c r="AQ11" s="3726"/>
      <c r="AR11" s="3726"/>
      <c r="AS11" s="3726"/>
      <c r="AT11" s="3726"/>
      <c r="AU11" s="3726"/>
      <c r="AV11" s="3726"/>
      <c r="AW11" s="3726"/>
      <c r="AX11" s="3726"/>
      <c r="AY11" s="3726"/>
      <c r="AZ11" s="3726"/>
      <c r="BA11" s="3726"/>
      <c r="BB11" s="3726"/>
      <c r="BC11" s="3726"/>
      <c r="BD11" s="3726"/>
      <c r="BE11" s="3726"/>
      <c r="BF11" s="3726"/>
      <c r="BG11" s="3726"/>
      <c r="BH11" s="3726"/>
      <c r="BI11" s="3726"/>
      <c r="BJ11" s="3726"/>
      <c r="BK11" s="3726"/>
      <c r="BL11" s="3726"/>
      <c r="BM11" s="3726"/>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row>
    <row r="12" spans="2:128" ht="13.5">
      <c r="B12" s="3725" t="s">
        <v>2545</v>
      </c>
      <c r="C12" s="3725"/>
      <c r="D12" s="3725"/>
      <c r="E12" s="3726" t="s">
        <v>2546</v>
      </c>
      <c r="F12" s="3726"/>
      <c r="G12" s="3726"/>
      <c r="H12" s="3726"/>
      <c r="I12" s="3726"/>
      <c r="J12" s="3726"/>
      <c r="K12" s="3726"/>
      <c r="L12" s="3726"/>
      <c r="M12" s="3726"/>
      <c r="N12" s="3726"/>
      <c r="O12" s="3726"/>
      <c r="P12" s="3726"/>
      <c r="Q12" s="3726"/>
      <c r="R12" s="3726"/>
      <c r="S12" s="3726"/>
      <c r="T12" s="3726"/>
      <c r="U12" s="3726"/>
      <c r="V12" s="3726"/>
      <c r="W12" s="3726"/>
      <c r="X12" s="3726"/>
      <c r="Y12" s="3726"/>
      <c r="Z12" s="3726"/>
      <c r="AA12" s="3726"/>
      <c r="AB12" s="3726"/>
      <c r="AC12" s="3726"/>
      <c r="AD12" s="3726"/>
      <c r="AE12" s="3726"/>
      <c r="AF12" s="3726"/>
      <c r="AG12" s="3726"/>
      <c r="AH12" s="3726"/>
      <c r="AI12" s="3726"/>
      <c r="AJ12" s="3726"/>
      <c r="AK12" s="3726"/>
      <c r="AL12" s="3726"/>
      <c r="AM12" s="3726"/>
      <c r="AN12" s="3726"/>
      <c r="AO12" s="3726"/>
      <c r="AP12" s="3726"/>
      <c r="AQ12" s="3726"/>
      <c r="AR12" s="3726"/>
      <c r="AS12" s="3726"/>
      <c r="AT12" s="3726"/>
      <c r="AU12" s="3726"/>
      <c r="AV12" s="3726"/>
      <c r="AW12" s="3726"/>
      <c r="AX12" s="3726"/>
      <c r="AY12" s="3726"/>
      <c r="AZ12" s="3726"/>
      <c r="BA12" s="3726"/>
      <c r="BB12" s="3726"/>
      <c r="BC12" s="3726"/>
      <c r="BD12" s="3726"/>
      <c r="BE12" s="3726"/>
      <c r="BF12" s="3726"/>
      <c r="BG12" s="3726"/>
      <c r="BH12" s="3726"/>
      <c r="BI12" s="3726"/>
      <c r="BJ12" s="3726"/>
      <c r="BK12" s="3726"/>
      <c r="BL12" s="3726"/>
      <c r="BM12" s="3726"/>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row>
    <row r="13" spans="2:128" ht="12" customHeight="1">
      <c r="B13" s="891"/>
      <c r="C13" s="891"/>
      <c r="D13" s="891"/>
      <c r="E13" s="891"/>
      <c r="F13" s="891"/>
      <c r="G13" s="891"/>
      <c r="H13" s="891"/>
      <c r="I13" s="891"/>
      <c r="J13" s="891"/>
      <c r="K13" s="891"/>
      <c r="L13" s="891"/>
      <c r="M13" s="891"/>
      <c r="N13" s="891"/>
      <c r="O13" s="891"/>
      <c r="P13" s="891"/>
      <c r="Q13" s="891"/>
      <c r="R13" s="891"/>
      <c r="S13" s="891"/>
      <c r="T13" s="891"/>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c r="AT13" s="891"/>
      <c r="AU13" s="891"/>
      <c r="AV13" s="891"/>
      <c r="AW13" s="891"/>
      <c r="AX13" s="891"/>
      <c r="AY13" s="891"/>
      <c r="AZ13" s="891"/>
      <c r="BA13" s="891"/>
      <c r="BB13" s="891"/>
      <c r="BC13" s="891"/>
      <c r="BD13" s="891"/>
      <c r="BE13" s="891"/>
      <c r="BF13" s="891"/>
      <c r="BG13" s="891"/>
      <c r="BH13" s="891"/>
      <c r="BI13" s="891"/>
      <c r="BJ13" s="891"/>
      <c r="BK13" s="891"/>
      <c r="BL13" s="891"/>
      <c r="BM13" s="891"/>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c r="CT13" s="889"/>
      <c r="CU13" s="889"/>
      <c r="CV13" s="889"/>
      <c r="CW13" s="889"/>
      <c r="CX13" s="889"/>
      <c r="CY13" s="889"/>
      <c r="CZ13" s="889"/>
      <c r="DA13" s="889"/>
      <c r="DB13" s="889"/>
      <c r="DC13" s="889"/>
      <c r="DD13" s="889"/>
      <c r="DE13" s="889"/>
      <c r="DF13" s="889"/>
      <c r="DG13" s="889"/>
      <c r="DH13" s="889"/>
      <c r="DI13" s="889"/>
      <c r="DJ13" s="889"/>
      <c r="DK13" s="889"/>
      <c r="DL13" s="889"/>
      <c r="DM13" s="889"/>
      <c r="DN13" s="889"/>
      <c r="DO13" s="889"/>
      <c r="DP13" s="889"/>
      <c r="DQ13" s="889"/>
      <c r="DR13" s="889"/>
      <c r="DS13" s="889"/>
      <c r="DT13" s="889"/>
      <c r="DU13" s="889"/>
      <c r="DV13" s="889"/>
      <c r="DW13" s="889"/>
      <c r="DX13" s="889"/>
    </row>
    <row r="14" spans="2:128" ht="7.5" customHeight="1">
      <c r="B14" s="891"/>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2"/>
      <c r="AR14" s="892"/>
      <c r="AS14" s="892"/>
      <c r="AT14" s="892"/>
      <c r="AU14" s="892"/>
      <c r="AV14" s="892"/>
      <c r="AW14" s="892"/>
      <c r="AX14" s="892"/>
      <c r="AY14" s="892"/>
      <c r="AZ14" s="892"/>
      <c r="BA14" s="892"/>
      <c r="BB14" s="892"/>
      <c r="BC14" s="892"/>
      <c r="BD14" s="892"/>
      <c r="BE14" s="892"/>
      <c r="BF14" s="892"/>
      <c r="BG14" s="892"/>
      <c r="BH14" s="892"/>
      <c r="BI14" s="892"/>
      <c r="BJ14" s="892"/>
      <c r="BK14" s="891"/>
      <c r="BL14" s="891"/>
      <c r="BM14" s="891"/>
    </row>
    <row r="15" spans="2:128" ht="7.5" customHeight="1" thickBot="1"/>
    <row r="16" spans="2:128" ht="7.5" customHeight="1">
      <c r="B16" s="3727" t="s">
        <v>2547</v>
      </c>
      <c r="C16" s="3728"/>
      <c r="D16" s="3728"/>
      <c r="E16" s="3728"/>
      <c r="F16" s="3728"/>
      <c r="G16" s="3728"/>
      <c r="H16" s="3729"/>
      <c r="I16" s="3730" t="s">
        <v>3082</v>
      </c>
      <c r="J16" s="3731"/>
      <c r="K16" s="3731"/>
      <c r="L16" s="3731"/>
      <c r="M16" s="3731"/>
      <c r="N16" s="3731"/>
      <c r="O16" s="3731"/>
      <c r="P16" s="3731"/>
      <c r="Q16" s="3731"/>
      <c r="R16" s="3731"/>
      <c r="S16" s="3731"/>
      <c r="T16" s="3731"/>
      <c r="U16" s="3731"/>
      <c r="V16" s="3731"/>
      <c r="W16" s="3731"/>
      <c r="X16" s="3731"/>
      <c r="Y16" s="3731"/>
      <c r="Z16" s="3731"/>
      <c r="AA16" s="3731"/>
      <c r="AB16" s="3731"/>
      <c r="AC16" s="3731"/>
      <c r="AD16" s="3732"/>
    </row>
    <row r="17" spans="2:65" ht="7.5" customHeight="1">
      <c r="B17" s="3728"/>
      <c r="C17" s="3728"/>
      <c r="D17" s="3728"/>
      <c r="E17" s="3728"/>
      <c r="F17" s="3728"/>
      <c r="G17" s="3728"/>
      <c r="H17" s="3729"/>
      <c r="I17" s="3733"/>
      <c r="J17" s="3734"/>
      <c r="K17" s="3734"/>
      <c r="L17" s="3734"/>
      <c r="M17" s="3734"/>
      <c r="N17" s="3734"/>
      <c r="O17" s="3734"/>
      <c r="P17" s="3734"/>
      <c r="Q17" s="3734"/>
      <c r="R17" s="3734"/>
      <c r="S17" s="3734"/>
      <c r="T17" s="3734"/>
      <c r="U17" s="3734"/>
      <c r="V17" s="3734"/>
      <c r="W17" s="3734"/>
      <c r="X17" s="3734"/>
      <c r="Y17" s="3734"/>
      <c r="Z17" s="3734"/>
      <c r="AA17" s="3734"/>
      <c r="AB17" s="3734"/>
      <c r="AC17" s="3734"/>
      <c r="AD17" s="3735"/>
      <c r="AE17" s="3727" t="s">
        <v>479</v>
      </c>
      <c r="AF17" s="3727"/>
      <c r="AG17" s="3727"/>
    </row>
    <row r="18" spans="2:65" ht="7.5" customHeight="1" thickBot="1">
      <c r="B18" s="3728"/>
      <c r="C18" s="3728"/>
      <c r="D18" s="3728"/>
      <c r="E18" s="3728"/>
      <c r="F18" s="3728"/>
      <c r="G18" s="3728"/>
      <c r="H18" s="3729"/>
      <c r="I18" s="3736"/>
      <c r="J18" s="3737"/>
      <c r="K18" s="3737"/>
      <c r="L18" s="3737"/>
      <c r="M18" s="3737"/>
      <c r="N18" s="3737"/>
      <c r="O18" s="3737"/>
      <c r="P18" s="3737"/>
      <c r="Q18" s="3737"/>
      <c r="R18" s="3737"/>
      <c r="S18" s="3737"/>
      <c r="T18" s="3737"/>
      <c r="U18" s="3737"/>
      <c r="V18" s="3737"/>
      <c r="W18" s="3737"/>
      <c r="X18" s="3737"/>
      <c r="Y18" s="3737"/>
      <c r="Z18" s="3737"/>
      <c r="AA18" s="3737"/>
      <c r="AB18" s="3737"/>
      <c r="AC18" s="3737"/>
      <c r="AD18" s="3738"/>
      <c r="AE18" s="3727"/>
      <c r="AF18" s="3727"/>
      <c r="AG18" s="3727"/>
    </row>
    <row r="19" spans="2:65" ht="7.5" customHeight="1" thickBot="1"/>
    <row r="20" spans="2:65" ht="7.5" customHeight="1" thickBot="1">
      <c r="B20" s="3705" t="s">
        <v>509</v>
      </c>
      <c r="C20" s="3706"/>
      <c r="D20" s="3706"/>
      <c r="E20" s="3706"/>
      <c r="F20" s="3707"/>
      <c r="G20" s="3709" t="s">
        <v>2548</v>
      </c>
      <c r="H20" s="3709"/>
      <c r="I20" s="3709"/>
      <c r="J20" s="3709"/>
      <c r="K20" s="3709"/>
      <c r="L20" s="3711" t="str">
        <f>cst_wskakunin_owner1__space</f>
        <v>テスト建て主　代表取締役社長　テストさん</v>
      </c>
      <c r="M20" s="3711"/>
      <c r="N20" s="3711"/>
      <c r="O20" s="3711"/>
      <c r="P20" s="3711"/>
      <c r="Q20" s="3711"/>
      <c r="R20" s="3711"/>
      <c r="S20" s="3711"/>
      <c r="T20" s="3711"/>
      <c r="U20" s="3711"/>
      <c r="V20" s="3711"/>
      <c r="W20" s="3711"/>
      <c r="X20" s="3711"/>
      <c r="Y20" s="3711"/>
      <c r="Z20" s="3711"/>
      <c r="AA20" s="3711"/>
      <c r="AB20" s="3711"/>
      <c r="AC20" s="3711"/>
      <c r="AD20" s="3711"/>
      <c r="AE20" s="3711"/>
      <c r="AF20" s="3711"/>
      <c r="AG20" s="3711"/>
      <c r="AH20" s="3711"/>
      <c r="AI20" s="3711"/>
      <c r="AJ20" s="3711"/>
      <c r="AK20" s="3711"/>
      <c r="AL20" s="3711"/>
      <c r="AM20" s="3711"/>
      <c r="AN20" s="3711"/>
      <c r="AO20" s="3711"/>
      <c r="AP20" s="3711"/>
      <c r="AQ20" s="3711"/>
      <c r="AR20" s="3711"/>
      <c r="AS20" s="3711"/>
      <c r="AT20" s="3711"/>
      <c r="AU20" s="3711"/>
      <c r="AV20" s="3711"/>
      <c r="AW20" s="3711"/>
      <c r="AX20" s="3711"/>
      <c r="AY20" s="893"/>
      <c r="AZ20" s="893"/>
      <c r="BA20" s="893"/>
      <c r="BB20" s="893"/>
      <c r="BC20" s="893"/>
      <c r="BD20" s="894"/>
      <c r="BE20" s="894"/>
      <c r="BF20" s="894"/>
      <c r="BG20" s="894"/>
      <c r="BH20" s="894"/>
      <c r="BI20" s="894"/>
      <c r="BJ20" s="894"/>
      <c r="BK20" s="894"/>
      <c r="BL20" s="895"/>
      <c r="BM20" s="896"/>
    </row>
    <row r="21" spans="2:65" ht="7.5" customHeight="1" thickBot="1">
      <c r="B21" s="3708"/>
      <c r="C21" s="3706"/>
      <c r="D21" s="3706"/>
      <c r="E21" s="3706"/>
      <c r="F21" s="3707"/>
      <c r="G21" s="3710"/>
      <c r="H21" s="3710"/>
      <c r="I21" s="3710"/>
      <c r="J21" s="3710"/>
      <c r="K21" s="3710"/>
      <c r="L21" s="3712"/>
      <c r="M21" s="3712"/>
      <c r="N21" s="3712"/>
      <c r="O21" s="3712"/>
      <c r="P21" s="3712"/>
      <c r="Q21" s="3712"/>
      <c r="R21" s="3712"/>
      <c r="S21" s="3712"/>
      <c r="T21" s="3712"/>
      <c r="U21" s="3712"/>
      <c r="V21" s="3712"/>
      <c r="W21" s="3712"/>
      <c r="X21" s="3712"/>
      <c r="Y21" s="3712"/>
      <c r="Z21" s="3712"/>
      <c r="AA21" s="3712"/>
      <c r="AB21" s="3712"/>
      <c r="AC21" s="3712"/>
      <c r="AD21" s="3712"/>
      <c r="AE21" s="3712"/>
      <c r="AF21" s="3712"/>
      <c r="AG21" s="3712"/>
      <c r="AH21" s="3712"/>
      <c r="AI21" s="3712"/>
      <c r="AJ21" s="3712"/>
      <c r="AK21" s="3712"/>
      <c r="AL21" s="3712"/>
      <c r="AM21" s="3712"/>
      <c r="AN21" s="3712"/>
      <c r="AO21" s="3712"/>
      <c r="AP21" s="3712"/>
      <c r="AQ21" s="3712"/>
      <c r="AR21" s="3712"/>
      <c r="AS21" s="3712"/>
      <c r="AT21" s="3712"/>
      <c r="AU21" s="3712"/>
      <c r="AV21" s="3712"/>
      <c r="AW21" s="3712"/>
      <c r="AX21" s="3712"/>
      <c r="AY21" s="897"/>
      <c r="AZ21" s="897"/>
      <c r="BA21" s="897"/>
      <c r="BB21" s="897"/>
      <c r="BC21" s="897"/>
      <c r="BD21" s="898"/>
      <c r="BE21" s="898"/>
      <c r="BF21" s="898"/>
      <c r="BG21" s="898"/>
      <c r="BH21" s="898"/>
      <c r="BI21" s="898"/>
      <c r="BJ21" s="898"/>
      <c r="BK21" s="898"/>
      <c r="BL21" s="899"/>
      <c r="BM21" s="900"/>
    </row>
    <row r="22" spans="2:65" ht="7.5" customHeight="1" thickBot="1">
      <c r="B22" s="3708"/>
      <c r="C22" s="3706"/>
      <c r="D22" s="3706"/>
      <c r="E22" s="3706"/>
      <c r="F22" s="3707"/>
      <c r="G22" s="3710"/>
      <c r="H22" s="3710"/>
      <c r="I22" s="3710"/>
      <c r="J22" s="3710"/>
      <c r="K22" s="3710"/>
      <c r="L22" s="3712"/>
      <c r="M22" s="3712"/>
      <c r="N22" s="3712"/>
      <c r="O22" s="3712"/>
      <c r="P22" s="3712"/>
      <c r="Q22" s="3712"/>
      <c r="R22" s="3712"/>
      <c r="S22" s="3712"/>
      <c r="T22" s="3712"/>
      <c r="U22" s="3712"/>
      <c r="V22" s="3712"/>
      <c r="W22" s="3712"/>
      <c r="X22" s="3712"/>
      <c r="Y22" s="3712"/>
      <c r="Z22" s="3712"/>
      <c r="AA22" s="3712"/>
      <c r="AB22" s="3712"/>
      <c r="AC22" s="3712"/>
      <c r="AD22" s="3712"/>
      <c r="AE22" s="3712"/>
      <c r="AF22" s="3712"/>
      <c r="AG22" s="3712"/>
      <c r="AH22" s="3712"/>
      <c r="AI22" s="3712"/>
      <c r="AJ22" s="3712"/>
      <c r="AK22" s="3712"/>
      <c r="AL22" s="3712"/>
      <c r="AM22" s="3712"/>
      <c r="AN22" s="3712"/>
      <c r="AO22" s="3712"/>
      <c r="AP22" s="3712"/>
      <c r="AQ22" s="3712"/>
      <c r="AR22" s="3712"/>
      <c r="AS22" s="3712"/>
      <c r="AT22" s="3712"/>
      <c r="AU22" s="3712"/>
      <c r="AV22" s="3712"/>
      <c r="AW22" s="3712"/>
      <c r="AX22" s="3712"/>
      <c r="AY22" s="897"/>
      <c r="AZ22" s="897"/>
      <c r="BA22" s="897"/>
      <c r="BB22" s="897"/>
      <c r="BC22" s="897"/>
      <c r="BD22" s="898"/>
      <c r="BE22" s="898"/>
      <c r="BF22" s="898"/>
      <c r="BG22" s="898"/>
      <c r="BH22" s="898"/>
      <c r="BI22" s="898"/>
      <c r="BJ22" s="898"/>
      <c r="BK22" s="898"/>
      <c r="BL22" s="899"/>
      <c r="BM22" s="900"/>
    </row>
    <row r="23" spans="2:65" ht="7.5" customHeight="1" thickBot="1">
      <c r="B23" s="3708"/>
      <c r="C23" s="3706"/>
      <c r="D23" s="3706"/>
      <c r="E23" s="3706"/>
      <c r="F23" s="3707"/>
      <c r="G23" s="3710"/>
      <c r="H23" s="3710"/>
      <c r="I23" s="3710"/>
      <c r="J23" s="3710"/>
      <c r="K23" s="3710"/>
      <c r="L23" s="3712"/>
      <c r="M23" s="3712"/>
      <c r="N23" s="3712"/>
      <c r="O23" s="3712"/>
      <c r="P23" s="3712"/>
      <c r="Q23" s="3712"/>
      <c r="R23" s="3712"/>
      <c r="S23" s="3712"/>
      <c r="T23" s="3712"/>
      <c r="U23" s="3712"/>
      <c r="V23" s="3712"/>
      <c r="W23" s="3712"/>
      <c r="X23" s="3712"/>
      <c r="Y23" s="3712"/>
      <c r="Z23" s="3712"/>
      <c r="AA23" s="3712"/>
      <c r="AB23" s="3712"/>
      <c r="AC23" s="3712"/>
      <c r="AD23" s="3712"/>
      <c r="AE23" s="3712"/>
      <c r="AF23" s="3712"/>
      <c r="AG23" s="3712"/>
      <c r="AH23" s="3712"/>
      <c r="AI23" s="3712"/>
      <c r="AJ23" s="3712"/>
      <c r="AK23" s="3712"/>
      <c r="AL23" s="3712"/>
      <c r="AM23" s="3712"/>
      <c r="AN23" s="3712"/>
      <c r="AO23" s="3712"/>
      <c r="AP23" s="3712"/>
      <c r="AQ23" s="3712"/>
      <c r="AR23" s="3712"/>
      <c r="AS23" s="3712"/>
      <c r="AT23" s="3712"/>
      <c r="AU23" s="3712"/>
      <c r="AV23" s="3712"/>
      <c r="AW23" s="3712"/>
      <c r="AX23" s="3712"/>
      <c r="AY23" s="901"/>
      <c r="AZ23" s="901"/>
      <c r="BA23" s="901"/>
      <c r="BB23" s="901"/>
      <c r="BC23" s="901"/>
      <c r="BD23" s="901"/>
      <c r="BE23" s="897"/>
      <c r="BF23" s="897"/>
      <c r="BG23" s="3520"/>
      <c r="BH23" s="3520"/>
      <c r="BI23" s="901"/>
      <c r="BJ23" s="901"/>
      <c r="BK23" s="901"/>
      <c r="BL23" s="901"/>
      <c r="BM23" s="902"/>
    </row>
    <row r="24" spans="2:65" ht="7.5" customHeight="1" thickBot="1">
      <c r="B24" s="3708"/>
      <c r="C24" s="3706"/>
      <c r="D24" s="3706"/>
      <c r="E24" s="3706"/>
      <c r="F24" s="3707"/>
      <c r="G24" s="3710"/>
      <c r="H24" s="3710"/>
      <c r="I24" s="3710"/>
      <c r="J24" s="3710"/>
      <c r="K24" s="3710"/>
      <c r="L24" s="3712"/>
      <c r="M24" s="3712"/>
      <c r="N24" s="3712"/>
      <c r="O24" s="3712"/>
      <c r="P24" s="3712"/>
      <c r="Q24" s="3712"/>
      <c r="R24" s="3712"/>
      <c r="S24" s="3712"/>
      <c r="T24" s="3712"/>
      <c r="U24" s="3712"/>
      <c r="V24" s="3712"/>
      <c r="W24" s="3712"/>
      <c r="X24" s="3712"/>
      <c r="Y24" s="3712"/>
      <c r="Z24" s="3712"/>
      <c r="AA24" s="3712"/>
      <c r="AB24" s="3712"/>
      <c r="AC24" s="3712"/>
      <c r="AD24" s="3712"/>
      <c r="AE24" s="3712"/>
      <c r="AF24" s="3712"/>
      <c r="AG24" s="3712"/>
      <c r="AH24" s="3712"/>
      <c r="AI24" s="3712"/>
      <c r="AJ24" s="3712"/>
      <c r="AK24" s="3712"/>
      <c r="AL24" s="3712"/>
      <c r="AM24" s="3712"/>
      <c r="AN24" s="3712"/>
      <c r="AO24" s="3712"/>
      <c r="AP24" s="3712"/>
      <c r="AQ24" s="3712"/>
      <c r="AR24" s="3712"/>
      <c r="AS24" s="3712"/>
      <c r="AT24" s="3712"/>
      <c r="AU24" s="3712"/>
      <c r="AV24" s="3712"/>
      <c r="AW24" s="3712"/>
      <c r="AX24" s="3712"/>
      <c r="AY24" s="897"/>
      <c r="AZ24" s="897"/>
      <c r="BA24" s="897"/>
      <c r="BB24" s="897"/>
      <c r="BC24" s="897"/>
      <c r="BD24" s="897"/>
      <c r="BE24" s="901"/>
      <c r="BF24" s="897"/>
      <c r="BG24" s="3520"/>
      <c r="BH24" s="3520"/>
      <c r="BI24" s="903"/>
      <c r="BJ24" s="903"/>
      <c r="BK24" s="904"/>
      <c r="BL24" s="904"/>
      <c r="BM24" s="905"/>
    </row>
    <row r="25" spans="2:65" ht="7.5" customHeight="1" thickBot="1">
      <c r="B25" s="3708"/>
      <c r="C25" s="3706"/>
      <c r="D25" s="3706"/>
      <c r="E25" s="3706"/>
      <c r="F25" s="3707"/>
      <c r="G25" s="3710"/>
      <c r="H25" s="3710"/>
      <c r="I25" s="3710"/>
      <c r="J25" s="3710"/>
      <c r="K25" s="3710"/>
      <c r="L25" s="3713"/>
      <c r="M25" s="3713"/>
      <c r="N25" s="3713"/>
      <c r="O25" s="3713"/>
      <c r="P25" s="3713"/>
      <c r="Q25" s="3713"/>
      <c r="R25" s="3713"/>
      <c r="S25" s="3713"/>
      <c r="T25" s="3713"/>
      <c r="U25" s="3713"/>
      <c r="V25" s="3713"/>
      <c r="W25" s="3713"/>
      <c r="X25" s="3713"/>
      <c r="Y25" s="3713"/>
      <c r="Z25" s="3713"/>
      <c r="AA25" s="3713"/>
      <c r="AB25" s="3713"/>
      <c r="AC25" s="3713"/>
      <c r="AD25" s="3713"/>
      <c r="AE25" s="3713"/>
      <c r="AF25" s="3713"/>
      <c r="AG25" s="3713"/>
      <c r="AH25" s="3713"/>
      <c r="AI25" s="3713"/>
      <c r="AJ25" s="3713"/>
      <c r="AK25" s="3713"/>
      <c r="AL25" s="3713"/>
      <c r="AM25" s="3713"/>
      <c r="AN25" s="3713"/>
      <c r="AO25" s="3713"/>
      <c r="AP25" s="3713"/>
      <c r="AQ25" s="3713"/>
      <c r="AR25" s="3713"/>
      <c r="AS25" s="3713"/>
      <c r="AT25" s="3713"/>
      <c r="AU25" s="3713"/>
      <c r="AV25" s="3713"/>
      <c r="AW25" s="3713"/>
      <c r="AX25" s="3713"/>
      <c r="AY25" s="901"/>
      <c r="AZ25" s="901"/>
      <c r="BA25" s="901"/>
      <c r="BB25" s="901"/>
      <c r="BC25" s="901"/>
      <c r="BD25" s="901"/>
      <c r="BE25" s="901"/>
      <c r="BF25" s="906"/>
      <c r="BG25" s="897"/>
      <c r="BH25" s="897"/>
      <c r="BI25" s="897"/>
      <c r="BJ25" s="904"/>
      <c r="BK25" s="904"/>
      <c r="BL25" s="904"/>
      <c r="BM25" s="905"/>
    </row>
    <row r="26" spans="2:65" ht="7.5" customHeight="1" thickBot="1">
      <c r="B26" s="3708"/>
      <c r="C26" s="3706"/>
      <c r="D26" s="3706"/>
      <c r="E26" s="3706"/>
      <c r="F26" s="3707"/>
      <c r="G26" s="3714" t="s">
        <v>2549</v>
      </c>
      <c r="H26" s="3714"/>
      <c r="I26" s="3720" t="str">
        <f>cst_wskakunin_owner1_ZIP</f>
        <v>330-0064</v>
      </c>
      <c r="J26" s="3720"/>
      <c r="K26" s="3720"/>
      <c r="L26" s="3720"/>
      <c r="M26" s="3720"/>
      <c r="N26" s="3720"/>
      <c r="O26" s="3720"/>
      <c r="P26" s="3720"/>
      <c r="Q26" s="3720"/>
      <c r="R26" s="3714" t="s">
        <v>57</v>
      </c>
      <c r="S26" s="3663" t="s">
        <v>2550</v>
      </c>
      <c r="T26" s="3663"/>
      <c r="U26" s="3663"/>
      <c r="V26" s="3663"/>
      <c r="W26" s="3721" t="str">
        <f>cst_wskakunin_owner1__address</f>
        <v>埼玉県埼玉県さいたま市浦和区岸町７－１２－３</v>
      </c>
      <c r="X26" s="3721"/>
      <c r="Y26" s="3721"/>
      <c r="Z26" s="3721"/>
      <c r="AA26" s="3721"/>
      <c r="AB26" s="3721"/>
      <c r="AC26" s="3721"/>
      <c r="AD26" s="3721"/>
      <c r="AE26" s="3721"/>
      <c r="AF26" s="3721"/>
      <c r="AG26" s="3721"/>
      <c r="AH26" s="3721"/>
      <c r="AI26" s="3721"/>
      <c r="AJ26" s="3721"/>
      <c r="AK26" s="3721"/>
      <c r="AL26" s="3721"/>
      <c r="AM26" s="3721"/>
      <c r="AN26" s="3721"/>
      <c r="AO26" s="3721"/>
      <c r="AP26" s="3721"/>
      <c r="AQ26" s="3721"/>
      <c r="AR26" s="3721"/>
      <c r="AS26" s="3721"/>
      <c r="AT26" s="3721"/>
      <c r="AU26" s="3721"/>
      <c r="AV26" s="3721"/>
      <c r="AW26" s="3721"/>
      <c r="AX26" s="3721"/>
      <c r="AY26" s="3721"/>
      <c r="AZ26" s="3721"/>
      <c r="BA26" s="3721"/>
      <c r="BB26" s="3721"/>
      <c r="BC26" s="3721"/>
      <c r="BD26" s="3721"/>
      <c r="BE26" s="3721"/>
      <c r="BF26" s="3721"/>
      <c r="BG26" s="3721"/>
      <c r="BH26" s="3721"/>
      <c r="BI26" s="3721"/>
      <c r="BJ26" s="3721"/>
      <c r="BK26" s="3721"/>
      <c r="BL26" s="3721"/>
      <c r="BM26" s="3722"/>
    </row>
    <row r="27" spans="2:65" ht="7.5" customHeight="1" thickBot="1">
      <c r="B27" s="3708"/>
      <c r="C27" s="3706"/>
      <c r="D27" s="3706"/>
      <c r="E27" s="3706"/>
      <c r="F27" s="3707"/>
      <c r="G27" s="3714"/>
      <c r="H27" s="3714"/>
      <c r="I27" s="3720"/>
      <c r="J27" s="3720"/>
      <c r="K27" s="3720"/>
      <c r="L27" s="3720"/>
      <c r="M27" s="3720"/>
      <c r="N27" s="3720"/>
      <c r="O27" s="3720"/>
      <c r="P27" s="3720"/>
      <c r="Q27" s="3720"/>
      <c r="R27" s="3714"/>
      <c r="S27" s="3663"/>
      <c r="T27" s="3663"/>
      <c r="U27" s="3663"/>
      <c r="V27" s="3663"/>
      <c r="W27" s="3721"/>
      <c r="X27" s="3721"/>
      <c r="Y27" s="3721"/>
      <c r="Z27" s="3721"/>
      <c r="AA27" s="3721"/>
      <c r="AB27" s="3721"/>
      <c r="AC27" s="3721"/>
      <c r="AD27" s="3721"/>
      <c r="AE27" s="3721"/>
      <c r="AF27" s="3721"/>
      <c r="AG27" s="3721"/>
      <c r="AH27" s="3721"/>
      <c r="AI27" s="3721"/>
      <c r="AJ27" s="3721"/>
      <c r="AK27" s="3721"/>
      <c r="AL27" s="3721"/>
      <c r="AM27" s="3721"/>
      <c r="AN27" s="3721"/>
      <c r="AO27" s="3721"/>
      <c r="AP27" s="3721"/>
      <c r="AQ27" s="3721"/>
      <c r="AR27" s="3721"/>
      <c r="AS27" s="3721"/>
      <c r="AT27" s="3721"/>
      <c r="AU27" s="3721"/>
      <c r="AV27" s="3721"/>
      <c r="AW27" s="3721"/>
      <c r="AX27" s="3721"/>
      <c r="AY27" s="3721"/>
      <c r="AZ27" s="3721"/>
      <c r="BA27" s="3721"/>
      <c r="BB27" s="3721"/>
      <c r="BC27" s="3721"/>
      <c r="BD27" s="3721"/>
      <c r="BE27" s="3721"/>
      <c r="BF27" s="3721"/>
      <c r="BG27" s="3721"/>
      <c r="BH27" s="3721"/>
      <c r="BI27" s="3721"/>
      <c r="BJ27" s="3721"/>
      <c r="BK27" s="3721"/>
      <c r="BL27" s="3721"/>
      <c r="BM27" s="3722"/>
    </row>
    <row r="28" spans="2:65" ht="7.5" customHeight="1" thickBot="1">
      <c r="B28" s="3708"/>
      <c r="C28" s="3706"/>
      <c r="D28" s="3706"/>
      <c r="E28" s="3706"/>
      <c r="F28" s="3707"/>
      <c r="G28" s="3714"/>
      <c r="H28" s="3714"/>
      <c r="I28" s="3720"/>
      <c r="J28" s="3720"/>
      <c r="K28" s="3720"/>
      <c r="L28" s="3720"/>
      <c r="M28" s="3720"/>
      <c r="N28" s="3720"/>
      <c r="O28" s="3720"/>
      <c r="P28" s="3720"/>
      <c r="Q28" s="3720"/>
      <c r="R28" s="3714"/>
      <c r="S28" s="3663"/>
      <c r="T28" s="3663"/>
      <c r="U28" s="3663"/>
      <c r="V28" s="3663"/>
      <c r="W28" s="3721"/>
      <c r="X28" s="3721"/>
      <c r="Y28" s="3721"/>
      <c r="Z28" s="3721"/>
      <c r="AA28" s="3721"/>
      <c r="AB28" s="3721"/>
      <c r="AC28" s="3721"/>
      <c r="AD28" s="3721"/>
      <c r="AE28" s="3721"/>
      <c r="AF28" s="3721"/>
      <c r="AG28" s="3721"/>
      <c r="AH28" s="3721"/>
      <c r="AI28" s="3721"/>
      <c r="AJ28" s="3721"/>
      <c r="AK28" s="3721"/>
      <c r="AL28" s="3721"/>
      <c r="AM28" s="3721"/>
      <c r="AN28" s="3721"/>
      <c r="AO28" s="3721"/>
      <c r="AP28" s="3721"/>
      <c r="AQ28" s="3721"/>
      <c r="AR28" s="3721"/>
      <c r="AS28" s="3721"/>
      <c r="AT28" s="3721"/>
      <c r="AU28" s="3721"/>
      <c r="AV28" s="3721"/>
      <c r="AW28" s="3721"/>
      <c r="AX28" s="3721"/>
      <c r="AY28" s="3721"/>
      <c r="AZ28" s="3721"/>
      <c r="BA28" s="3721"/>
      <c r="BB28" s="3721"/>
      <c r="BC28" s="3721"/>
      <c r="BD28" s="3721"/>
      <c r="BE28" s="3721"/>
      <c r="BF28" s="3721"/>
      <c r="BG28" s="3721"/>
      <c r="BH28" s="3721"/>
      <c r="BI28" s="3721"/>
      <c r="BJ28" s="3721"/>
      <c r="BK28" s="3721"/>
      <c r="BL28" s="3721"/>
      <c r="BM28" s="3722"/>
    </row>
    <row r="29" spans="2:65" ht="7.5" customHeight="1" thickBot="1">
      <c r="B29" s="3708"/>
      <c r="C29" s="3706"/>
      <c r="D29" s="3706"/>
      <c r="E29" s="3706"/>
      <c r="F29" s="3707"/>
      <c r="G29" s="3723" t="s">
        <v>3752</v>
      </c>
      <c r="H29" s="3665"/>
      <c r="I29" s="3665"/>
      <c r="J29" s="3663" t="s">
        <v>11</v>
      </c>
      <c r="K29" s="3716" t="str">
        <f>cst_wskakunin_owner1_TEL</f>
        <v>048-222-2222</v>
      </c>
      <c r="L29" s="3716"/>
      <c r="M29" s="3716"/>
      <c r="N29" s="3716"/>
      <c r="O29" s="3716"/>
      <c r="P29" s="3716"/>
      <c r="Q29" s="3716"/>
      <c r="R29" s="3716"/>
      <c r="S29" s="3716"/>
      <c r="T29" s="3716"/>
      <c r="U29" s="3716"/>
      <c r="V29" s="3716"/>
      <c r="W29" s="3716"/>
      <c r="X29" s="3716"/>
      <c r="Y29" s="3716"/>
      <c r="Z29" s="3716"/>
      <c r="AA29" s="3716"/>
      <c r="AB29" s="3663" t="s">
        <v>57</v>
      </c>
      <c r="AC29" s="3665" t="s">
        <v>2976</v>
      </c>
      <c r="AD29" s="3665"/>
      <c r="AE29" s="3665"/>
      <c r="AF29" s="3663" t="s">
        <v>11</v>
      </c>
      <c r="AG29" s="3718"/>
      <c r="AH29" s="3718"/>
      <c r="AI29" s="3718"/>
      <c r="AJ29" s="3718"/>
      <c r="AK29" s="3718"/>
      <c r="AL29" s="3718"/>
      <c r="AM29" s="3718"/>
      <c r="AN29" s="3718"/>
      <c r="AO29" s="3718"/>
      <c r="AP29" s="3718"/>
      <c r="AQ29" s="3718"/>
      <c r="AR29" s="3718"/>
      <c r="AS29" s="3718"/>
      <c r="AT29" s="3718"/>
      <c r="AU29" s="3718"/>
      <c r="AV29" s="3718"/>
      <c r="AW29" s="3718"/>
      <c r="AX29" s="3663" t="s">
        <v>57</v>
      </c>
      <c r="AY29" s="3669" t="s">
        <v>2553</v>
      </c>
      <c r="AZ29" s="3670"/>
      <c r="BA29" s="3670"/>
      <c r="BB29" s="3670"/>
      <c r="BC29" s="3670"/>
      <c r="BD29" s="3670"/>
      <c r="BE29" s="3675"/>
      <c r="BF29" s="3675"/>
      <c r="BG29" s="3675"/>
      <c r="BH29" s="3675"/>
      <c r="BI29" s="3675"/>
      <c r="BJ29" s="3675"/>
      <c r="BK29" s="3675"/>
      <c r="BL29" s="3675"/>
      <c r="BM29" s="3676"/>
    </row>
    <row r="30" spans="2:65" ht="7.5" customHeight="1" thickBot="1">
      <c r="B30" s="3708"/>
      <c r="C30" s="3706"/>
      <c r="D30" s="3706"/>
      <c r="E30" s="3706"/>
      <c r="F30" s="3707"/>
      <c r="G30" s="3723"/>
      <c r="H30" s="3665"/>
      <c r="I30" s="3665"/>
      <c r="J30" s="3663"/>
      <c r="K30" s="3716"/>
      <c r="L30" s="3716"/>
      <c r="M30" s="3716"/>
      <c r="N30" s="3716"/>
      <c r="O30" s="3716"/>
      <c r="P30" s="3716"/>
      <c r="Q30" s="3716"/>
      <c r="R30" s="3716"/>
      <c r="S30" s="3716"/>
      <c r="T30" s="3716"/>
      <c r="U30" s="3716"/>
      <c r="V30" s="3716"/>
      <c r="W30" s="3716"/>
      <c r="X30" s="3716"/>
      <c r="Y30" s="3716"/>
      <c r="Z30" s="3716"/>
      <c r="AA30" s="3716"/>
      <c r="AB30" s="3663"/>
      <c r="AC30" s="3665"/>
      <c r="AD30" s="3665"/>
      <c r="AE30" s="3665"/>
      <c r="AF30" s="3663"/>
      <c r="AG30" s="3718"/>
      <c r="AH30" s="3718"/>
      <c r="AI30" s="3718"/>
      <c r="AJ30" s="3718"/>
      <c r="AK30" s="3718"/>
      <c r="AL30" s="3718"/>
      <c r="AM30" s="3718"/>
      <c r="AN30" s="3718"/>
      <c r="AO30" s="3718"/>
      <c r="AP30" s="3718"/>
      <c r="AQ30" s="3718"/>
      <c r="AR30" s="3718"/>
      <c r="AS30" s="3718"/>
      <c r="AT30" s="3718"/>
      <c r="AU30" s="3718"/>
      <c r="AV30" s="3718"/>
      <c r="AW30" s="3718"/>
      <c r="AX30" s="3663"/>
      <c r="AY30" s="3671"/>
      <c r="AZ30" s="3672"/>
      <c r="BA30" s="3672"/>
      <c r="BB30" s="3672"/>
      <c r="BC30" s="3672"/>
      <c r="BD30" s="3672"/>
      <c r="BE30" s="3677"/>
      <c r="BF30" s="3677"/>
      <c r="BG30" s="3677"/>
      <c r="BH30" s="3677"/>
      <c r="BI30" s="3677"/>
      <c r="BJ30" s="3677"/>
      <c r="BK30" s="3677"/>
      <c r="BL30" s="3677"/>
      <c r="BM30" s="3678"/>
    </row>
    <row r="31" spans="2:65" ht="7.5" customHeight="1" thickBot="1">
      <c r="B31" s="3708"/>
      <c r="C31" s="3706"/>
      <c r="D31" s="3706"/>
      <c r="E31" s="3706"/>
      <c r="F31" s="3707"/>
      <c r="G31" s="3724"/>
      <c r="H31" s="3666"/>
      <c r="I31" s="3666"/>
      <c r="J31" s="3664"/>
      <c r="K31" s="3717"/>
      <c r="L31" s="3717"/>
      <c r="M31" s="3717"/>
      <c r="N31" s="3717"/>
      <c r="O31" s="3717"/>
      <c r="P31" s="3717"/>
      <c r="Q31" s="3717"/>
      <c r="R31" s="3717"/>
      <c r="S31" s="3717"/>
      <c r="T31" s="3717"/>
      <c r="U31" s="3717"/>
      <c r="V31" s="3717"/>
      <c r="W31" s="3717"/>
      <c r="X31" s="3717"/>
      <c r="Y31" s="3717"/>
      <c r="Z31" s="3717"/>
      <c r="AA31" s="3717"/>
      <c r="AB31" s="3664"/>
      <c r="AC31" s="3666"/>
      <c r="AD31" s="3666"/>
      <c r="AE31" s="3666"/>
      <c r="AF31" s="3664"/>
      <c r="AG31" s="3719"/>
      <c r="AH31" s="3719"/>
      <c r="AI31" s="3719"/>
      <c r="AJ31" s="3719"/>
      <c r="AK31" s="3719"/>
      <c r="AL31" s="3719"/>
      <c r="AM31" s="3719"/>
      <c r="AN31" s="3719"/>
      <c r="AO31" s="3719"/>
      <c r="AP31" s="3719"/>
      <c r="AQ31" s="3719"/>
      <c r="AR31" s="3719"/>
      <c r="AS31" s="3719"/>
      <c r="AT31" s="3719"/>
      <c r="AU31" s="3719"/>
      <c r="AV31" s="3719"/>
      <c r="AW31" s="3719"/>
      <c r="AX31" s="3664"/>
      <c r="AY31" s="3673"/>
      <c r="AZ31" s="3674"/>
      <c r="BA31" s="3674"/>
      <c r="BB31" s="3674"/>
      <c r="BC31" s="3674"/>
      <c r="BD31" s="3674"/>
      <c r="BE31" s="3679"/>
      <c r="BF31" s="3679"/>
      <c r="BG31" s="3679"/>
      <c r="BH31" s="3679"/>
      <c r="BI31" s="3679"/>
      <c r="BJ31" s="3679"/>
      <c r="BK31" s="3679"/>
      <c r="BL31" s="3679"/>
      <c r="BM31" s="3680"/>
    </row>
    <row r="32" spans="2:65" ht="7.5" customHeight="1" thickBot="1">
      <c r="B32" s="3705" t="s">
        <v>3753</v>
      </c>
      <c r="C32" s="3706"/>
      <c r="D32" s="3706"/>
      <c r="E32" s="3706"/>
      <c r="F32" s="3707"/>
      <c r="G32" s="3709" t="s">
        <v>2548</v>
      </c>
      <c r="H32" s="3709"/>
      <c r="I32" s="3709"/>
      <c r="J32" s="3709"/>
      <c r="K32" s="3709"/>
      <c r="L32" s="3711" t="str">
        <f>cst_wskakunin_dairi1__space</f>
        <v>XXXアーキ　テスト代理人</v>
      </c>
      <c r="M32" s="3711"/>
      <c r="N32" s="3711"/>
      <c r="O32" s="3711"/>
      <c r="P32" s="3711"/>
      <c r="Q32" s="3711"/>
      <c r="R32" s="3711"/>
      <c r="S32" s="3711"/>
      <c r="T32" s="3711"/>
      <c r="U32" s="3711"/>
      <c r="V32" s="3711"/>
      <c r="W32" s="3711"/>
      <c r="X32" s="3711"/>
      <c r="Y32" s="3711"/>
      <c r="Z32" s="3711"/>
      <c r="AA32" s="3711"/>
      <c r="AB32" s="3711"/>
      <c r="AC32" s="3711"/>
      <c r="AD32" s="3711"/>
      <c r="AE32" s="3711"/>
      <c r="AF32" s="3711"/>
      <c r="AG32" s="3711"/>
      <c r="AH32" s="3711"/>
      <c r="AI32" s="3711"/>
      <c r="AJ32" s="3711"/>
      <c r="AK32" s="3711"/>
      <c r="AL32" s="3711"/>
      <c r="AM32" s="3711"/>
      <c r="AN32" s="3711"/>
      <c r="AO32" s="3711"/>
      <c r="AP32" s="3711"/>
      <c r="AQ32" s="3711"/>
      <c r="AR32" s="3711"/>
      <c r="AS32" s="3711"/>
      <c r="AT32" s="3711"/>
      <c r="AU32" s="3711"/>
      <c r="AV32" s="3711"/>
      <c r="AW32" s="3711"/>
      <c r="AX32" s="3711"/>
      <c r="AY32" s="907"/>
      <c r="AZ32" s="907"/>
      <c r="BA32" s="907"/>
      <c r="BB32" s="907"/>
      <c r="BC32" s="907"/>
      <c r="BD32" s="894"/>
      <c r="BE32" s="894"/>
      <c r="BF32" s="894"/>
      <c r="BG32" s="894"/>
      <c r="BH32" s="894"/>
      <c r="BI32" s="894"/>
      <c r="BJ32" s="894"/>
      <c r="BK32" s="894"/>
      <c r="BL32" s="895"/>
      <c r="BM32" s="896"/>
    </row>
    <row r="33" spans="2:98" ht="7.5" customHeight="1" thickBot="1">
      <c r="B33" s="3708"/>
      <c r="C33" s="3706"/>
      <c r="D33" s="3706"/>
      <c r="E33" s="3706"/>
      <c r="F33" s="3707"/>
      <c r="G33" s="3710"/>
      <c r="H33" s="3710"/>
      <c r="I33" s="3710"/>
      <c r="J33" s="3710"/>
      <c r="K33" s="3710"/>
      <c r="L33" s="3712"/>
      <c r="M33" s="3712"/>
      <c r="N33" s="3712"/>
      <c r="O33" s="3712"/>
      <c r="P33" s="3712"/>
      <c r="Q33" s="3712"/>
      <c r="R33" s="3712"/>
      <c r="S33" s="3712"/>
      <c r="T33" s="3712"/>
      <c r="U33" s="3712"/>
      <c r="V33" s="3712"/>
      <c r="W33" s="3712"/>
      <c r="X33" s="3712"/>
      <c r="Y33" s="3712"/>
      <c r="Z33" s="3712"/>
      <c r="AA33" s="3712"/>
      <c r="AB33" s="3712"/>
      <c r="AC33" s="3712"/>
      <c r="AD33" s="3712"/>
      <c r="AE33" s="3712"/>
      <c r="AF33" s="3712"/>
      <c r="AG33" s="3712"/>
      <c r="AH33" s="3712"/>
      <c r="AI33" s="3712"/>
      <c r="AJ33" s="3712"/>
      <c r="AK33" s="3712"/>
      <c r="AL33" s="3712"/>
      <c r="AM33" s="3712"/>
      <c r="AN33" s="3712"/>
      <c r="AO33" s="3712"/>
      <c r="AP33" s="3712"/>
      <c r="AQ33" s="3712"/>
      <c r="AR33" s="3712"/>
      <c r="AS33" s="3712"/>
      <c r="AT33" s="3712"/>
      <c r="AU33" s="3712"/>
      <c r="AV33" s="3712"/>
      <c r="AW33" s="3712"/>
      <c r="AX33" s="3712"/>
      <c r="AY33" s="908"/>
      <c r="AZ33" s="908"/>
      <c r="BA33" s="908"/>
      <c r="BB33" s="908"/>
      <c r="BC33" s="908"/>
      <c r="BD33" s="898"/>
      <c r="BE33" s="898"/>
      <c r="BF33" s="898"/>
      <c r="BG33" s="898"/>
      <c r="BH33" s="898"/>
      <c r="BI33" s="898"/>
      <c r="BJ33" s="898"/>
      <c r="BK33" s="898"/>
      <c r="BL33" s="899"/>
      <c r="BM33" s="900"/>
    </row>
    <row r="34" spans="2:98" ht="7.5" customHeight="1" thickBot="1">
      <c r="B34" s="3708"/>
      <c r="C34" s="3706"/>
      <c r="D34" s="3706"/>
      <c r="E34" s="3706"/>
      <c r="F34" s="3707"/>
      <c r="G34" s="3710"/>
      <c r="H34" s="3710"/>
      <c r="I34" s="3710"/>
      <c r="J34" s="3710"/>
      <c r="K34" s="3710"/>
      <c r="L34" s="3712"/>
      <c r="M34" s="3712"/>
      <c r="N34" s="3712"/>
      <c r="O34" s="3712"/>
      <c r="P34" s="3712"/>
      <c r="Q34" s="3712"/>
      <c r="R34" s="3712"/>
      <c r="S34" s="3712"/>
      <c r="T34" s="3712"/>
      <c r="U34" s="3712"/>
      <c r="V34" s="3712"/>
      <c r="W34" s="3712"/>
      <c r="X34" s="3712"/>
      <c r="Y34" s="3712"/>
      <c r="Z34" s="3712"/>
      <c r="AA34" s="3712"/>
      <c r="AB34" s="3712"/>
      <c r="AC34" s="3712"/>
      <c r="AD34" s="3712"/>
      <c r="AE34" s="3712"/>
      <c r="AF34" s="3712"/>
      <c r="AG34" s="3712"/>
      <c r="AH34" s="3712"/>
      <c r="AI34" s="3712"/>
      <c r="AJ34" s="3712"/>
      <c r="AK34" s="3712"/>
      <c r="AL34" s="3712"/>
      <c r="AM34" s="3712"/>
      <c r="AN34" s="3712"/>
      <c r="AO34" s="3712"/>
      <c r="AP34" s="3712"/>
      <c r="AQ34" s="3712"/>
      <c r="AR34" s="3712"/>
      <c r="AS34" s="3712"/>
      <c r="AT34" s="3712"/>
      <c r="AU34" s="3712"/>
      <c r="AV34" s="3712"/>
      <c r="AW34" s="3712"/>
      <c r="AX34" s="3712"/>
      <c r="AY34" s="908"/>
      <c r="AZ34" s="908"/>
      <c r="BA34" s="908"/>
      <c r="BB34" s="908"/>
      <c r="BC34" s="908"/>
      <c r="BD34" s="898"/>
      <c r="BE34" s="898"/>
      <c r="BF34" s="898"/>
      <c r="BG34" s="898"/>
      <c r="BH34" s="898"/>
      <c r="BI34" s="898"/>
      <c r="BJ34" s="898"/>
      <c r="BK34" s="898"/>
      <c r="BL34" s="899"/>
      <c r="BM34" s="900"/>
    </row>
    <row r="35" spans="2:98" ht="7.5" customHeight="1" thickBot="1">
      <c r="B35" s="3708"/>
      <c r="C35" s="3706"/>
      <c r="D35" s="3706"/>
      <c r="E35" s="3706"/>
      <c r="F35" s="3707"/>
      <c r="G35" s="3710"/>
      <c r="H35" s="3710"/>
      <c r="I35" s="3710"/>
      <c r="J35" s="3710"/>
      <c r="K35" s="3710"/>
      <c r="L35" s="3712"/>
      <c r="M35" s="3712"/>
      <c r="N35" s="3712"/>
      <c r="O35" s="3712"/>
      <c r="P35" s="3712"/>
      <c r="Q35" s="3712"/>
      <c r="R35" s="3712"/>
      <c r="S35" s="3712"/>
      <c r="T35" s="3712"/>
      <c r="U35" s="3712"/>
      <c r="V35" s="3712"/>
      <c r="W35" s="3712"/>
      <c r="X35" s="3712"/>
      <c r="Y35" s="3712"/>
      <c r="Z35" s="3712"/>
      <c r="AA35" s="3712"/>
      <c r="AB35" s="3712"/>
      <c r="AC35" s="3712"/>
      <c r="AD35" s="3712"/>
      <c r="AE35" s="3712"/>
      <c r="AF35" s="3712"/>
      <c r="AG35" s="3712"/>
      <c r="AH35" s="3712"/>
      <c r="AI35" s="3712"/>
      <c r="AJ35" s="3712"/>
      <c r="AK35" s="3712"/>
      <c r="AL35" s="3712"/>
      <c r="AM35" s="3712"/>
      <c r="AN35" s="3712"/>
      <c r="AO35" s="3712"/>
      <c r="AP35" s="3712"/>
      <c r="AQ35" s="3712"/>
      <c r="AR35" s="3712"/>
      <c r="AS35" s="3712"/>
      <c r="AT35" s="3712"/>
      <c r="AU35" s="3712"/>
      <c r="AV35" s="3712"/>
      <c r="AW35" s="3712"/>
      <c r="AX35" s="3712"/>
      <c r="AY35" s="901"/>
      <c r="AZ35" s="901"/>
      <c r="BA35" s="901"/>
      <c r="BB35" s="901"/>
      <c r="BC35" s="901"/>
      <c r="BD35" s="901"/>
      <c r="BE35" s="897"/>
      <c r="BF35" s="897"/>
      <c r="BG35" s="897"/>
      <c r="BH35" s="901"/>
      <c r="BI35" s="901"/>
      <c r="BJ35" s="901"/>
      <c r="BK35" s="901"/>
      <c r="BL35" s="901"/>
      <c r="BM35" s="902"/>
    </row>
    <row r="36" spans="2:98" ht="7.5" customHeight="1" thickBot="1">
      <c r="B36" s="3708"/>
      <c r="C36" s="3706"/>
      <c r="D36" s="3706"/>
      <c r="E36" s="3706"/>
      <c r="F36" s="3707"/>
      <c r="G36" s="3710"/>
      <c r="H36" s="3710"/>
      <c r="I36" s="3710"/>
      <c r="J36" s="3710"/>
      <c r="K36" s="3710"/>
      <c r="L36" s="3712"/>
      <c r="M36" s="3712"/>
      <c r="N36" s="3712"/>
      <c r="O36" s="3712"/>
      <c r="P36" s="3712"/>
      <c r="Q36" s="3712"/>
      <c r="R36" s="3712"/>
      <c r="S36" s="3712"/>
      <c r="T36" s="3712"/>
      <c r="U36" s="3712"/>
      <c r="V36" s="3712"/>
      <c r="W36" s="3712"/>
      <c r="X36" s="3712"/>
      <c r="Y36" s="3712"/>
      <c r="Z36" s="3712"/>
      <c r="AA36" s="3712"/>
      <c r="AB36" s="3712"/>
      <c r="AC36" s="3712"/>
      <c r="AD36" s="3712"/>
      <c r="AE36" s="3712"/>
      <c r="AF36" s="3712"/>
      <c r="AG36" s="3712"/>
      <c r="AH36" s="3712"/>
      <c r="AI36" s="3712"/>
      <c r="AJ36" s="3712"/>
      <c r="AK36" s="3712"/>
      <c r="AL36" s="3712"/>
      <c r="AM36" s="3712"/>
      <c r="AN36" s="3712"/>
      <c r="AO36" s="3712"/>
      <c r="AP36" s="3712"/>
      <c r="AQ36" s="3712"/>
      <c r="AR36" s="3712"/>
      <c r="AS36" s="3712"/>
      <c r="AT36" s="3712"/>
      <c r="AU36" s="3712"/>
      <c r="AV36" s="3712"/>
      <c r="AW36" s="3712"/>
      <c r="AX36" s="3712"/>
      <c r="AY36" s="897"/>
      <c r="AZ36" s="897"/>
      <c r="BA36" s="897"/>
      <c r="BB36" s="897"/>
      <c r="BC36" s="897"/>
      <c r="BD36" s="897"/>
      <c r="BE36" s="901"/>
      <c r="BF36" s="897"/>
      <c r="BG36" s="897"/>
      <c r="BH36" s="897"/>
      <c r="BI36" s="903"/>
      <c r="BJ36" s="903"/>
      <c r="BK36" s="904"/>
      <c r="BL36" s="904"/>
      <c r="BM36" s="905"/>
    </row>
    <row r="37" spans="2:98" ht="7.5" customHeight="1" thickBot="1">
      <c r="B37" s="3708"/>
      <c r="C37" s="3706"/>
      <c r="D37" s="3706"/>
      <c r="E37" s="3706"/>
      <c r="F37" s="3707"/>
      <c r="G37" s="3710"/>
      <c r="H37" s="3710"/>
      <c r="I37" s="3710"/>
      <c r="J37" s="3710"/>
      <c r="K37" s="3710"/>
      <c r="L37" s="3713"/>
      <c r="M37" s="3713"/>
      <c r="N37" s="3713"/>
      <c r="O37" s="3713"/>
      <c r="P37" s="3713"/>
      <c r="Q37" s="3713"/>
      <c r="R37" s="3713"/>
      <c r="S37" s="3713"/>
      <c r="T37" s="3713"/>
      <c r="U37" s="3713"/>
      <c r="V37" s="3713"/>
      <c r="W37" s="3713"/>
      <c r="X37" s="3713"/>
      <c r="Y37" s="3713"/>
      <c r="Z37" s="3713"/>
      <c r="AA37" s="3713"/>
      <c r="AB37" s="3713"/>
      <c r="AC37" s="3713"/>
      <c r="AD37" s="3713"/>
      <c r="AE37" s="3713"/>
      <c r="AF37" s="3713"/>
      <c r="AG37" s="3713"/>
      <c r="AH37" s="3713"/>
      <c r="AI37" s="3713"/>
      <c r="AJ37" s="3713"/>
      <c r="AK37" s="3713"/>
      <c r="AL37" s="3713"/>
      <c r="AM37" s="3713"/>
      <c r="AN37" s="3713"/>
      <c r="AO37" s="3713"/>
      <c r="AP37" s="3713"/>
      <c r="AQ37" s="3713"/>
      <c r="AR37" s="3713"/>
      <c r="AS37" s="3713"/>
      <c r="AT37" s="3713"/>
      <c r="AU37" s="3713"/>
      <c r="AV37" s="3713"/>
      <c r="AW37" s="3713"/>
      <c r="AX37" s="3713"/>
      <c r="AY37" s="901"/>
      <c r="AZ37" s="901"/>
      <c r="BA37" s="901"/>
      <c r="BB37" s="901"/>
      <c r="BC37" s="901"/>
      <c r="BD37" s="901"/>
      <c r="BE37" s="901"/>
      <c r="BF37" s="906"/>
      <c r="BG37" s="897"/>
      <c r="BH37" s="897"/>
      <c r="BI37" s="897"/>
      <c r="BJ37" s="904"/>
      <c r="BK37" s="904"/>
      <c r="BL37" s="904"/>
      <c r="BM37" s="905"/>
    </row>
    <row r="38" spans="2:98" ht="7.5" customHeight="1" thickBot="1">
      <c r="B38" s="3708"/>
      <c r="C38" s="3706"/>
      <c r="D38" s="3706"/>
      <c r="E38" s="3706"/>
      <c r="F38" s="3707"/>
      <c r="G38" s="3714" t="s">
        <v>2549</v>
      </c>
      <c r="H38" s="3714"/>
      <c r="I38" s="3715" t="str">
        <f>cst_wskakunin_dairi1_ZIP</f>
        <v>359-0034</v>
      </c>
      <c r="J38" s="3715"/>
      <c r="K38" s="3715"/>
      <c r="L38" s="3715"/>
      <c r="M38" s="3715"/>
      <c r="N38" s="3715"/>
      <c r="O38" s="3715"/>
      <c r="P38" s="3715"/>
      <c r="Q38" s="3715"/>
      <c r="R38" s="3714" t="s">
        <v>57</v>
      </c>
      <c r="S38" s="3663" t="s">
        <v>2550</v>
      </c>
      <c r="T38" s="3663"/>
      <c r="U38" s="3663"/>
      <c r="V38" s="3663"/>
      <c r="W38" s="3721" t="str">
        <f>cst_wskakunin_dairi1__address</f>
        <v>埼玉県所沢市東新井町307-7</v>
      </c>
      <c r="X38" s="3721"/>
      <c r="Y38" s="3721"/>
      <c r="Z38" s="3721"/>
      <c r="AA38" s="3721"/>
      <c r="AB38" s="3721"/>
      <c r="AC38" s="3721"/>
      <c r="AD38" s="3721"/>
      <c r="AE38" s="3721"/>
      <c r="AF38" s="3721"/>
      <c r="AG38" s="3721"/>
      <c r="AH38" s="3721"/>
      <c r="AI38" s="3721"/>
      <c r="AJ38" s="3721"/>
      <c r="AK38" s="3721"/>
      <c r="AL38" s="3721"/>
      <c r="AM38" s="3721"/>
      <c r="AN38" s="3721"/>
      <c r="AO38" s="3721"/>
      <c r="AP38" s="3721"/>
      <c r="AQ38" s="3721"/>
      <c r="AR38" s="3721"/>
      <c r="AS38" s="3721"/>
      <c r="AT38" s="3721"/>
      <c r="AU38" s="3721"/>
      <c r="AV38" s="3721"/>
      <c r="AW38" s="3721"/>
      <c r="AX38" s="3721"/>
      <c r="AY38" s="3721"/>
      <c r="AZ38" s="3721"/>
      <c r="BA38" s="3721"/>
      <c r="BB38" s="3721"/>
      <c r="BC38" s="3721"/>
      <c r="BD38" s="3721"/>
      <c r="BE38" s="3721"/>
      <c r="BF38" s="3721"/>
      <c r="BG38" s="3721"/>
      <c r="BH38" s="3721"/>
      <c r="BI38" s="3721"/>
      <c r="BJ38" s="3721"/>
      <c r="BK38" s="3721"/>
      <c r="BL38" s="3721"/>
      <c r="BM38" s="3722"/>
      <c r="BY38" s="909"/>
      <c r="BZ38" s="909"/>
      <c r="CA38" s="909"/>
      <c r="CB38" s="909"/>
      <c r="CC38" s="909"/>
      <c r="CD38" s="909"/>
      <c r="CE38" s="909"/>
      <c r="CF38" s="909"/>
      <c r="CG38" s="909"/>
      <c r="CH38" s="909"/>
      <c r="CI38" s="909"/>
      <c r="CJ38" s="909"/>
      <c r="CK38" s="909"/>
      <c r="CL38" s="909"/>
      <c r="CM38" s="909"/>
      <c r="CN38" s="909"/>
      <c r="CO38" s="909"/>
      <c r="CP38" s="909"/>
      <c r="CQ38" s="909"/>
      <c r="CR38" s="909"/>
      <c r="CS38" s="909"/>
      <c r="CT38" s="909"/>
    </row>
    <row r="39" spans="2:98" ht="7.5" customHeight="1" thickBot="1">
      <c r="B39" s="3708"/>
      <c r="C39" s="3706"/>
      <c r="D39" s="3706"/>
      <c r="E39" s="3706"/>
      <c r="F39" s="3707"/>
      <c r="G39" s="3714"/>
      <c r="H39" s="3714"/>
      <c r="I39" s="3715"/>
      <c r="J39" s="3715"/>
      <c r="K39" s="3715"/>
      <c r="L39" s="3715"/>
      <c r="M39" s="3715"/>
      <c r="N39" s="3715"/>
      <c r="O39" s="3715"/>
      <c r="P39" s="3715"/>
      <c r="Q39" s="3715"/>
      <c r="R39" s="3714"/>
      <c r="S39" s="3663"/>
      <c r="T39" s="3663"/>
      <c r="U39" s="3663"/>
      <c r="V39" s="3663"/>
      <c r="W39" s="3721"/>
      <c r="X39" s="3721"/>
      <c r="Y39" s="3721"/>
      <c r="Z39" s="3721"/>
      <c r="AA39" s="3721"/>
      <c r="AB39" s="3721"/>
      <c r="AC39" s="3721"/>
      <c r="AD39" s="3721"/>
      <c r="AE39" s="3721"/>
      <c r="AF39" s="3721"/>
      <c r="AG39" s="3721"/>
      <c r="AH39" s="3721"/>
      <c r="AI39" s="3721"/>
      <c r="AJ39" s="3721"/>
      <c r="AK39" s="3721"/>
      <c r="AL39" s="3721"/>
      <c r="AM39" s="3721"/>
      <c r="AN39" s="3721"/>
      <c r="AO39" s="3721"/>
      <c r="AP39" s="3721"/>
      <c r="AQ39" s="3721"/>
      <c r="AR39" s="3721"/>
      <c r="AS39" s="3721"/>
      <c r="AT39" s="3721"/>
      <c r="AU39" s="3721"/>
      <c r="AV39" s="3721"/>
      <c r="AW39" s="3721"/>
      <c r="AX39" s="3721"/>
      <c r="AY39" s="3721"/>
      <c r="AZ39" s="3721"/>
      <c r="BA39" s="3721"/>
      <c r="BB39" s="3721"/>
      <c r="BC39" s="3721"/>
      <c r="BD39" s="3721"/>
      <c r="BE39" s="3721"/>
      <c r="BF39" s="3721"/>
      <c r="BG39" s="3721"/>
      <c r="BH39" s="3721"/>
      <c r="BI39" s="3721"/>
      <c r="BJ39" s="3721"/>
      <c r="BK39" s="3721"/>
      <c r="BL39" s="3721"/>
      <c r="BM39" s="3722"/>
      <c r="BY39" s="909"/>
      <c r="BZ39" s="909"/>
      <c r="CA39" s="909"/>
      <c r="CB39" s="909"/>
      <c r="CC39" s="909"/>
      <c r="CD39" s="909"/>
      <c r="CE39" s="909"/>
      <c r="CF39" s="909"/>
      <c r="CG39" s="909"/>
      <c r="CH39" s="909"/>
      <c r="CI39" s="909"/>
      <c r="CJ39" s="909"/>
      <c r="CK39" s="909"/>
      <c r="CL39" s="909"/>
      <c r="CM39" s="909"/>
      <c r="CN39" s="909"/>
      <c r="CO39" s="909"/>
      <c r="CP39" s="909"/>
      <c r="CQ39" s="909"/>
      <c r="CR39" s="909"/>
      <c r="CS39" s="909"/>
      <c r="CT39" s="909"/>
    </row>
    <row r="40" spans="2:98" ht="7.5" customHeight="1" thickBot="1">
      <c r="B40" s="3708"/>
      <c r="C40" s="3706"/>
      <c r="D40" s="3706"/>
      <c r="E40" s="3706"/>
      <c r="F40" s="3707"/>
      <c r="G40" s="3714"/>
      <c r="H40" s="3714"/>
      <c r="I40" s="3715"/>
      <c r="J40" s="3715"/>
      <c r="K40" s="3715"/>
      <c r="L40" s="3715"/>
      <c r="M40" s="3715"/>
      <c r="N40" s="3715"/>
      <c r="O40" s="3715"/>
      <c r="P40" s="3715"/>
      <c r="Q40" s="3715"/>
      <c r="R40" s="3714"/>
      <c r="S40" s="3663"/>
      <c r="T40" s="3663"/>
      <c r="U40" s="3663"/>
      <c r="V40" s="3663"/>
      <c r="W40" s="3721"/>
      <c r="X40" s="3721"/>
      <c r="Y40" s="3721"/>
      <c r="Z40" s="3721"/>
      <c r="AA40" s="3721"/>
      <c r="AB40" s="3721"/>
      <c r="AC40" s="3721"/>
      <c r="AD40" s="3721"/>
      <c r="AE40" s="3721"/>
      <c r="AF40" s="3721"/>
      <c r="AG40" s="3721"/>
      <c r="AH40" s="3721"/>
      <c r="AI40" s="3721"/>
      <c r="AJ40" s="3721"/>
      <c r="AK40" s="3721"/>
      <c r="AL40" s="3721"/>
      <c r="AM40" s="3721"/>
      <c r="AN40" s="3721"/>
      <c r="AO40" s="3721"/>
      <c r="AP40" s="3721"/>
      <c r="AQ40" s="3721"/>
      <c r="AR40" s="3721"/>
      <c r="AS40" s="3721"/>
      <c r="AT40" s="3721"/>
      <c r="AU40" s="3721"/>
      <c r="AV40" s="3721"/>
      <c r="AW40" s="3721"/>
      <c r="AX40" s="3721"/>
      <c r="AY40" s="3721"/>
      <c r="AZ40" s="3721"/>
      <c r="BA40" s="3721"/>
      <c r="BB40" s="3721"/>
      <c r="BC40" s="3721"/>
      <c r="BD40" s="3721"/>
      <c r="BE40" s="3721"/>
      <c r="BF40" s="3721"/>
      <c r="BG40" s="3721"/>
      <c r="BH40" s="3721"/>
      <c r="BI40" s="3721"/>
      <c r="BJ40" s="3721"/>
      <c r="BK40" s="3721"/>
      <c r="BL40" s="3721"/>
      <c r="BM40" s="3722"/>
      <c r="BY40" s="909"/>
      <c r="BZ40" s="909"/>
      <c r="CA40" s="909"/>
      <c r="CB40" s="909"/>
      <c r="CC40" s="909"/>
      <c r="CD40" s="909"/>
      <c r="CE40" s="909"/>
      <c r="CF40" s="909"/>
      <c r="CG40" s="909"/>
      <c r="CH40" s="909"/>
      <c r="CI40" s="909"/>
      <c r="CJ40" s="909"/>
      <c r="CK40" s="909"/>
      <c r="CL40" s="909"/>
      <c r="CM40" s="909"/>
      <c r="CN40" s="909"/>
      <c r="CO40" s="909"/>
      <c r="CP40" s="909"/>
      <c r="CQ40" s="909"/>
      <c r="CR40" s="909"/>
      <c r="CS40" s="909"/>
      <c r="CT40" s="909"/>
    </row>
    <row r="41" spans="2:98" ht="7.5" customHeight="1" thickBot="1">
      <c r="B41" s="3708"/>
      <c r="C41" s="3706"/>
      <c r="D41" s="3706"/>
      <c r="E41" s="3706"/>
      <c r="F41" s="3707"/>
      <c r="G41" s="3723" t="s">
        <v>3752</v>
      </c>
      <c r="H41" s="3665"/>
      <c r="I41" s="3665"/>
      <c r="J41" s="3663" t="s">
        <v>11</v>
      </c>
      <c r="K41" s="3716" t="str">
        <f>cst_wskakunin_dairi1_TEL</f>
        <v>048-222-2222</v>
      </c>
      <c r="L41" s="3716"/>
      <c r="M41" s="3716"/>
      <c r="N41" s="3716"/>
      <c r="O41" s="3716"/>
      <c r="P41" s="3716"/>
      <c r="Q41" s="3716"/>
      <c r="R41" s="3716"/>
      <c r="S41" s="3716"/>
      <c r="T41" s="3716"/>
      <c r="U41" s="3716"/>
      <c r="V41" s="3716"/>
      <c r="W41" s="3716"/>
      <c r="X41" s="3716"/>
      <c r="Y41" s="3716"/>
      <c r="Z41" s="3716"/>
      <c r="AA41" s="3716"/>
      <c r="AB41" s="3663" t="s">
        <v>57</v>
      </c>
      <c r="AC41" s="3665" t="s">
        <v>2976</v>
      </c>
      <c r="AD41" s="3665"/>
      <c r="AE41" s="3665"/>
      <c r="AF41" s="3663" t="s">
        <v>11</v>
      </c>
      <c r="AG41" s="3667"/>
      <c r="AH41" s="3667"/>
      <c r="AI41" s="3667"/>
      <c r="AJ41" s="3667"/>
      <c r="AK41" s="3667"/>
      <c r="AL41" s="3667"/>
      <c r="AM41" s="3667"/>
      <c r="AN41" s="3667"/>
      <c r="AO41" s="3667"/>
      <c r="AP41" s="3667"/>
      <c r="AQ41" s="3667"/>
      <c r="AR41" s="3667"/>
      <c r="AS41" s="3667"/>
      <c r="AT41" s="3667"/>
      <c r="AU41" s="3667"/>
      <c r="AV41" s="3667"/>
      <c r="AW41" s="3667"/>
      <c r="AX41" s="3663" t="s">
        <v>57</v>
      </c>
      <c r="AY41" s="3669" t="s">
        <v>2553</v>
      </c>
      <c r="AZ41" s="3670"/>
      <c r="BA41" s="3670"/>
      <c r="BB41" s="3670"/>
      <c r="BC41" s="3670"/>
      <c r="BD41" s="3670"/>
      <c r="BE41" s="3675"/>
      <c r="BF41" s="3675"/>
      <c r="BG41" s="3675"/>
      <c r="BH41" s="3675"/>
      <c r="BI41" s="3675"/>
      <c r="BJ41" s="3675"/>
      <c r="BK41" s="3675"/>
      <c r="BL41" s="3675"/>
      <c r="BM41" s="3676"/>
      <c r="BY41" s="909"/>
      <c r="BZ41" s="909"/>
      <c r="CA41" s="909"/>
      <c r="CB41" s="909"/>
      <c r="CC41" s="909"/>
      <c r="CD41" s="909"/>
      <c r="CE41" s="909"/>
      <c r="CF41" s="909"/>
      <c r="CG41" s="909"/>
      <c r="CH41" s="909"/>
      <c r="CI41" s="909"/>
      <c r="CJ41" s="909"/>
      <c r="CK41" s="909"/>
      <c r="CL41" s="909"/>
      <c r="CM41" s="909"/>
      <c r="CN41" s="909"/>
      <c r="CO41" s="909"/>
      <c r="CP41" s="909"/>
      <c r="CQ41" s="909"/>
      <c r="CR41" s="909"/>
      <c r="CS41" s="909"/>
      <c r="CT41" s="909"/>
    </row>
    <row r="42" spans="2:98" ht="7.5" customHeight="1" thickBot="1">
      <c r="B42" s="3708"/>
      <c r="C42" s="3706"/>
      <c r="D42" s="3706"/>
      <c r="E42" s="3706"/>
      <c r="F42" s="3707"/>
      <c r="G42" s="3723"/>
      <c r="H42" s="3665"/>
      <c r="I42" s="3665"/>
      <c r="J42" s="3663"/>
      <c r="K42" s="3716"/>
      <c r="L42" s="3716"/>
      <c r="M42" s="3716"/>
      <c r="N42" s="3716"/>
      <c r="O42" s="3716"/>
      <c r="P42" s="3716"/>
      <c r="Q42" s="3716"/>
      <c r="R42" s="3716"/>
      <c r="S42" s="3716"/>
      <c r="T42" s="3716"/>
      <c r="U42" s="3716"/>
      <c r="V42" s="3716"/>
      <c r="W42" s="3716"/>
      <c r="X42" s="3716"/>
      <c r="Y42" s="3716"/>
      <c r="Z42" s="3716"/>
      <c r="AA42" s="3716"/>
      <c r="AB42" s="3663"/>
      <c r="AC42" s="3665"/>
      <c r="AD42" s="3665"/>
      <c r="AE42" s="3665"/>
      <c r="AF42" s="3663"/>
      <c r="AG42" s="3667"/>
      <c r="AH42" s="3667"/>
      <c r="AI42" s="3667"/>
      <c r="AJ42" s="3667"/>
      <c r="AK42" s="3667"/>
      <c r="AL42" s="3667"/>
      <c r="AM42" s="3667"/>
      <c r="AN42" s="3667"/>
      <c r="AO42" s="3667"/>
      <c r="AP42" s="3667"/>
      <c r="AQ42" s="3667"/>
      <c r="AR42" s="3667"/>
      <c r="AS42" s="3667"/>
      <c r="AT42" s="3667"/>
      <c r="AU42" s="3667"/>
      <c r="AV42" s="3667"/>
      <c r="AW42" s="3667"/>
      <c r="AX42" s="3663"/>
      <c r="AY42" s="3671"/>
      <c r="AZ42" s="3672"/>
      <c r="BA42" s="3672"/>
      <c r="BB42" s="3672"/>
      <c r="BC42" s="3672"/>
      <c r="BD42" s="3672"/>
      <c r="BE42" s="3677"/>
      <c r="BF42" s="3677"/>
      <c r="BG42" s="3677"/>
      <c r="BH42" s="3677"/>
      <c r="BI42" s="3677"/>
      <c r="BJ42" s="3677"/>
      <c r="BK42" s="3677"/>
      <c r="BL42" s="3677"/>
      <c r="BM42" s="3678"/>
    </row>
    <row r="43" spans="2:98" ht="7.5" customHeight="1" thickBot="1">
      <c r="B43" s="3708"/>
      <c r="C43" s="3706"/>
      <c r="D43" s="3706"/>
      <c r="E43" s="3706"/>
      <c r="F43" s="3707"/>
      <c r="G43" s="3724"/>
      <c r="H43" s="3666"/>
      <c r="I43" s="3666"/>
      <c r="J43" s="3664"/>
      <c r="K43" s="3717"/>
      <c r="L43" s="3717"/>
      <c r="M43" s="3717"/>
      <c r="N43" s="3717"/>
      <c r="O43" s="3717"/>
      <c r="P43" s="3717"/>
      <c r="Q43" s="3717"/>
      <c r="R43" s="3717"/>
      <c r="S43" s="3717"/>
      <c r="T43" s="3717"/>
      <c r="U43" s="3717"/>
      <c r="V43" s="3717"/>
      <c r="W43" s="3717"/>
      <c r="X43" s="3717"/>
      <c r="Y43" s="3717"/>
      <c r="Z43" s="3717"/>
      <c r="AA43" s="3717"/>
      <c r="AB43" s="3664"/>
      <c r="AC43" s="3666"/>
      <c r="AD43" s="3666"/>
      <c r="AE43" s="3666"/>
      <c r="AF43" s="3664"/>
      <c r="AG43" s="3668"/>
      <c r="AH43" s="3668"/>
      <c r="AI43" s="3668"/>
      <c r="AJ43" s="3668"/>
      <c r="AK43" s="3668"/>
      <c r="AL43" s="3668"/>
      <c r="AM43" s="3668"/>
      <c r="AN43" s="3668"/>
      <c r="AO43" s="3668"/>
      <c r="AP43" s="3668"/>
      <c r="AQ43" s="3668"/>
      <c r="AR43" s="3668"/>
      <c r="AS43" s="3668"/>
      <c r="AT43" s="3668"/>
      <c r="AU43" s="3668"/>
      <c r="AV43" s="3668"/>
      <c r="AW43" s="3668"/>
      <c r="AX43" s="3664"/>
      <c r="AY43" s="3673"/>
      <c r="AZ43" s="3674"/>
      <c r="BA43" s="3674"/>
      <c r="BB43" s="3674"/>
      <c r="BC43" s="3674"/>
      <c r="BD43" s="3674"/>
      <c r="BE43" s="3679"/>
      <c r="BF43" s="3679"/>
      <c r="BG43" s="3679"/>
      <c r="BH43" s="3679"/>
      <c r="BI43" s="3679"/>
      <c r="BJ43" s="3679"/>
      <c r="BK43" s="3679"/>
      <c r="BL43" s="3679"/>
      <c r="BM43" s="3680"/>
    </row>
    <row r="44" spans="2:98" ht="7.5" customHeight="1" thickBot="1">
      <c r="B44" s="3681" t="s">
        <v>2554</v>
      </c>
      <c r="C44" s="3682"/>
      <c r="D44" s="3682"/>
      <c r="E44" s="3682"/>
      <c r="F44" s="3683"/>
      <c r="G44" s="3684" t="s">
        <v>139</v>
      </c>
      <c r="H44" s="3684"/>
      <c r="I44" s="3686" t="s">
        <v>509</v>
      </c>
      <c r="J44" s="3686"/>
      <c r="K44" s="3686"/>
      <c r="L44" s="3686"/>
      <c r="M44" s="3684" t="s">
        <v>139</v>
      </c>
      <c r="N44" s="3684"/>
      <c r="O44" s="3688" t="s">
        <v>8</v>
      </c>
      <c r="P44" s="3688"/>
      <c r="Q44" s="3688"/>
      <c r="R44" s="3688"/>
      <c r="S44" s="3690" t="s">
        <v>525</v>
      </c>
      <c r="T44" s="3688" t="s">
        <v>2555</v>
      </c>
      <c r="U44" s="3688"/>
      <c r="V44" s="3688"/>
      <c r="W44" s="3688"/>
      <c r="X44" s="3693"/>
      <c r="Y44" s="3693"/>
      <c r="Z44" s="3693"/>
      <c r="AA44" s="3693"/>
      <c r="AB44" s="3693"/>
      <c r="AC44" s="3693"/>
      <c r="AD44" s="3693"/>
      <c r="AE44" s="3693"/>
      <c r="AF44" s="3693"/>
      <c r="AG44" s="3693"/>
      <c r="AH44" s="3693"/>
      <c r="AI44" s="3693"/>
      <c r="AJ44" s="3693"/>
      <c r="AK44" s="3688" t="s">
        <v>2556</v>
      </c>
      <c r="AL44" s="3688"/>
      <c r="AM44" s="3688"/>
      <c r="AN44" s="3688"/>
      <c r="AO44" s="3688"/>
      <c r="AP44" s="3688"/>
      <c r="AQ44" s="3688"/>
      <c r="AR44" s="3688"/>
      <c r="AS44" s="3693"/>
      <c r="AT44" s="3693"/>
      <c r="AU44" s="3693"/>
      <c r="AV44" s="3693"/>
      <c r="AW44" s="3693"/>
      <c r="AX44" s="3693"/>
      <c r="AY44" s="3693"/>
      <c r="AZ44" s="3693"/>
      <c r="BA44" s="3688" t="s">
        <v>2557</v>
      </c>
      <c r="BB44" s="3688"/>
      <c r="BC44" s="3688"/>
      <c r="BD44" s="3688"/>
      <c r="BE44" s="3695"/>
      <c r="BF44" s="3695"/>
      <c r="BG44" s="3695"/>
      <c r="BH44" s="3695"/>
      <c r="BI44" s="3695"/>
      <c r="BJ44" s="3695"/>
      <c r="BK44" s="3695"/>
      <c r="BL44" s="3695"/>
      <c r="BM44" s="3696" t="s">
        <v>527</v>
      </c>
    </row>
    <row r="45" spans="2:98" ht="7.5" customHeight="1" thickBot="1">
      <c r="B45" s="3681"/>
      <c r="C45" s="3682"/>
      <c r="D45" s="3682"/>
      <c r="E45" s="3682"/>
      <c r="F45" s="3683"/>
      <c r="G45" s="3685"/>
      <c r="H45" s="3685"/>
      <c r="I45" s="3687"/>
      <c r="J45" s="3687"/>
      <c r="K45" s="3687"/>
      <c r="L45" s="3687"/>
      <c r="M45" s="3685"/>
      <c r="N45" s="3685"/>
      <c r="O45" s="3689"/>
      <c r="P45" s="3689"/>
      <c r="Q45" s="3689"/>
      <c r="R45" s="3689"/>
      <c r="S45" s="3691"/>
      <c r="T45" s="3689"/>
      <c r="U45" s="3689"/>
      <c r="V45" s="3689"/>
      <c r="W45" s="3689"/>
      <c r="X45" s="3694"/>
      <c r="Y45" s="3694"/>
      <c r="Z45" s="3694"/>
      <c r="AA45" s="3694"/>
      <c r="AB45" s="3694"/>
      <c r="AC45" s="3694"/>
      <c r="AD45" s="3694"/>
      <c r="AE45" s="3694"/>
      <c r="AF45" s="3694"/>
      <c r="AG45" s="3694"/>
      <c r="AH45" s="3694"/>
      <c r="AI45" s="3694"/>
      <c r="AJ45" s="3694"/>
      <c r="AK45" s="3689"/>
      <c r="AL45" s="3689"/>
      <c r="AM45" s="3689"/>
      <c r="AN45" s="3689"/>
      <c r="AO45" s="3689"/>
      <c r="AP45" s="3689"/>
      <c r="AQ45" s="3689"/>
      <c r="AR45" s="3689"/>
      <c r="AS45" s="3694"/>
      <c r="AT45" s="3694"/>
      <c r="AU45" s="3694"/>
      <c r="AV45" s="3694"/>
      <c r="AW45" s="3694"/>
      <c r="AX45" s="3694"/>
      <c r="AY45" s="3694"/>
      <c r="AZ45" s="3694"/>
      <c r="BA45" s="3689"/>
      <c r="BB45" s="3689"/>
      <c r="BC45" s="3689"/>
      <c r="BD45" s="3689"/>
      <c r="BE45" s="3647"/>
      <c r="BF45" s="3647"/>
      <c r="BG45" s="3647"/>
      <c r="BH45" s="3647"/>
      <c r="BI45" s="3647"/>
      <c r="BJ45" s="3647"/>
      <c r="BK45" s="3647"/>
      <c r="BL45" s="3647"/>
      <c r="BM45" s="3697"/>
    </row>
    <row r="46" spans="2:98" ht="7.5" customHeight="1" thickBot="1">
      <c r="B46" s="3681"/>
      <c r="C46" s="3682"/>
      <c r="D46" s="3682"/>
      <c r="E46" s="3682"/>
      <c r="F46" s="3683"/>
      <c r="G46" s="3685" t="s">
        <v>139</v>
      </c>
      <c r="H46" s="3685"/>
      <c r="I46" s="3687" t="s">
        <v>144</v>
      </c>
      <c r="J46" s="3687"/>
      <c r="K46" s="3687"/>
      <c r="L46" s="3687"/>
      <c r="M46" s="910"/>
      <c r="N46" s="911"/>
      <c r="O46" s="911"/>
      <c r="P46" s="911"/>
      <c r="Q46" s="911"/>
      <c r="R46" s="911"/>
      <c r="S46" s="3691"/>
      <c r="T46" s="3701" t="s">
        <v>2558</v>
      </c>
      <c r="U46" s="3701"/>
      <c r="V46" s="3701"/>
      <c r="W46" s="3701"/>
      <c r="X46" s="3701"/>
      <c r="Y46" s="3703"/>
      <c r="Z46" s="3703"/>
      <c r="AA46" s="3703"/>
      <c r="AB46" s="3643" t="s">
        <v>3754</v>
      </c>
      <c r="AC46" s="3645"/>
      <c r="AD46" s="3645"/>
      <c r="AE46" s="3645"/>
      <c r="AF46" s="3643" t="s">
        <v>57</v>
      </c>
      <c r="AG46" s="3647"/>
      <c r="AH46" s="3647"/>
      <c r="AI46" s="3647"/>
      <c r="AJ46" s="3647"/>
      <c r="AK46" s="3647"/>
      <c r="AL46" s="3647"/>
      <c r="AM46" s="3647"/>
      <c r="AN46" s="3647"/>
      <c r="AO46" s="3647"/>
      <c r="AP46" s="3647"/>
      <c r="AQ46" s="3647"/>
      <c r="AR46" s="3647"/>
      <c r="AS46" s="3647"/>
      <c r="AT46" s="3647"/>
      <c r="AU46" s="3647"/>
      <c r="AV46" s="3647"/>
      <c r="AW46" s="3647"/>
      <c r="AX46" s="3647"/>
      <c r="AY46" s="3647"/>
      <c r="AZ46" s="3647"/>
      <c r="BA46" s="3647"/>
      <c r="BB46" s="3647"/>
      <c r="BC46" s="3647"/>
      <c r="BD46" s="3647"/>
      <c r="BE46" s="3647"/>
      <c r="BF46" s="3647"/>
      <c r="BG46" s="3647"/>
      <c r="BH46" s="3647"/>
      <c r="BI46" s="3647"/>
      <c r="BJ46" s="3647"/>
      <c r="BK46" s="3647"/>
      <c r="BL46" s="3647"/>
      <c r="BM46" s="3697"/>
    </row>
    <row r="47" spans="2:98" ht="7.5" customHeight="1" thickBot="1">
      <c r="B47" s="3681"/>
      <c r="C47" s="3682"/>
      <c r="D47" s="3682"/>
      <c r="E47" s="3682"/>
      <c r="F47" s="3683"/>
      <c r="G47" s="3699"/>
      <c r="H47" s="3699"/>
      <c r="I47" s="3700"/>
      <c r="J47" s="3700"/>
      <c r="K47" s="3700"/>
      <c r="L47" s="3700"/>
      <c r="M47" s="912"/>
      <c r="N47" s="913"/>
      <c r="O47" s="914"/>
      <c r="P47" s="914"/>
      <c r="Q47" s="914"/>
      <c r="R47" s="914"/>
      <c r="S47" s="3692"/>
      <c r="T47" s="3702"/>
      <c r="U47" s="3702"/>
      <c r="V47" s="3702"/>
      <c r="W47" s="3702"/>
      <c r="X47" s="3702"/>
      <c r="Y47" s="3704"/>
      <c r="Z47" s="3704"/>
      <c r="AA47" s="3704"/>
      <c r="AB47" s="3644"/>
      <c r="AC47" s="3646"/>
      <c r="AD47" s="3646"/>
      <c r="AE47" s="3646"/>
      <c r="AF47" s="3644"/>
      <c r="AG47" s="3648"/>
      <c r="AH47" s="3648"/>
      <c r="AI47" s="3648"/>
      <c r="AJ47" s="3648"/>
      <c r="AK47" s="3648"/>
      <c r="AL47" s="3648"/>
      <c r="AM47" s="3648"/>
      <c r="AN47" s="3648"/>
      <c r="AO47" s="3648"/>
      <c r="AP47" s="3648"/>
      <c r="AQ47" s="3648"/>
      <c r="AR47" s="3648"/>
      <c r="AS47" s="3648"/>
      <c r="AT47" s="3648"/>
      <c r="AU47" s="3648"/>
      <c r="AV47" s="3648"/>
      <c r="AW47" s="3648"/>
      <c r="AX47" s="3648"/>
      <c r="AY47" s="3648"/>
      <c r="AZ47" s="3648"/>
      <c r="BA47" s="3648"/>
      <c r="BB47" s="3648"/>
      <c r="BC47" s="3648"/>
      <c r="BD47" s="3648"/>
      <c r="BE47" s="3648"/>
      <c r="BF47" s="3648"/>
      <c r="BG47" s="3648"/>
      <c r="BH47" s="3648"/>
      <c r="BI47" s="3648"/>
      <c r="BJ47" s="3648"/>
      <c r="BK47" s="3648"/>
      <c r="BL47" s="3648"/>
      <c r="BM47" s="3698"/>
    </row>
    <row r="48" spans="2:98" ht="7.5" customHeight="1" thickBot="1">
      <c r="B48" s="915"/>
      <c r="C48" s="915"/>
      <c r="D48" s="915"/>
      <c r="E48" s="915"/>
      <c r="F48" s="915"/>
      <c r="G48" s="916"/>
      <c r="H48" s="916"/>
      <c r="I48" s="917"/>
      <c r="J48" s="917"/>
      <c r="K48" s="917"/>
      <c r="L48" s="916"/>
      <c r="M48" s="916"/>
      <c r="N48" s="915"/>
      <c r="O48" s="918"/>
      <c r="P48" s="918"/>
      <c r="Q48" s="919"/>
      <c r="R48" s="919"/>
      <c r="S48" s="918"/>
      <c r="T48" s="918"/>
      <c r="U48" s="918"/>
      <c r="V48" s="918"/>
      <c r="W48" s="920"/>
      <c r="X48" s="920"/>
      <c r="Y48" s="920"/>
      <c r="Z48" s="920"/>
      <c r="AA48" s="920"/>
      <c r="AB48" s="920"/>
      <c r="AC48" s="920"/>
      <c r="AD48" s="920"/>
      <c r="AE48" s="920"/>
      <c r="AF48" s="920"/>
      <c r="AG48" s="920"/>
      <c r="AH48" s="920"/>
      <c r="AI48" s="920"/>
      <c r="AJ48" s="920"/>
      <c r="AK48" s="920"/>
      <c r="AL48" s="920"/>
      <c r="AM48" s="920"/>
      <c r="AN48" s="920"/>
      <c r="AO48" s="920"/>
      <c r="AP48" s="920"/>
      <c r="AQ48" s="920"/>
      <c r="AR48" s="920"/>
      <c r="AS48" s="920"/>
      <c r="AT48" s="920"/>
      <c r="AU48" s="920"/>
      <c r="AV48" s="920"/>
      <c r="AW48" s="920"/>
      <c r="AX48" s="920"/>
      <c r="AY48" s="920"/>
      <c r="AZ48" s="920"/>
      <c r="BA48" s="920"/>
      <c r="BB48" s="920"/>
      <c r="BC48" s="920"/>
      <c r="BD48" s="920"/>
      <c r="BE48" s="920"/>
      <c r="BF48" s="920"/>
      <c r="BG48" s="920"/>
      <c r="BH48" s="920"/>
      <c r="BI48" s="920"/>
      <c r="BJ48" s="920"/>
      <c r="BK48" s="920"/>
      <c r="BL48" s="920"/>
      <c r="BM48" s="918"/>
    </row>
    <row r="49" spans="2:68" ht="7.5" customHeight="1">
      <c r="B49" s="3649" t="s">
        <v>3755</v>
      </c>
      <c r="C49" s="3650"/>
      <c r="D49" s="3650"/>
      <c r="E49" s="3650"/>
      <c r="F49" s="3650"/>
      <c r="G49" s="3650"/>
      <c r="H49" s="3650"/>
      <c r="I49" s="3650"/>
      <c r="J49" s="3650"/>
      <c r="K49" s="3650"/>
      <c r="L49" s="3650"/>
      <c r="M49" s="3650"/>
      <c r="N49" s="3650"/>
      <c r="O49" s="3653" t="str">
        <f>cst_wskakunin_BUILD__address</f>
        <v>埼玉県さいたま市緑区</v>
      </c>
      <c r="P49" s="3653"/>
      <c r="Q49" s="3653"/>
      <c r="R49" s="3653"/>
      <c r="S49" s="3653"/>
      <c r="T49" s="3653"/>
      <c r="U49" s="3653"/>
      <c r="V49" s="3653"/>
      <c r="W49" s="3653"/>
      <c r="X49" s="3653"/>
      <c r="Y49" s="3653"/>
      <c r="Z49" s="3653"/>
      <c r="AA49" s="3653"/>
      <c r="AB49" s="3653"/>
      <c r="AC49" s="3653"/>
      <c r="AD49" s="3653"/>
      <c r="AE49" s="3653"/>
      <c r="AF49" s="3653"/>
      <c r="AG49" s="3653"/>
      <c r="AH49" s="3653"/>
      <c r="AI49" s="3653"/>
      <c r="AJ49" s="3653"/>
      <c r="AK49" s="3653"/>
      <c r="AL49" s="3653"/>
      <c r="AM49" s="3653"/>
      <c r="AN49" s="3653"/>
      <c r="AO49" s="3653"/>
      <c r="AP49" s="3653"/>
      <c r="AQ49" s="3653"/>
      <c r="AR49" s="3653"/>
      <c r="AS49" s="3653"/>
      <c r="AT49" s="3653"/>
      <c r="AU49" s="3653"/>
      <c r="AV49" s="3653"/>
      <c r="AW49" s="3653"/>
      <c r="AX49" s="3653"/>
      <c r="AY49" s="3653"/>
      <c r="AZ49" s="3653"/>
      <c r="BA49" s="3653"/>
      <c r="BB49" s="3653"/>
      <c r="BC49" s="3653"/>
      <c r="BD49" s="3653"/>
      <c r="BE49" s="3653"/>
      <c r="BF49" s="3653"/>
      <c r="BG49" s="3653"/>
      <c r="BH49" s="3653"/>
      <c r="BI49" s="3653"/>
      <c r="BJ49" s="3653"/>
      <c r="BK49" s="3653"/>
      <c r="BL49" s="3653"/>
      <c r="BM49" s="3654"/>
    </row>
    <row r="50" spans="2:68" ht="7.5" customHeight="1">
      <c r="B50" s="3651"/>
      <c r="C50" s="3652"/>
      <c r="D50" s="3652"/>
      <c r="E50" s="3652"/>
      <c r="F50" s="3652"/>
      <c r="G50" s="3652"/>
      <c r="H50" s="3652"/>
      <c r="I50" s="3652"/>
      <c r="J50" s="3652"/>
      <c r="K50" s="3652"/>
      <c r="L50" s="3652"/>
      <c r="M50" s="3652"/>
      <c r="N50" s="3652"/>
      <c r="O50" s="3655"/>
      <c r="P50" s="3655"/>
      <c r="Q50" s="3655"/>
      <c r="R50" s="3655"/>
      <c r="S50" s="3655"/>
      <c r="T50" s="3655"/>
      <c r="U50" s="3655"/>
      <c r="V50" s="3655"/>
      <c r="W50" s="3655"/>
      <c r="X50" s="3655"/>
      <c r="Y50" s="3655"/>
      <c r="Z50" s="3655"/>
      <c r="AA50" s="3655"/>
      <c r="AB50" s="3655"/>
      <c r="AC50" s="3655"/>
      <c r="AD50" s="3655"/>
      <c r="AE50" s="3655"/>
      <c r="AF50" s="3655"/>
      <c r="AG50" s="3655"/>
      <c r="AH50" s="3655"/>
      <c r="AI50" s="3655"/>
      <c r="AJ50" s="3655"/>
      <c r="AK50" s="3655"/>
      <c r="AL50" s="3655"/>
      <c r="AM50" s="3655"/>
      <c r="AN50" s="3655"/>
      <c r="AO50" s="3655"/>
      <c r="AP50" s="3655"/>
      <c r="AQ50" s="3655"/>
      <c r="AR50" s="3655"/>
      <c r="AS50" s="3655"/>
      <c r="AT50" s="3655"/>
      <c r="AU50" s="3655"/>
      <c r="AV50" s="3655"/>
      <c r="AW50" s="3655"/>
      <c r="AX50" s="3655"/>
      <c r="AY50" s="3655"/>
      <c r="AZ50" s="3655"/>
      <c r="BA50" s="3655"/>
      <c r="BB50" s="3655"/>
      <c r="BC50" s="3655"/>
      <c r="BD50" s="3655"/>
      <c r="BE50" s="3655"/>
      <c r="BF50" s="3655"/>
      <c r="BG50" s="3655"/>
      <c r="BH50" s="3655"/>
      <c r="BI50" s="3655"/>
      <c r="BJ50" s="3655"/>
      <c r="BK50" s="3655"/>
      <c r="BL50" s="3655"/>
      <c r="BM50" s="3656"/>
    </row>
    <row r="51" spans="2:68" ht="7.5" customHeight="1">
      <c r="B51" s="3651"/>
      <c r="C51" s="3652"/>
      <c r="D51" s="3652"/>
      <c r="E51" s="3652"/>
      <c r="F51" s="3652"/>
      <c r="G51" s="3652"/>
      <c r="H51" s="3652"/>
      <c r="I51" s="3652"/>
      <c r="J51" s="3652"/>
      <c r="K51" s="3652"/>
      <c r="L51" s="3652"/>
      <c r="M51" s="3652"/>
      <c r="N51" s="3652"/>
      <c r="O51" s="3655"/>
      <c r="P51" s="3655"/>
      <c r="Q51" s="3655"/>
      <c r="R51" s="3655"/>
      <c r="S51" s="3655"/>
      <c r="T51" s="3655"/>
      <c r="U51" s="3655"/>
      <c r="V51" s="3655"/>
      <c r="W51" s="3655"/>
      <c r="X51" s="3655"/>
      <c r="Y51" s="3655"/>
      <c r="Z51" s="3655"/>
      <c r="AA51" s="3655"/>
      <c r="AB51" s="3655"/>
      <c r="AC51" s="3655"/>
      <c r="AD51" s="3655"/>
      <c r="AE51" s="3655"/>
      <c r="AF51" s="3655"/>
      <c r="AG51" s="3655"/>
      <c r="AH51" s="3655"/>
      <c r="AI51" s="3655"/>
      <c r="AJ51" s="3655"/>
      <c r="AK51" s="3655"/>
      <c r="AL51" s="3655"/>
      <c r="AM51" s="3655"/>
      <c r="AN51" s="3655"/>
      <c r="AO51" s="3655"/>
      <c r="AP51" s="3655"/>
      <c r="AQ51" s="3655"/>
      <c r="AR51" s="3655"/>
      <c r="AS51" s="3655"/>
      <c r="AT51" s="3655"/>
      <c r="AU51" s="3655"/>
      <c r="AV51" s="3655"/>
      <c r="AW51" s="3655"/>
      <c r="AX51" s="3655"/>
      <c r="AY51" s="3655"/>
      <c r="AZ51" s="3655"/>
      <c r="BA51" s="3655"/>
      <c r="BB51" s="3655"/>
      <c r="BC51" s="3655"/>
      <c r="BD51" s="3655"/>
      <c r="BE51" s="3655"/>
      <c r="BF51" s="3655"/>
      <c r="BG51" s="3655"/>
      <c r="BH51" s="3655"/>
      <c r="BI51" s="3655"/>
      <c r="BJ51" s="3655"/>
      <c r="BK51" s="3655"/>
      <c r="BL51" s="3655"/>
      <c r="BM51" s="3656"/>
    </row>
    <row r="52" spans="2:68" ht="7.5" customHeight="1">
      <c r="B52" s="3651"/>
      <c r="C52" s="3652"/>
      <c r="D52" s="3652"/>
      <c r="E52" s="3652"/>
      <c r="F52" s="3652"/>
      <c r="G52" s="3652"/>
      <c r="H52" s="3652"/>
      <c r="I52" s="3652"/>
      <c r="J52" s="3652"/>
      <c r="K52" s="3652"/>
      <c r="L52" s="3652"/>
      <c r="M52" s="3652"/>
      <c r="N52" s="3652"/>
      <c r="O52" s="3655"/>
      <c r="P52" s="3655"/>
      <c r="Q52" s="3655"/>
      <c r="R52" s="3655"/>
      <c r="S52" s="3655"/>
      <c r="T52" s="3655"/>
      <c r="U52" s="3655"/>
      <c r="V52" s="3655"/>
      <c r="W52" s="3655"/>
      <c r="X52" s="3655"/>
      <c r="Y52" s="3655"/>
      <c r="Z52" s="3655"/>
      <c r="AA52" s="3655"/>
      <c r="AB52" s="3655"/>
      <c r="AC52" s="3655"/>
      <c r="AD52" s="3655"/>
      <c r="AE52" s="3655"/>
      <c r="AF52" s="3655"/>
      <c r="AG52" s="3655"/>
      <c r="AH52" s="3655"/>
      <c r="AI52" s="3655"/>
      <c r="AJ52" s="3655"/>
      <c r="AK52" s="3655"/>
      <c r="AL52" s="3655"/>
      <c r="AM52" s="3655"/>
      <c r="AN52" s="3655"/>
      <c r="AO52" s="3655"/>
      <c r="AP52" s="3655"/>
      <c r="AQ52" s="3655"/>
      <c r="AR52" s="3655"/>
      <c r="AS52" s="3655"/>
      <c r="AT52" s="3655"/>
      <c r="AU52" s="3655"/>
      <c r="AV52" s="3655"/>
      <c r="AW52" s="3655"/>
      <c r="AX52" s="3655"/>
      <c r="AY52" s="3655"/>
      <c r="AZ52" s="3655"/>
      <c r="BA52" s="3655"/>
      <c r="BB52" s="3655"/>
      <c r="BC52" s="3655"/>
      <c r="BD52" s="3655"/>
      <c r="BE52" s="3655"/>
      <c r="BF52" s="3655"/>
      <c r="BG52" s="3655"/>
      <c r="BH52" s="3655"/>
      <c r="BI52" s="3655"/>
      <c r="BJ52" s="3655"/>
      <c r="BK52" s="3655"/>
      <c r="BL52" s="3655"/>
      <c r="BM52" s="3656"/>
    </row>
    <row r="53" spans="2:68" s="886" customFormat="1" ht="4.5" customHeight="1">
      <c r="B53" s="3052" t="s">
        <v>2559</v>
      </c>
      <c r="C53" s="3053"/>
      <c r="D53" s="3053"/>
      <c r="E53" s="3053"/>
      <c r="F53" s="3053"/>
      <c r="G53" s="3053"/>
      <c r="H53" s="3053"/>
      <c r="I53" s="3053"/>
      <c r="J53" s="3053"/>
      <c r="K53" s="3053"/>
      <c r="L53" s="3053"/>
      <c r="M53" s="3053"/>
      <c r="N53" s="3054"/>
      <c r="O53" s="3660" t="str">
        <f>cst_wskakunin_BUILD_NAME</f>
        <v>テスト０７１１－１</v>
      </c>
      <c r="P53" s="3660"/>
      <c r="Q53" s="3660"/>
      <c r="R53" s="3660"/>
      <c r="S53" s="3660"/>
      <c r="T53" s="3660"/>
      <c r="U53" s="3660"/>
      <c r="V53" s="3660"/>
      <c r="W53" s="3660"/>
      <c r="X53" s="3660"/>
      <c r="Y53" s="3660"/>
      <c r="Z53" s="3660"/>
      <c r="AA53" s="3660"/>
      <c r="AB53" s="3660"/>
      <c r="AC53" s="3660"/>
      <c r="AD53" s="3660"/>
      <c r="AE53" s="3660"/>
      <c r="AF53" s="3660"/>
      <c r="AG53" s="3660"/>
      <c r="AH53" s="3660"/>
      <c r="AI53" s="3660"/>
      <c r="AJ53" s="3061" t="s">
        <v>2560</v>
      </c>
      <c r="AK53" s="3062"/>
      <c r="AL53" s="3062"/>
      <c r="AM53" s="3062"/>
      <c r="AN53" s="3062"/>
      <c r="AO53" s="3062"/>
      <c r="AP53" s="3062"/>
      <c r="AQ53" s="3062"/>
      <c r="AR53" s="3062"/>
      <c r="AS53" s="3063"/>
      <c r="AT53" s="921"/>
      <c r="AU53" s="922"/>
      <c r="AV53" s="923"/>
      <c r="AW53" s="923"/>
      <c r="AX53" s="923"/>
      <c r="AY53" s="924"/>
      <c r="AZ53" s="922"/>
      <c r="BA53" s="922"/>
      <c r="BB53" s="922"/>
      <c r="BC53" s="922"/>
      <c r="BD53" s="922"/>
      <c r="BE53" s="922"/>
      <c r="BF53" s="922"/>
      <c r="BG53" s="922"/>
      <c r="BH53" s="922"/>
      <c r="BI53" s="922"/>
      <c r="BJ53" s="922"/>
      <c r="BK53" s="922"/>
      <c r="BL53" s="922"/>
      <c r="BM53" s="925"/>
      <c r="BN53" s="888"/>
      <c r="BO53" s="888"/>
      <c r="BP53" s="888"/>
    </row>
    <row r="54" spans="2:68" s="886" customFormat="1" ht="10.5" customHeight="1">
      <c r="B54" s="3055"/>
      <c r="C54" s="3056"/>
      <c r="D54" s="3056"/>
      <c r="E54" s="3056"/>
      <c r="F54" s="3056"/>
      <c r="G54" s="3056"/>
      <c r="H54" s="3056"/>
      <c r="I54" s="3056"/>
      <c r="J54" s="3056"/>
      <c r="K54" s="3056"/>
      <c r="L54" s="3056"/>
      <c r="M54" s="3056"/>
      <c r="N54" s="3057"/>
      <c r="O54" s="3661"/>
      <c r="P54" s="3661"/>
      <c r="Q54" s="3661"/>
      <c r="R54" s="3661"/>
      <c r="S54" s="3661"/>
      <c r="T54" s="3661"/>
      <c r="U54" s="3661"/>
      <c r="V54" s="3661"/>
      <c r="W54" s="3661"/>
      <c r="X54" s="3661"/>
      <c r="Y54" s="3661"/>
      <c r="Z54" s="3661"/>
      <c r="AA54" s="3661"/>
      <c r="AB54" s="3661"/>
      <c r="AC54" s="3661"/>
      <c r="AD54" s="3661"/>
      <c r="AE54" s="3661"/>
      <c r="AF54" s="3661"/>
      <c r="AG54" s="3661"/>
      <c r="AH54" s="3661"/>
      <c r="AI54" s="3661"/>
      <c r="AJ54" s="3064"/>
      <c r="AK54" s="3065"/>
      <c r="AL54" s="3065"/>
      <c r="AM54" s="3065"/>
      <c r="AN54" s="3065"/>
      <c r="AO54" s="3065"/>
      <c r="AP54" s="3065"/>
      <c r="AQ54" s="3065"/>
      <c r="AR54" s="3065"/>
      <c r="AS54" s="3066"/>
      <c r="AT54" s="3615" t="s">
        <v>139</v>
      </c>
      <c r="AU54" s="3615"/>
      <c r="AV54" s="3070" t="s">
        <v>2561</v>
      </c>
      <c r="AW54" s="3070"/>
      <c r="AX54" s="3070"/>
      <c r="AY54" s="3070"/>
      <c r="AZ54" s="3070"/>
      <c r="BA54" s="3070"/>
      <c r="BB54" s="3070"/>
      <c r="BC54" s="3070"/>
      <c r="BD54" s="3615" t="s">
        <v>139</v>
      </c>
      <c r="BE54" s="3615"/>
      <c r="BF54" s="3070" t="s">
        <v>2562</v>
      </c>
      <c r="BG54" s="3070"/>
      <c r="BH54" s="3070"/>
      <c r="BI54" s="3070"/>
      <c r="BJ54" s="3070"/>
      <c r="BK54" s="3070"/>
      <c r="BL54" s="3070"/>
      <c r="BM54" s="3071"/>
      <c r="BN54" s="888"/>
      <c r="BO54" s="888"/>
      <c r="BP54" s="888"/>
    </row>
    <row r="55" spans="2:68" s="886" customFormat="1" ht="10.5" customHeight="1">
      <c r="B55" s="3055"/>
      <c r="C55" s="3056"/>
      <c r="D55" s="3056"/>
      <c r="E55" s="3056"/>
      <c r="F55" s="3056"/>
      <c r="G55" s="3056"/>
      <c r="H55" s="3056"/>
      <c r="I55" s="3056"/>
      <c r="J55" s="3056"/>
      <c r="K55" s="3056"/>
      <c r="L55" s="3056"/>
      <c r="M55" s="3056"/>
      <c r="N55" s="3057"/>
      <c r="O55" s="3661"/>
      <c r="P55" s="3661"/>
      <c r="Q55" s="3661"/>
      <c r="R55" s="3661"/>
      <c r="S55" s="3661"/>
      <c r="T55" s="3661"/>
      <c r="U55" s="3661"/>
      <c r="V55" s="3661"/>
      <c r="W55" s="3661"/>
      <c r="X55" s="3661"/>
      <c r="Y55" s="3661"/>
      <c r="Z55" s="3661"/>
      <c r="AA55" s="3661"/>
      <c r="AB55" s="3661"/>
      <c r="AC55" s="3661"/>
      <c r="AD55" s="3661"/>
      <c r="AE55" s="3661"/>
      <c r="AF55" s="3661"/>
      <c r="AG55" s="3661"/>
      <c r="AH55" s="3661"/>
      <c r="AI55" s="3661"/>
      <c r="AJ55" s="3064"/>
      <c r="AK55" s="3065"/>
      <c r="AL55" s="3065"/>
      <c r="AM55" s="3065"/>
      <c r="AN55" s="3065"/>
      <c r="AO55" s="3065"/>
      <c r="AP55" s="3065"/>
      <c r="AQ55" s="3065"/>
      <c r="AR55" s="3065"/>
      <c r="AS55" s="3066"/>
      <c r="AT55" s="3615"/>
      <c r="AU55" s="3615"/>
      <c r="AV55" s="3070"/>
      <c r="AW55" s="3070"/>
      <c r="AX55" s="3070"/>
      <c r="AY55" s="3070"/>
      <c r="AZ55" s="3070"/>
      <c r="BA55" s="3070"/>
      <c r="BB55" s="3070"/>
      <c r="BC55" s="3070"/>
      <c r="BD55" s="3615"/>
      <c r="BE55" s="3615"/>
      <c r="BF55" s="3070"/>
      <c r="BG55" s="3070"/>
      <c r="BH55" s="3070"/>
      <c r="BI55" s="3070"/>
      <c r="BJ55" s="3070"/>
      <c r="BK55" s="3070"/>
      <c r="BL55" s="3070"/>
      <c r="BM55" s="3071"/>
      <c r="BN55" s="888"/>
      <c r="BO55" s="888"/>
      <c r="BP55" s="888"/>
    </row>
    <row r="56" spans="2:68" ht="4.5" customHeight="1">
      <c r="B56" s="3657"/>
      <c r="C56" s="3658"/>
      <c r="D56" s="3658"/>
      <c r="E56" s="3658"/>
      <c r="F56" s="3658"/>
      <c r="G56" s="3658"/>
      <c r="H56" s="3658"/>
      <c r="I56" s="3658"/>
      <c r="J56" s="3658"/>
      <c r="K56" s="3658"/>
      <c r="L56" s="3658"/>
      <c r="M56" s="3658"/>
      <c r="N56" s="3659"/>
      <c r="O56" s="3662"/>
      <c r="P56" s="3662"/>
      <c r="Q56" s="3662"/>
      <c r="R56" s="3662"/>
      <c r="S56" s="3662"/>
      <c r="T56" s="3662"/>
      <c r="U56" s="3662"/>
      <c r="V56" s="3662"/>
      <c r="W56" s="3662"/>
      <c r="X56" s="3662"/>
      <c r="Y56" s="3662"/>
      <c r="Z56" s="3662"/>
      <c r="AA56" s="3662"/>
      <c r="AB56" s="3662"/>
      <c r="AC56" s="3662"/>
      <c r="AD56" s="3662"/>
      <c r="AE56" s="3662"/>
      <c r="AF56" s="3662"/>
      <c r="AG56" s="3662"/>
      <c r="AH56" s="3662"/>
      <c r="AI56" s="3662"/>
      <c r="AJ56" s="3067"/>
      <c r="AK56" s="3068"/>
      <c r="AL56" s="3068"/>
      <c r="AM56" s="3068"/>
      <c r="AN56" s="3068"/>
      <c r="AO56" s="3068"/>
      <c r="AP56" s="3068"/>
      <c r="AQ56" s="3068"/>
      <c r="AR56" s="3068"/>
      <c r="AS56" s="3069"/>
      <c r="AT56" s="926"/>
      <c r="AU56" s="926"/>
      <c r="AV56" s="927"/>
      <c r="AW56" s="927"/>
      <c r="AX56" s="927"/>
      <c r="AY56" s="927"/>
      <c r="AZ56" s="927"/>
      <c r="BA56" s="927"/>
      <c r="BB56" s="927"/>
      <c r="BC56" s="927"/>
      <c r="BD56" s="926"/>
      <c r="BE56" s="926"/>
      <c r="BF56" s="927"/>
      <c r="BG56" s="927"/>
      <c r="BH56" s="927"/>
      <c r="BI56" s="927"/>
      <c r="BJ56" s="927"/>
      <c r="BK56" s="927"/>
      <c r="BL56" s="927"/>
      <c r="BM56" s="928"/>
    </row>
    <row r="57" spans="2:68" ht="7.5" customHeight="1">
      <c r="B57" s="3625" t="s">
        <v>3810</v>
      </c>
      <c r="C57" s="3626"/>
      <c r="D57" s="3626"/>
      <c r="E57" s="3626"/>
      <c r="F57" s="3626"/>
      <c r="G57" s="3626" t="s">
        <v>2563</v>
      </c>
      <c r="H57" s="3626"/>
      <c r="I57" s="3626"/>
      <c r="J57" s="3626"/>
      <c r="K57" s="3626"/>
      <c r="L57" s="3626"/>
      <c r="M57" s="3626"/>
      <c r="N57" s="3626"/>
      <c r="O57" s="3630"/>
      <c r="P57" s="3630"/>
      <c r="Q57" s="3630"/>
      <c r="R57" s="3630"/>
      <c r="S57" s="3630"/>
      <c r="T57" s="3630"/>
      <c r="U57" s="3630"/>
      <c r="V57" s="3630"/>
      <c r="W57" s="3630"/>
      <c r="X57" s="3630"/>
      <c r="Y57" s="3630"/>
      <c r="Z57" s="3630"/>
      <c r="AA57" s="3630"/>
      <c r="AB57" s="3630"/>
      <c r="AC57" s="3630"/>
      <c r="AD57" s="3630"/>
      <c r="AE57" s="3630"/>
      <c r="AF57" s="3630"/>
      <c r="AG57" s="3630"/>
      <c r="AH57" s="3630"/>
      <c r="AI57" s="3630"/>
      <c r="AJ57" s="3630"/>
      <c r="AK57" s="3630"/>
      <c r="AL57" s="3630"/>
      <c r="AM57" s="3630"/>
      <c r="AN57" s="3630"/>
      <c r="AO57" s="3630"/>
      <c r="AP57" s="3630"/>
      <c r="AQ57" s="3630"/>
      <c r="AR57" s="3630"/>
      <c r="AS57" s="3630"/>
      <c r="AT57" s="3630"/>
      <c r="AU57" s="3630"/>
      <c r="AV57" s="3630"/>
      <c r="AW57" s="3630"/>
      <c r="AX57" s="3630"/>
      <c r="AY57" s="3630"/>
      <c r="AZ57" s="3630"/>
      <c r="BA57" s="3630"/>
      <c r="BB57" s="3630"/>
      <c r="BC57" s="3630"/>
      <c r="BD57" s="3630"/>
      <c r="BE57" s="3630"/>
      <c r="BF57" s="3630"/>
      <c r="BG57" s="3630"/>
      <c r="BH57" s="3630"/>
      <c r="BI57" s="3630"/>
      <c r="BJ57" s="3630"/>
      <c r="BK57" s="3630"/>
      <c r="BL57" s="3630"/>
      <c r="BM57" s="3631"/>
    </row>
    <row r="58" spans="2:68" ht="7.5" customHeight="1">
      <c r="B58" s="3627"/>
      <c r="C58" s="3626"/>
      <c r="D58" s="3626"/>
      <c r="E58" s="3626"/>
      <c r="F58" s="3626"/>
      <c r="G58" s="3626"/>
      <c r="H58" s="3626"/>
      <c r="I58" s="3626"/>
      <c r="J58" s="3626"/>
      <c r="K58" s="3626"/>
      <c r="L58" s="3626"/>
      <c r="M58" s="3626"/>
      <c r="N58" s="3626"/>
      <c r="O58" s="3630"/>
      <c r="P58" s="3630"/>
      <c r="Q58" s="3630"/>
      <c r="R58" s="3630"/>
      <c r="S58" s="3630"/>
      <c r="T58" s="3630"/>
      <c r="U58" s="3630"/>
      <c r="V58" s="3630"/>
      <c r="W58" s="3630"/>
      <c r="X58" s="3630"/>
      <c r="Y58" s="3630"/>
      <c r="Z58" s="3630"/>
      <c r="AA58" s="3630"/>
      <c r="AB58" s="3630"/>
      <c r="AC58" s="3630"/>
      <c r="AD58" s="3630"/>
      <c r="AE58" s="3630"/>
      <c r="AF58" s="3630"/>
      <c r="AG58" s="3630"/>
      <c r="AH58" s="3630"/>
      <c r="AI58" s="3630"/>
      <c r="AJ58" s="3630"/>
      <c r="AK58" s="3630"/>
      <c r="AL58" s="3630"/>
      <c r="AM58" s="3630"/>
      <c r="AN58" s="3630"/>
      <c r="AO58" s="3630"/>
      <c r="AP58" s="3630"/>
      <c r="AQ58" s="3630"/>
      <c r="AR58" s="3630"/>
      <c r="AS58" s="3630"/>
      <c r="AT58" s="3630"/>
      <c r="AU58" s="3630"/>
      <c r="AV58" s="3630"/>
      <c r="AW58" s="3630"/>
      <c r="AX58" s="3630"/>
      <c r="AY58" s="3630"/>
      <c r="AZ58" s="3630"/>
      <c r="BA58" s="3630"/>
      <c r="BB58" s="3630"/>
      <c r="BC58" s="3630"/>
      <c r="BD58" s="3630"/>
      <c r="BE58" s="3630"/>
      <c r="BF58" s="3630"/>
      <c r="BG58" s="3630"/>
      <c r="BH58" s="3630"/>
      <c r="BI58" s="3630"/>
      <c r="BJ58" s="3630"/>
      <c r="BK58" s="3630"/>
      <c r="BL58" s="3630"/>
      <c r="BM58" s="3631"/>
    </row>
    <row r="59" spans="2:68" ht="7.5" customHeight="1">
      <c r="B59" s="3627"/>
      <c r="C59" s="3626"/>
      <c r="D59" s="3626"/>
      <c r="E59" s="3626"/>
      <c r="F59" s="3626"/>
      <c r="G59" s="3626"/>
      <c r="H59" s="3626"/>
      <c r="I59" s="3626"/>
      <c r="J59" s="3626"/>
      <c r="K59" s="3626"/>
      <c r="L59" s="3626"/>
      <c r="M59" s="3626"/>
      <c r="N59" s="3626"/>
      <c r="O59" s="3630"/>
      <c r="P59" s="3630"/>
      <c r="Q59" s="3630"/>
      <c r="R59" s="3630"/>
      <c r="S59" s="3630"/>
      <c r="T59" s="3630"/>
      <c r="U59" s="3630"/>
      <c r="V59" s="3630"/>
      <c r="W59" s="3630"/>
      <c r="X59" s="3630"/>
      <c r="Y59" s="3630"/>
      <c r="Z59" s="3630"/>
      <c r="AA59" s="3630"/>
      <c r="AB59" s="3630"/>
      <c r="AC59" s="3630"/>
      <c r="AD59" s="3630"/>
      <c r="AE59" s="3630"/>
      <c r="AF59" s="3630"/>
      <c r="AG59" s="3630"/>
      <c r="AH59" s="3630"/>
      <c r="AI59" s="3630"/>
      <c r="AJ59" s="3630"/>
      <c r="AK59" s="3630"/>
      <c r="AL59" s="3630"/>
      <c r="AM59" s="3630"/>
      <c r="AN59" s="3630"/>
      <c r="AO59" s="3630"/>
      <c r="AP59" s="3630"/>
      <c r="AQ59" s="3630"/>
      <c r="AR59" s="3630"/>
      <c r="AS59" s="3630"/>
      <c r="AT59" s="3630"/>
      <c r="AU59" s="3630"/>
      <c r="AV59" s="3630"/>
      <c r="AW59" s="3630"/>
      <c r="AX59" s="3630"/>
      <c r="AY59" s="3630"/>
      <c r="AZ59" s="3630"/>
      <c r="BA59" s="3630"/>
      <c r="BB59" s="3630"/>
      <c r="BC59" s="3630"/>
      <c r="BD59" s="3630"/>
      <c r="BE59" s="3630"/>
      <c r="BF59" s="3630"/>
      <c r="BG59" s="3630"/>
      <c r="BH59" s="3630"/>
      <c r="BI59" s="3630"/>
      <c r="BJ59" s="3630"/>
      <c r="BK59" s="3630"/>
      <c r="BL59" s="3630"/>
      <c r="BM59" s="3631"/>
    </row>
    <row r="60" spans="2:68" ht="7.5" customHeight="1">
      <c r="B60" s="3627"/>
      <c r="C60" s="3626"/>
      <c r="D60" s="3626"/>
      <c r="E60" s="3626"/>
      <c r="F60" s="3626"/>
      <c r="G60" s="3629"/>
      <c r="H60" s="3629"/>
      <c r="I60" s="3629"/>
      <c r="J60" s="3629"/>
      <c r="K60" s="3629"/>
      <c r="L60" s="3629"/>
      <c r="M60" s="3629"/>
      <c r="N60" s="3629"/>
      <c r="O60" s="3630"/>
      <c r="P60" s="3630"/>
      <c r="Q60" s="3630"/>
      <c r="R60" s="3630"/>
      <c r="S60" s="3630"/>
      <c r="T60" s="3630"/>
      <c r="U60" s="3630"/>
      <c r="V60" s="3630"/>
      <c r="W60" s="3630"/>
      <c r="X60" s="3630"/>
      <c r="Y60" s="3630"/>
      <c r="Z60" s="3630"/>
      <c r="AA60" s="3630"/>
      <c r="AB60" s="3630"/>
      <c r="AC60" s="3630"/>
      <c r="AD60" s="3630"/>
      <c r="AE60" s="3630"/>
      <c r="AF60" s="3630"/>
      <c r="AG60" s="3630"/>
      <c r="AH60" s="3630"/>
      <c r="AI60" s="3630"/>
      <c r="AJ60" s="3630"/>
      <c r="AK60" s="3630"/>
      <c r="AL60" s="3630"/>
      <c r="AM60" s="3630"/>
      <c r="AN60" s="3630"/>
      <c r="AO60" s="3630"/>
      <c r="AP60" s="3630"/>
      <c r="AQ60" s="3630"/>
      <c r="AR60" s="3630"/>
      <c r="AS60" s="3630"/>
      <c r="AT60" s="3630"/>
      <c r="AU60" s="3630"/>
      <c r="AV60" s="3630"/>
      <c r="AW60" s="3630"/>
      <c r="AX60" s="3630"/>
      <c r="AY60" s="3630"/>
      <c r="AZ60" s="3630"/>
      <c r="BA60" s="3630"/>
      <c r="BB60" s="3630"/>
      <c r="BC60" s="3630"/>
      <c r="BD60" s="3630"/>
      <c r="BE60" s="3630"/>
      <c r="BF60" s="3630"/>
      <c r="BG60" s="3630"/>
      <c r="BH60" s="3630"/>
      <c r="BI60" s="3630"/>
      <c r="BJ60" s="3630"/>
      <c r="BK60" s="3630"/>
      <c r="BL60" s="3630"/>
      <c r="BM60" s="3631"/>
    </row>
    <row r="61" spans="2:68" ht="7.5" customHeight="1">
      <c r="B61" s="3627"/>
      <c r="C61" s="3626"/>
      <c r="D61" s="3626"/>
      <c r="E61" s="3626"/>
      <c r="F61" s="3626"/>
      <c r="G61" s="3632" t="s">
        <v>2564</v>
      </c>
      <c r="H61" s="3632"/>
      <c r="I61" s="3632"/>
      <c r="J61" s="3632"/>
      <c r="K61" s="3632"/>
      <c r="L61" s="3632"/>
      <c r="M61" s="3632"/>
      <c r="N61" s="3632"/>
      <c r="O61" s="3633" t="s">
        <v>3757</v>
      </c>
      <c r="P61" s="3633"/>
      <c r="Q61" s="3635"/>
      <c r="R61" s="3635"/>
      <c r="S61" s="3635"/>
      <c r="T61" s="3637" t="s">
        <v>3758</v>
      </c>
      <c r="U61" s="3637"/>
      <c r="V61" s="3639"/>
      <c r="W61" s="3639"/>
      <c r="X61" s="3639"/>
      <c r="Y61" s="3639"/>
      <c r="Z61" s="929"/>
      <c r="AA61" s="3641"/>
      <c r="AB61" s="3641"/>
      <c r="AC61" s="3641"/>
      <c r="AD61" s="3641"/>
      <c r="AE61" s="3641"/>
      <c r="AF61" s="3641"/>
      <c r="AG61" s="3641"/>
      <c r="AH61" s="3641"/>
      <c r="AI61" s="3641"/>
      <c r="AJ61" s="3641"/>
      <c r="AK61" s="3641"/>
      <c r="AL61" s="3641"/>
      <c r="AM61" s="3641"/>
      <c r="AN61" s="3641"/>
      <c r="AO61" s="3641"/>
      <c r="AP61" s="3641"/>
      <c r="AQ61" s="3641"/>
      <c r="AR61" s="3641"/>
      <c r="AS61" s="3641"/>
      <c r="AT61" s="3641"/>
      <c r="AU61" s="3641"/>
      <c r="AV61" s="3641"/>
      <c r="AW61" s="3641"/>
      <c r="AX61" s="3641"/>
      <c r="AY61" s="3641"/>
      <c r="AZ61" s="3641"/>
      <c r="BA61" s="3641"/>
      <c r="BB61" s="3641"/>
      <c r="BC61" s="3641"/>
      <c r="BD61" s="3641"/>
      <c r="BE61" s="3641"/>
      <c r="BF61" s="3641"/>
      <c r="BG61" s="3641"/>
      <c r="BH61" s="3641"/>
      <c r="BI61" s="3641"/>
      <c r="BJ61" s="3641"/>
      <c r="BK61" s="3641"/>
      <c r="BL61" s="3641"/>
      <c r="BM61" s="3642"/>
    </row>
    <row r="62" spans="2:68" ht="7.5" customHeight="1">
      <c r="B62" s="3627"/>
      <c r="C62" s="3626"/>
      <c r="D62" s="3626"/>
      <c r="E62" s="3626"/>
      <c r="F62" s="3626"/>
      <c r="G62" s="3626"/>
      <c r="H62" s="3626"/>
      <c r="I62" s="3626"/>
      <c r="J62" s="3626"/>
      <c r="K62" s="3626"/>
      <c r="L62" s="3626"/>
      <c r="M62" s="3626"/>
      <c r="N62" s="3626"/>
      <c r="O62" s="3634"/>
      <c r="P62" s="3634"/>
      <c r="Q62" s="3636"/>
      <c r="R62" s="3636"/>
      <c r="S62" s="3636"/>
      <c r="T62" s="3638"/>
      <c r="U62" s="3638"/>
      <c r="V62" s="3640"/>
      <c r="W62" s="3640"/>
      <c r="X62" s="3640"/>
      <c r="Y62" s="3640"/>
      <c r="Z62" s="930"/>
      <c r="AA62" s="3630"/>
      <c r="AB62" s="3630"/>
      <c r="AC62" s="3630"/>
      <c r="AD62" s="3630"/>
      <c r="AE62" s="3630"/>
      <c r="AF62" s="3630"/>
      <c r="AG62" s="3630"/>
      <c r="AH62" s="3630"/>
      <c r="AI62" s="3630"/>
      <c r="AJ62" s="3630"/>
      <c r="AK62" s="3630"/>
      <c r="AL62" s="3630"/>
      <c r="AM62" s="3630"/>
      <c r="AN62" s="3630"/>
      <c r="AO62" s="3630"/>
      <c r="AP62" s="3630"/>
      <c r="AQ62" s="3630"/>
      <c r="AR62" s="3630"/>
      <c r="AS62" s="3630"/>
      <c r="AT62" s="3630"/>
      <c r="AU62" s="3630"/>
      <c r="AV62" s="3630"/>
      <c r="AW62" s="3630"/>
      <c r="AX62" s="3630"/>
      <c r="AY62" s="3630"/>
      <c r="AZ62" s="3630"/>
      <c r="BA62" s="3630"/>
      <c r="BB62" s="3630"/>
      <c r="BC62" s="3630"/>
      <c r="BD62" s="3630"/>
      <c r="BE62" s="3630"/>
      <c r="BF62" s="3630"/>
      <c r="BG62" s="3630"/>
      <c r="BH62" s="3630"/>
      <c r="BI62" s="3630"/>
      <c r="BJ62" s="3630"/>
      <c r="BK62" s="3630"/>
      <c r="BL62" s="3630"/>
      <c r="BM62" s="3631"/>
    </row>
    <row r="63" spans="2:68" ht="7.5" customHeight="1">
      <c r="B63" s="3627"/>
      <c r="C63" s="3626"/>
      <c r="D63" s="3626"/>
      <c r="E63" s="3626"/>
      <c r="F63" s="3626"/>
      <c r="G63" s="3626"/>
      <c r="H63" s="3626"/>
      <c r="I63" s="3626"/>
      <c r="J63" s="3626"/>
      <c r="K63" s="3626"/>
      <c r="L63" s="3626"/>
      <c r="M63" s="3626"/>
      <c r="N63" s="3626"/>
      <c r="O63" s="3634"/>
      <c r="P63" s="3634"/>
      <c r="Q63" s="3636"/>
      <c r="R63" s="3636"/>
      <c r="S63" s="3636"/>
      <c r="T63" s="3638"/>
      <c r="U63" s="3638"/>
      <c r="V63" s="3640"/>
      <c r="W63" s="3640"/>
      <c r="X63" s="3640"/>
      <c r="Y63" s="3640"/>
      <c r="Z63" s="930"/>
      <c r="AA63" s="3630"/>
      <c r="AB63" s="3630"/>
      <c r="AC63" s="3630"/>
      <c r="AD63" s="3630"/>
      <c r="AE63" s="3630"/>
      <c r="AF63" s="3630"/>
      <c r="AG63" s="3630"/>
      <c r="AH63" s="3630"/>
      <c r="AI63" s="3630"/>
      <c r="AJ63" s="3630"/>
      <c r="AK63" s="3630"/>
      <c r="AL63" s="3630"/>
      <c r="AM63" s="3630"/>
      <c r="AN63" s="3630"/>
      <c r="AO63" s="3630"/>
      <c r="AP63" s="3630"/>
      <c r="AQ63" s="3630"/>
      <c r="AR63" s="3630"/>
      <c r="AS63" s="3630"/>
      <c r="AT63" s="3630"/>
      <c r="AU63" s="3630"/>
      <c r="AV63" s="3630"/>
      <c r="AW63" s="3630"/>
      <c r="AX63" s="3630"/>
      <c r="AY63" s="3630"/>
      <c r="AZ63" s="3630"/>
      <c r="BA63" s="3630"/>
      <c r="BB63" s="3630"/>
      <c r="BC63" s="3630"/>
      <c r="BD63" s="3630"/>
      <c r="BE63" s="3630"/>
      <c r="BF63" s="3630"/>
      <c r="BG63" s="3630"/>
      <c r="BH63" s="3630"/>
      <c r="BI63" s="3630"/>
      <c r="BJ63" s="3630"/>
      <c r="BK63" s="3630"/>
      <c r="BL63" s="3630"/>
      <c r="BM63" s="3631"/>
    </row>
    <row r="64" spans="2:68" ht="7.5" customHeight="1">
      <c r="B64" s="3628"/>
      <c r="C64" s="3629"/>
      <c r="D64" s="3629"/>
      <c r="E64" s="3629"/>
      <c r="F64" s="3629"/>
      <c r="G64" s="3626"/>
      <c r="H64" s="3626"/>
      <c r="I64" s="3626"/>
      <c r="J64" s="3626"/>
      <c r="K64" s="3626"/>
      <c r="L64" s="3626"/>
      <c r="M64" s="3626"/>
      <c r="N64" s="3626"/>
      <c r="O64" s="3634"/>
      <c r="P64" s="3634"/>
      <c r="Q64" s="3636"/>
      <c r="R64" s="3636"/>
      <c r="S64" s="3636"/>
      <c r="T64" s="3638"/>
      <c r="U64" s="3638"/>
      <c r="V64" s="3640"/>
      <c r="W64" s="3640"/>
      <c r="X64" s="3640"/>
      <c r="Y64" s="3640"/>
      <c r="Z64" s="930"/>
      <c r="AA64" s="3630"/>
      <c r="AB64" s="3630"/>
      <c r="AC64" s="3630"/>
      <c r="AD64" s="3630"/>
      <c r="AE64" s="3630"/>
      <c r="AF64" s="3630"/>
      <c r="AG64" s="3630"/>
      <c r="AH64" s="3630"/>
      <c r="AI64" s="3630"/>
      <c r="AJ64" s="3630"/>
      <c r="AK64" s="3630"/>
      <c r="AL64" s="3630"/>
      <c r="AM64" s="3630"/>
      <c r="AN64" s="3630"/>
      <c r="AO64" s="3630"/>
      <c r="AP64" s="3630"/>
      <c r="AQ64" s="3630"/>
      <c r="AR64" s="3630"/>
      <c r="AS64" s="3630"/>
      <c r="AT64" s="3630"/>
      <c r="AU64" s="3630"/>
      <c r="AV64" s="3630"/>
      <c r="AW64" s="3630"/>
      <c r="AX64" s="3630"/>
      <c r="AY64" s="3630"/>
      <c r="AZ64" s="3630"/>
      <c r="BA64" s="3630"/>
      <c r="BB64" s="3630"/>
      <c r="BC64" s="3630"/>
      <c r="BD64" s="3630"/>
      <c r="BE64" s="3630"/>
      <c r="BF64" s="3630"/>
      <c r="BG64" s="3630"/>
      <c r="BH64" s="3630"/>
      <c r="BI64" s="3630"/>
      <c r="BJ64" s="3630"/>
      <c r="BK64" s="3630"/>
      <c r="BL64" s="3630"/>
      <c r="BM64" s="3631"/>
    </row>
    <row r="65" spans="2:67" ht="7.5" customHeight="1">
      <c r="B65" s="3602" t="s">
        <v>2596</v>
      </c>
      <c r="C65" s="3603"/>
      <c r="D65" s="3603"/>
      <c r="E65" s="3603"/>
      <c r="F65" s="3603"/>
      <c r="G65" s="3603"/>
      <c r="H65" s="3603"/>
      <c r="I65" s="3603"/>
      <c r="J65" s="3603"/>
      <c r="K65" s="3603"/>
      <c r="L65" s="3603"/>
      <c r="M65" s="3603"/>
      <c r="N65" s="3604"/>
      <c r="O65" s="931"/>
      <c r="P65" s="931"/>
      <c r="Q65" s="931"/>
      <c r="R65" s="931"/>
      <c r="S65" s="931"/>
      <c r="T65" s="931"/>
      <c r="U65" s="931"/>
      <c r="V65" s="931"/>
      <c r="W65" s="931"/>
      <c r="X65" s="931"/>
      <c r="Y65" s="931"/>
      <c r="Z65" s="931"/>
      <c r="AA65" s="931"/>
      <c r="AB65" s="931"/>
      <c r="AC65" s="932"/>
      <c r="AD65" s="933"/>
      <c r="AE65" s="933"/>
      <c r="AF65" s="933"/>
      <c r="AG65" s="933"/>
      <c r="AH65" s="933"/>
      <c r="AI65" s="934"/>
      <c r="AJ65" s="935"/>
      <c r="AK65" s="931"/>
      <c r="AL65" s="3572" t="s">
        <v>2566</v>
      </c>
      <c r="AM65" s="3572"/>
      <c r="AN65" s="3572"/>
      <c r="AO65" s="931"/>
      <c r="AP65" s="936"/>
      <c r="AQ65" s="936"/>
      <c r="AR65" s="936"/>
      <c r="AS65" s="936"/>
      <c r="AT65" s="936"/>
      <c r="AU65" s="936"/>
      <c r="AV65" s="936"/>
      <c r="AW65" s="936"/>
      <c r="AX65" s="936"/>
      <c r="AY65" s="936"/>
      <c r="AZ65" s="936"/>
      <c r="BA65" s="936"/>
      <c r="BB65" s="937"/>
      <c r="BC65" s="937"/>
      <c r="BD65" s="937"/>
      <c r="BE65" s="937"/>
      <c r="BF65" s="937"/>
      <c r="BG65" s="937"/>
      <c r="BH65" s="937"/>
      <c r="BI65" s="937"/>
      <c r="BJ65" s="937"/>
      <c r="BK65" s="937"/>
      <c r="BL65" s="937"/>
      <c r="BM65" s="938"/>
    </row>
    <row r="66" spans="2:67" ht="7.5" customHeight="1">
      <c r="B66" s="3605"/>
      <c r="C66" s="3606"/>
      <c r="D66" s="3606"/>
      <c r="E66" s="3606"/>
      <c r="F66" s="3606"/>
      <c r="G66" s="3606"/>
      <c r="H66" s="3606"/>
      <c r="I66" s="3606"/>
      <c r="J66" s="3606"/>
      <c r="K66" s="3606"/>
      <c r="L66" s="3606"/>
      <c r="M66" s="3606"/>
      <c r="N66" s="3607"/>
      <c r="O66" s="3557" t="s">
        <v>139</v>
      </c>
      <c r="P66" s="3557"/>
      <c r="Q66" s="3611" t="s">
        <v>2597</v>
      </c>
      <c r="R66" s="3611"/>
      <c r="S66" s="3611"/>
      <c r="T66" s="3611"/>
      <c r="U66" s="3611"/>
      <c r="V66" s="3611"/>
      <c r="W66" s="3611"/>
      <c r="X66" s="3611"/>
      <c r="Y66" s="3611"/>
      <c r="Z66" s="3611"/>
      <c r="AA66" s="3611"/>
      <c r="AB66" s="3611"/>
      <c r="AC66" s="3612" t="s">
        <v>2598</v>
      </c>
      <c r="AD66" s="3613"/>
      <c r="AE66" s="3613"/>
      <c r="AF66" s="3613"/>
      <c r="AG66" s="3613"/>
      <c r="AH66" s="3613"/>
      <c r="AI66" s="3614"/>
      <c r="AJ66" s="939"/>
      <c r="AK66" s="940"/>
      <c r="AL66" s="3573" t="s">
        <v>140</v>
      </c>
      <c r="AM66" s="3573"/>
      <c r="AN66" s="3574"/>
      <c r="AO66" s="3575"/>
      <c r="AP66" s="3576"/>
      <c r="AQ66" s="3624" t="s">
        <v>477</v>
      </c>
      <c r="AR66" s="3518"/>
      <c r="AS66" s="3575"/>
      <c r="AT66" s="3576"/>
      <c r="AU66" s="3624" t="s">
        <v>5</v>
      </c>
      <c r="AV66" s="3518"/>
      <c r="AW66" s="3575"/>
      <c r="AX66" s="3576"/>
      <c r="AY66" s="3624" t="s">
        <v>478</v>
      </c>
      <c r="AZ66" s="3516"/>
      <c r="BA66" s="3516" t="s">
        <v>3811</v>
      </c>
      <c r="BB66" s="3516"/>
      <c r="BC66" s="3619"/>
      <c r="BD66" s="3619"/>
      <c r="BE66" s="3619"/>
      <c r="BF66" s="3619"/>
      <c r="BG66" s="3619"/>
      <c r="BH66" s="3619"/>
      <c r="BI66" s="3619"/>
      <c r="BJ66" s="3619"/>
      <c r="BK66" s="3620" t="s">
        <v>3812</v>
      </c>
      <c r="BL66" s="3620"/>
      <c r="BM66" s="3621"/>
    </row>
    <row r="67" spans="2:67" ht="9" customHeight="1">
      <c r="B67" s="3605"/>
      <c r="C67" s="3606"/>
      <c r="D67" s="3606"/>
      <c r="E67" s="3606"/>
      <c r="F67" s="3606"/>
      <c r="G67" s="3606"/>
      <c r="H67" s="3606"/>
      <c r="I67" s="3606"/>
      <c r="J67" s="3606"/>
      <c r="K67" s="3606"/>
      <c r="L67" s="3606"/>
      <c r="M67" s="3606"/>
      <c r="N67" s="3607"/>
      <c r="O67" s="3557"/>
      <c r="P67" s="3557"/>
      <c r="Q67" s="3611"/>
      <c r="R67" s="3611"/>
      <c r="S67" s="3611"/>
      <c r="T67" s="3611"/>
      <c r="U67" s="3611"/>
      <c r="V67" s="3611"/>
      <c r="W67" s="3611"/>
      <c r="X67" s="3611"/>
      <c r="Y67" s="3611"/>
      <c r="Z67" s="3611"/>
      <c r="AA67" s="3611"/>
      <c r="AB67" s="3611"/>
      <c r="AC67" s="3612"/>
      <c r="AD67" s="3613"/>
      <c r="AE67" s="3613"/>
      <c r="AF67" s="3613"/>
      <c r="AG67" s="3613"/>
      <c r="AH67" s="3613"/>
      <c r="AI67" s="3614"/>
      <c r="AJ67" s="939"/>
      <c r="AK67" s="940"/>
      <c r="AL67" s="3573"/>
      <c r="AM67" s="3573"/>
      <c r="AN67" s="3574"/>
      <c r="AO67" s="3577"/>
      <c r="AP67" s="3578"/>
      <c r="AQ67" s="3624"/>
      <c r="AR67" s="3518"/>
      <c r="AS67" s="3577"/>
      <c r="AT67" s="3578"/>
      <c r="AU67" s="3624"/>
      <c r="AV67" s="3518"/>
      <c r="AW67" s="3577"/>
      <c r="AX67" s="3578"/>
      <c r="AY67" s="3624"/>
      <c r="AZ67" s="3516"/>
      <c r="BA67" s="3516"/>
      <c r="BB67" s="3516"/>
      <c r="BC67" s="3619"/>
      <c r="BD67" s="3619"/>
      <c r="BE67" s="3619"/>
      <c r="BF67" s="3619"/>
      <c r="BG67" s="3619"/>
      <c r="BH67" s="3619"/>
      <c r="BI67" s="3619"/>
      <c r="BJ67" s="3619"/>
      <c r="BK67" s="3620"/>
      <c r="BL67" s="3620"/>
      <c r="BM67" s="3621"/>
    </row>
    <row r="68" spans="2:67" ht="4.5" customHeight="1">
      <c r="B68" s="3605"/>
      <c r="C68" s="3606"/>
      <c r="D68" s="3606"/>
      <c r="E68" s="3606"/>
      <c r="F68" s="3606"/>
      <c r="G68" s="3606"/>
      <c r="H68" s="3606"/>
      <c r="I68" s="3606"/>
      <c r="J68" s="3606"/>
      <c r="K68" s="3606"/>
      <c r="L68" s="3606"/>
      <c r="M68" s="3606"/>
      <c r="N68" s="3607"/>
      <c r="O68" s="941"/>
      <c r="P68" s="941"/>
      <c r="Q68" s="897"/>
      <c r="R68" s="897"/>
      <c r="S68" s="897"/>
      <c r="T68" s="897"/>
      <c r="U68" s="897"/>
      <c r="V68" s="897"/>
      <c r="W68" s="897"/>
      <c r="X68" s="897"/>
      <c r="Y68" s="897"/>
      <c r="Z68" s="897"/>
      <c r="AA68" s="897"/>
      <c r="AB68" s="897"/>
      <c r="AC68" s="942"/>
      <c r="AD68" s="943"/>
      <c r="AE68" s="943"/>
      <c r="AF68" s="943"/>
      <c r="AG68" s="943"/>
      <c r="AH68" s="943"/>
      <c r="AI68" s="944"/>
      <c r="AJ68" s="945"/>
      <c r="AK68" s="941"/>
      <c r="AL68" s="941"/>
      <c r="AM68" s="941"/>
      <c r="AN68" s="941"/>
      <c r="AO68" s="941"/>
      <c r="AP68" s="946"/>
      <c r="AQ68" s="946"/>
      <c r="AR68" s="946"/>
      <c r="AS68" s="946"/>
      <c r="AT68" s="946"/>
      <c r="AU68" s="946"/>
      <c r="AV68" s="946"/>
      <c r="AW68" s="946"/>
      <c r="AX68" s="946"/>
      <c r="AY68" s="946"/>
      <c r="AZ68" s="946"/>
      <c r="BA68" s="946"/>
      <c r="BB68" s="947"/>
      <c r="BC68" s="947"/>
      <c r="BD68" s="947"/>
      <c r="BE68" s="947"/>
      <c r="BF68" s="947"/>
      <c r="BG68" s="947"/>
      <c r="BH68" s="947"/>
      <c r="BI68" s="947"/>
      <c r="BJ68" s="947"/>
      <c r="BK68" s="947"/>
      <c r="BL68" s="947"/>
      <c r="BM68" s="948"/>
    </row>
    <row r="69" spans="2:67" ht="8.25" customHeight="1">
      <c r="B69" s="3605"/>
      <c r="C69" s="3606"/>
      <c r="D69" s="3606"/>
      <c r="E69" s="3606"/>
      <c r="F69" s="3606"/>
      <c r="G69" s="3606"/>
      <c r="H69" s="3606"/>
      <c r="I69" s="3606"/>
      <c r="J69" s="3606"/>
      <c r="K69" s="3606"/>
      <c r="L69" s="3606"/>
      <c r="M69" s="3606"/>
      <c r="N69" s="3607"/>
      <c r="O69" s="3622" t="s">
        <v>139</v>
      </c>
      <c r="P69" s="3622"/>
      <c r="Q69" s="3623" t="s">
        <v>3813</v>
      </c>
      <c r="R69" s="3623"/>
      <c r="S69" s="3623"/>
      <c r="T69" s="3623"/>
      <c r="U69" s="3623"/>
      <c r="V69" s="3623"/>
      <c r="W69" s="3623"/>
      <c r="X69" s="3623"/>
      <c r="Y69" s="3623"/>
      <c r="Z69" s="3623"/>
      <c r="AA69" s="3623"/>
      <c r="AB69" s="3623"/>
      <c r="AC69" s="3623"/>
      <c r="AD69" s="3611"/>
      <c r="AE69" s="3611"/>
      <c r="AF69" s="3611"/>
      <c r="AG69" s="3611"/>
      <c r="AH69" s="3611"/>
      <c r="AI69" s="3611"/>
      <c r="AJ69" s="3611"/>
      <c r="AK69" s="3623"/>
      <c r="AL69" s="3623"/>
      <c r="AM69" s="3623"/>
      <c r="AN69" s="3623"/>
      <c r="AO69" s="3623"/>
      <c r="AP69" s="3623"/>
      <c r="AQ69" s="3623"/>
      <c r="AR69" s="3623"/>
      <c r="AS69" s="3623"/>
      <c r="AT69" s="3623"/>
      <c r="AU69" s="3623"/>
      <c r="AV69" s="3623"/>
      <c r="AW69" s="3623"/>
      <c r="AX69" s="3623"/>
      <c r="AY69" s="949"/>
      <c r="AZ69" s="949"/>
      <c r="BA69" s="949"/>
      <c r="BB69" s="949"/>
      <c r="BC69" s="949"/>
      <c r="BD69" s="949"/>
      <c r="BE69" s="949"/>
      <c r="BF69" s="949"/>
      <c r="BG69" s="949"/>
      <c r="BH69" s="949"/>
      <c r="BI69" s="949"/>
      <c r="BJ69" s="949"/>
      <c r="BK69" s="949"/>
      <c r="BL69" s="949"/>
      <c r="BM69" s="950"/>
    </row>
    <row r="70" spans="2:67" ht="8.25" customHeight="1">
      <c r="B70" s="3605"/>
      <c r="C70" s="3606"/>
      <c r="D70" s="3606"/>
      <c r="E70" s="3606"/>
      <c r="F70" s="3606"/>
      <c r="G70" s="3606"/>
      <c r="H70" s="3606"/>
      <c r="I70" s="3606"/>
      <c r="J70" s="3606"/>
      <c r="K70" s="3606"/>
      <c r="L70" s="3606"/>
      <c r="M70" s="3606"/>
      <c r="N70" s="3607"/>
      <c r="O70" s="3557"/>
      <c r="P70" s="3557"/>
      <c r="Q70" s="3611"/>
      <c r="R70" s="3611"/>
      <c r="S70" s="3611"/>
      <c r="T70" s="3611"/>
      <c r="U70" s="3611"/>
      <c r="V70" s="3611"/>
      <c r="W70" s="3611"/>
      <c r="X70" s="3611"/>
      <c r="Y70" s="3611"/>
      <c r="Z70" s="3611"/>
      <c r="AA70" s="3611"/>
      <c r="AB70" s="3611"/>
      <c r="AC70" s="3611"/>
      <c r="AD70" s="3611"/>
      <c r="AE70" s="3611"/>
      <c r="AF70" s="3611"/>
      <c r="AG70" s="3611"/>
      <c r="AH70" s="3611"/>
      <c r="AI70" s="3611"/>
      <c r="AJ70" s="3611"/>
      <c r="AK70" s="3611"/>
      <c r="AL70" s="3611"/>
      <c r="AM70" s="3611"/>
      <c r="AN70" s="3611"/>
      <c r="AO70" s="3611"/>
      <c r="AP70" s="3611"/>
      <c r="AQ70" s="3611"/>
      <c r="AR70" s="3611"/>
      <c r="AS70" s="3611"/>
      <c r="AT70" s="3611"/>
      <c r="AU70" s="3611"/>
      <c r="AV70" s="3611"/>
      <c r="AW70" s="3611"/>
      <c r="AX70" s="3611"/>
      <c r="AY70" s="951"/>
      <c r="AZ70" s="951"/>
      <c r="BA70" s="951"/>
      <c r="BB70" s="951"/>
      <c r="BC70" s="951"/>
      <c r="BD70" s="951"/>
      <c r="BE70" s="951"/>
      <c r="BF70" s="951"/>
      <c r="BG70" s="951"/>
      <c r="BH70" s="951"/>
      <c r="BI70" s="951"/>
      <c r="BJ70" s="951"/>
      <c r="BK70" s="951"/>
      <c r="BL70" s="951"/>
      <c r="BM70" s="952"/>
    </row>
    <row r="71" spans="2:67" ht="8.25" customHeight="1">
      <c r="B71" s="3605"/>
      <c r="C71" s="3606"/>
      <c r="D71" s="3606"/>
      <c r="E71" s="3606"/>
      <c r="F71" s="3606"/>
      <c r="G71" s="3606"/>
      <c r="H71" s="3606"/>
      <c r="I71" s="3606"/>
      <c r="J71" s="3606"/>
      <c r="K71" s="3606"/>
      <c r="L71" s="3606"/>
      <c r="M71" s="3606"/>
      <c r="N71" s="3607"/>
      <c r="O71" s="953"/>
      <c r="P71" s="954"/>
      <c r="Q71" s="3615" t="s">
        <v>139</v>
      </c>
      <c r="R71" s="3615"/>
      <c r="S71" s="3560" t="s">
        <v>3814</v>
      </c>
      <c r="T71" s="3560"/>
      <c r="U71" s="3560"/>
      <c r="V71" s="3560"/>
      <c r="W71" s="3560"/>
      <c r="X71" s="3560"/>
      <c r="Y71" s="3560"/>
      <c r="Z71" s="3560"/>
      <c r="AA71" s="3560"/>
      <c r="AB71" s="3560"/>
      <c r="AC71" s="3560"/>
      <c r="AD71" s="3560"/>
      <c r="AE71" s="3560"/>
      <c r="AF71" s="3560"/>
      <c r="AG71" s="3560"/>
      <c r="AH71" s="3560"/>
      <c r="AI71" s="3560"/>
      <c r="AJ71" s="3560"/>
      <c r="AK71" s="3560"/>
      <c r="AL71" s="3560"/>
      <c r="AM71" s="3560"/>
      <c r="AN71" s="3560"/>
      <c r="AO71" s="3560"/>
      <c r="AP71" s="3560"/>
      <c r="AQ71" s="3560"/>
      <c r="AR71" s="3560"/>
      <c r="AS71" s="3560"/>
      <c r="AT71" s="3560"/>
      <c r="AU71" s="3560"/>
      <c r="AV71" s="3560"/>
      <c r="AW71" s="3560"/>
      <c r="AX71" s="3560"/>
      <c r="AY71" s="3560"/>
      <c r="AZ71" s="3560"/>
      <c r="BA71" s="3560"/>
      <c r="BB71" s="3560"/>
      <c r="BC71" s="3560"/>
      <c r="BD71" s="3560"/>
      <c r="BE71" s="3560"/>
      <c r="BF71" s="3560"/>
      <c r="BG71" s="3560"/>
      <c r="BH71" s="3560"/>
      <c r="BI71" s="3560"/>
      <c r="BJ71" s="3560"/>
      <c r="BK71" s="3560"/>
      <c r="BL71" s="3560"/>
      <c r="BM71" s="3561"/>
      <c r="BN71" s="955"/>
      <c r="BO71" s="955"/>
    </row>
    <row r="72" spans="2:67" ht="8.25" customHeight="1">
      <c r="B72" s="3605"/>
      <c r="C72" s="3606"/>
      <c r="D72" s="3606"/>
      <c r="E72" s="3606"/>
      <c r="F72" s="3606"/>
      <c r="G72" s="3606"/>
      <c r="H72" s="3606"/>
      <c r="I72" s="3606"/>
      <c r="J72" s="3606"/>
      <c r="K72" s="3606"/>
      <c r="L72" s="3606"/>
      <c r="M72" s="3606"/>
      <c r="N72" s="3607"/>
      <c r="O72" s="947"/>
      <c r="P72" s="954"/>
      <c r="Q72" s="3615"/>
      <c r="R72" s="3615"/>
      <c r="S72" s="3560"/>
      <c r="T72" s="3560"/>
      <c r="U72" s="3560"/>
      <c r="V72" s="3560"/>
      <c r="W72" s="3560"/>
      <c r="X72" s="3560"/>
      <c r="Y72" s="3560"/>
      <c r="Z72" s="3560"/>
      <c r="AA72" s="3560"/>
      <c r="AB72" s="3560"/>
      <c r="AC72" s="3560"/>
      <c r="AD72" s="3560"/>
      <c r="AE72" s="3560"/>
      <c r="AF72" s="3560"/>
      <c r="AG72" s="3560"/>
      <c r="AH72" s="3560"/>
      <c r="AI72" s="3560"/>
      <c r="AJ72" s="3560"/>
      <c r="AK72" s="3560"/>
      <c r="AL72" s="3560"/>
      <c r="AM72" s="3560"/>
      <c r="AN72" s="3560"/>
      <c r="AO72" s="3560"/>
      <c r="AP72" s="3560"/>
      <c r="AQ72" s="3560"/>
      <c r="AR72" s="3560"/>
      <c r="AS72" s="3560"/>
      <c r="AT72" s="3560"/>
      <c r="AU72" s="3560"/>
      <c r="AV72" s="3560"/>
      <c r="AW72" s="3560"/>
      <c r="AX72" s="3560"/>
      <c r="AY72" s="3560"/>
      <c r="AZ72" s="3560"/>
      <c r="BA72" s="3560"/>
      <c r="BB72" s="3560"/>
      <c r="BC72" s="3560"/>
      <c r="BD72" s="3560"/>
      <c r="BE72" s="3560"/>
      <c r="BF72" s="3560"/>
      <c r="BG72" s="3560"/>
      <c r="BH72" s="3560"/>
      <c r="BI72" s="3560"/>
      <c r="BJ72" s="3560"/>
      <c r="BK72" s="3560"/>
      <c r="BL72" s="3560"/>
      <c r="BM72" s="3561"/>
      <c r="BN72" s="955"/>
      <c r="BO72" s="955"/>
    </row>
    <row r="73" spans="2:67" ht="8.25" customHeight="1">
      <c r="B73" s="3605"/>
      <c r="C73" s="3606"/>
      <c r="D73" s="3606"/>
      <c r="E73" s="3606"/>
      <c r="F73" s="3606"/>
      <c r="G73" s="3606"/>
      <c r="H73" s="3606"/>
      <c r="I73" s="3606"/>
      <c r="J73" s="3606"/>
      <c r="K73" s="3606"/>
      <c r="L73" s="3606"/>
      <c r="M73" s="3606"/>
      <c r="N73" s="3607"/>
      <c r="O73" s="947"/>
      <c r="P73" s="954"/>
      <c r="Q73" s="3615" t="s">
        <v>139</v>
      </c>
      <c r="R73" s="3615"/>
      <c r="S73" s="3560" t="s">
        <v>3815</v>
      </c>
      <c r="T73" s="3560"/>
      <c r="U73" s="3560"/>
      <c r="V73" s="3560"/>
      <c r="W73" s="3560"/>
      <c r="X73" s="3560"/>
      <c r="Y73" s="3560"/>
      <c r="Z73" s="3560"/>
      <c r="AA73" s="3560"/>
      <c r="AB73" s="3560"/>
      <c r="AC73" s="3560"/>
      <c r="AD73" s="3560"/>
      <c r="AE73" s="3560"/>
      <c r="AF73" s="3560"/>
      <c r="AG73" s="3560"/>
      <c r="AH73" s="3560"/>
      <c r="AI73" s="3560"/>
      <c r="AJ73" s="3560"/>
      <c r="AK73" s="3560"/>
      <c r="AL73" s="3560"/>
      <c r="AM73" s="3560"/>
      <c r="AN73" s="3560"/>
      <c r="AO73" s="3560"/>
      <c r="AP73" s="3560"/>
      <c r="AQ73" s="3560"/>
      <c r="AR73" s="3560"/>
      <c r="AS73" s="3560"/>
      <c r="AT73" s="3560"/>
      <c r="AU73" s="3560"/>
      <c r="AV73" s="3560"/>
      <c r="AW73" s="3560"/>
      <c r="AX73" s="3560"/>
      <c r="AY73" s="3560"/>
      <c r="AZ73" s="3560"/>
      <c r="BA73" s="3560"/>
      <c r="BB73" s="3560"/>
      <c r="BC73" s="3560"/>
      <c r="BD73" s="3560"/>
      <c r="BE73" s="3560"/>
      <c r="BF73" s="3560"/>
      <c r="BG73" s="3560"/>
      <c r="BH73" s="3560"/>
      <c r="BI73" s="3560"/>
      <c r="BJ73" s="3560"/>
      <c r="BK73" s="3560"/>
      <c r="BL73" s="3560"/>
      <c r="BM73" s="3561"/>
      <c r="BN73" s="955"/>
      <c r="BO73" s="955"/>
    </row>
    <row r="74" spans="2:67" ht="8.25" customHeight="1">
      <c r="B74" s="3608"/>
      <c r="C74" s="3609"/>
      <c r="D74" s="3609"/>
      <c r="E74" s="3609"/>
      <c r="F74" s="3609"/>
      <c r="G74" s="3609"/>
      <c r="H74" s="3609"/>
      <c r="I74" s="3609"/>
      <c r="J74" s="3609"/>
      <c r="K74" s="3609"/>
      <c r="L74" s="3609"/>
      <c r="M74" s="3609"/>
      <c r="N74" s="3610"/>
      <c r="O74" s="956"/>
      <c r="P74" s="926"/>
      <c r="Q74" s="3616"/>
      <c r="R74" s="3616"/>
      <c r="S74" s="3617"/>
      <c r="T74" s="3617"/>
      <c r="U74" s="3617"/>
      <c r="V74" s="3617"/>
      <c r="W74" s="3617"/>
      <c r="X74" s="3617"/>
      <c r="Y74" s="3617"/>
      <c r="Z74" s="3617"/>
      <c r="AA74" s="3617"/>
      <c r="AB74" s="3617"/>
      <c r="AC74" s="3617"/>
      <c r="AD74" s="3617"/>
      <c r="AE74" s="3617"/>
      <c r="AF74" s="3617"/>
      <c r="AG74" s="3617"/>
      <c r="AH74" s="3617"/>
      <c r="AI74" s="3617"/>
      <c r="AJ74" s="3617"/>
      <c r="AK74" s="3617"/>
      <c r="AL74" s="3617"/>
      <c r="AM74" s="3617"/>
      <c r="AN74" s="3617"/>
      <c r="AO74" s="3617"/>
      <c r="AP74" s="3617"/>
      <c r="AQ74" s="3617"/>
      <c r="AR74" s="3617"/>
      <c r="AS74" s="3617"/>
      <c r="AT74" s="3617"/>
      <c r="AU74" s="3617"/>
      <c r="AV74" s="3617"/>
      <c r="AW74" s="3617"/>
      <c r="AX74" s="3617"/>
      <c r="AY74" s="3617"/>
      <c r="AZ74" s="3617"/>
      <c r="BA74" s="3617"/>
      <c r="BB74" s="3617"/>
      <c r="BC74" s="3617"/>
      <c r="BD74" s="3617"/>
      <c r="BE74" s="3617"/>
      <c r="BF74" s="3617"/>
      <c r="BG74" s="3617"/>
      <c r="BH74" s="3617"/>
      <c r="BI74" s="3617"/>
      <c r="BJ74" s="3617"/>
      <c r="BK74" s="3617"/>
      <c r="BL74" s="3617"/>
      <c r="BM74" s="3618"/>
      <c r="BN74" s="955"/>
      <c r="BO74" s="955"/>
    </row>
    <row r="75" spans="2:67" ht="6.75" customHeight="1">
      <c r="B75" s="3569" t="s">
        <v>2601</v>
      </c>
      <c r="C75" s="3570"/>
      <c r="D75" s="3570"/>
      <c r="E75" s="3570"/>
      <c r="F75" s="3570"/>
      <c r="G75" s="3570"/>
      <c r="H75" s="3570"/>
      <c r="I75" s="3570"/>
      <c r="J75" s="3570"/>
      <c r="K75" s="3570"/>
      <c r="L75" s="3570"/>
      <c r="M75" s="3570"/>
      <c r="N75" s="3571"/>
      <c r="O75" s="937"/>
      <c r="P75" s="3572" t="s">
        <v>2566</v>
      </c>
      <c r="Q75" s="3572"/>
      <c r="R75" s="3572"/>
      <c r="S75" s="937"/>
      <c r="T75" s="937"/>
      <c r="U75" s="937"/>
      <c r="V75" s="937"/>
      <c r="W75" s="937"/>
      <c r="X75" s="937"/>
      <c r="Y75" s="937"/>
      <c r="Z75" s="937"/>
      <c r="AA75" s="937"/>
      <c r="AB75" s="937"/>
      <c r="AC75" s="937"/>
      <c r="AD75" s="931"/>
      <c r="AE75" s="931"/>
      <c r="AF75" s="931"/>
      <c r="AG75" s="931"/>
      <c r="AH75" s="936"/>
      <c r="AI75" s="937"/>
      <c r="AJ75" s="3579" t="s">
        <v>3765</v>
      </c>
      <c r="AK75" s="3580"/>
      <c r="AL75" s="3580"/>
      <c r="AM75" s="3580"/>
      <c r="AN75" s="3580"/>
      <c r="AO75" s="3580"/>
      <c r="AP75" s="3580"/>
      <c r="AQ75" s="3580"/>
      <c r="AR75" s="3581"/>
      <c r="AS75" s="3582"/>
      <c r="AT75" s="937"/>
      <c r="AU75" s="3572" t="s">
        <v>2566</v>
      </c>
      <c r="AV75" s="3572"/>
      <c r="AW75" s="3572"/>
      <c r="AX75" s="937"/>
      <c r="AY75" s="937"/>
      <c r="AZ75" s="937"/>
      <c r="BA75" s="937"/>
      <c r="BB75" s="937"/>
      <c r="BC75" s="937"/>
      <c r="BD75" s="937"/>
      <c r="BE75" s="931"/>
      <c r="BF75" s="931"/>
      <c r="BG75" s="931"/>
      <c r="BH75" s="931"/>
      <c r="BI75" s="937"/>
      <c r="BJ75" s="937"/>
      <c r="BK75" s="937"/>
      <c r="BL75" s="937"/>
      <c r="BM75" s="938"/>
    </row>
    <row r="76" spans="2:67" ht="7.5" customHeight="1">
      <c r="B76" s="3569"/>
      <c r="C76" s="3570"/>
      <c r="D76" s="3570"/>
      <c r="E76" s="3570"/>
      <c r="F76" s="3570"/>
      <c r="G76" s="3570"/>
      <c r="H76" s="3570"/>
      <c r="I76" s="3570"/>
      <c r="J76" s="3570"/>
      <c r="K76" s="3570"/>
      <c r="L76" s="3570"/>
      <c r="M76" s="3570"/>
      <c r="N76" s="3571"/>
      <c r="O76" s="957"/>
      <c r="P76" s="3573" t="s">
        <v>140</v>
      </c>
      <c r="Q76" s="3573"/>
      <c r="R76" s="3574"/>
      <c r="S76" s="3575"/>
      <c r="T76" s="3576"/>
      <c r="U76" s="3516" t="s">
        <v>477</v>
      </c>
      <c r="V76" s="3516"/>
      <c r="W76" s="3575"/>
      <c r="X76" s="3576"/>
      <c r="Y76" s="3516" t="s">
        <v>5</v>
      </c>
      <c r="Z76" s="3516"/>
      <c r="AA76" s="3575"/>
      <c r="AB76" s="3576"/>
      <c r="AC76" s="3516" t="s">
        <v>478</v>
      </c>
      <c r="AD76" s="3516"/>
      <c r="AE76" s="941"/>
      <c r="AF76" s="941"/>
      <c r="AG76" s="941"/>
      <c r="AH76" s="947"/>
      <c r="AI76" s="947"/>
      <c r="AJ76" s="3583"/>
      <c r="AK76" s="3584"/>
      <c r="AL76" s="3584"/>
      <c r="AM76" s="3584"/>
      <c r="AN76" s="3584"/>
      <c r="AO76" s="3584"/>
      <c r="AP76" s="3584"/>
      <c r="AQ76" s="3584"/>
      <c r="AR76" s="3585"/>
      <c r="AS76" s="3586"/>
      <c r="AT76" s="957"/>
      <c r="AU76" s="3573" t="s">
        <v>140</v>
      </c>
      <c r="AV76" s="3573"/>
      <c r="AW76" s="3574"/>
      <c r="AX76" s="3575"/>
      <c r="AY76" s="3576"/>
      <c r="AZ76" s="3516" t="s">
        <v>477</v>
      </c>
      <c r="BA76" s="3516"/>
      <c r="BB76" s="3575"/>
      <c r="BC76" s="3576"/>
      <c r="BD76" s="3516" t="s">
        <v>5</v>
      </c>
      <c r="BE76" s="3516"/>
      <c r="BF76" s="3575"/>
      <c r="BG76" s="3576"/>
      <c r="BH76" s="3516" t="s">
        <v>478</v>
      </c>
      <c r="BI76" s="3516"/>
      <c r="BJ76" s="947"/>
      <c r="BK76" s="947"/>
      <c r="BL76" s="947"/>
      <c r="BM76" s="948"/>
    </row>
    <row r="77" spans="2:67" ht="6.75" customHeight="1">
      <c r="B77" s="3569"/>
      <c r="C77" s="3570"/>
      <c r="D77" s="3570"/>
      <c r="E77" s="3570"/>
      <c r="F77" s="3570"/>
      <c r="G77" s="3570"/>
      <c r="H77" s="3570"/>
      <c r="I77" s="3570"/>
      <c r="J77" s="3570"/>
      <c r="K77" s="3570"/>
      <c r="L77" s="3570"/>
      <c r="M77" s="3570"/>
      <c r="N77" s="3571"/>
      <c r="O77" s="957"/>
      <c r="P77" s="3573"/>
      <c r="Q77" s="3573"/>
      <c r="R77" s="3574"/>
      <c r="S77" s="3577"/>
      <c r="T77" s="3578"/>
      <c r="U77" s="3516"/>
      <c r="V77" s="3516"/>
      <c r="W77" s="3577"/>
      <c r="X77" s="3578"/>
      <c r="Y77" s="3516"/>
      <c r="Z77" s="3516"/>
      <c r="AA77" s="3577"/>
      <c r="AB77" s="3578"/>
      <c r="AC77" s="3516"/>
      <c r="AD77" s="3516"/>
      <c r="AE77" s="941"/>
      <c r="AF77" s="941"/>
      <c r="AG77" s="941"/>
      <c r="AH77" s="947"/>
      <c r="AI77" s="947"/>
      <c r="AJ77" s="3583"/>
      <c r="AK77" s="3584"/>
      <c r="AL77" s="3584"/>
      <c r="AM77" s="3584"/>
      <c r="AN77" s="3584"/>
      <c r="AO77" s="3584"/>
      <c r="AP77" s="3584"/>
      <c r="AQ77" s="3584"/>
      <c r="AR77" s="3585"/>
      <c r="AS77" s="3586"/>
      <c r="AT77" s="957"/>
      <c r="AU77" s="3573"/>
      <c r="AV77" s="3573"/>
      <c r="AW77" s="3574"/>
      <c r="AX77" s="3577"/>
      <c r="AY77" s="3578"/>
      <c r="AZ77" s="3516"/>
      <c r="BA77" s="3516"/>
      <c r="BB77" s="3577"/>
      <c r="BC77" s="3578"/>
      <c r="BD77" s="3516"/>
      <c r="BE77" s="3516"/>
      <c r="BF77" s="3577"/>
      <c r="BG77" s="3578"/>
      <c r="BH77" s="3516"/>
      <c r="BI77" s="3516"/>
      <c r="BJ77" s="947"/>
      <c r="BK77" s="947"/>
      <c r="BL77" s="947"/>
      <c r="BM77" s="948"/>
    </row>
    <row r="78" spans="2:67" ht="4.5" customHeight="1">
      <c r="B78" s="3569"/>
      <c r="C78" s="3570"/>
      <c r="D78" s="3570"/>
      <c r="E78" s="3570"/>
      <c r="F78" s="3570"/>
      <c r="G78" s="3570"/>
      <c r="H78" s="3570"/>
      <c r="I78" s="3570"/>
      <c r="J78" s="3570"/>
      <c r="K78" s="3570"/>
      <c r="L78" s="3570"/>
      <c r="M78" s="3570"/>
      <c r="N78" s="3571"/>
      <c r="O78" s="958"/>
      <c r="P78" s="958"/>
      <c r="Q78" s="958"/>
      <c r="R78" s="958"/>
      <c r="S78" s="958"/>
      <c r="T78" s="958"/>
      <c r="U78" s="958"/>
      <c r="V78" s="958"/>
      <c r="W78" s="958"/>
      <c r="X78" s="958"/>
      <c r="Y78" s="958"/>
      <c r="Z78" s="958"/>
      <c r="AA78" s="958"/>
      <c r="AB78" s="958"/>
      <c r="AC78" s="958"/>
      <c r="AD78" s="959"/>
      <c r="AE78" s="959"/>
      <c r="AF78" s="959"/>
      <c r="AG78" s="959"/>
      <c r="AH78" s="958"/>
      <c r="AI78" s="958"/>
      <c r="AJ78" s="3587"/>
      <c r="AK78" s="3588"/>
      <c r="AL78" s="3588"/>
      <c r="AM78" s="3588"/>
      <c r="AN78" s="3588"/>
      <c r="AO78" s="3588"/>
      <c r="AP78" s="3588"/>
      <c r="AQ78" s="3588"/>
      <c r="AR78" s="3589"/>
      <c r="AS78" s="3590"/>
      <c r="AT78" s="958"/>
      <c r="AU78" s="958"/>
      <c r="AV78" s="958"/>
      <c r="AW78" s="958"/>
      <c r="AX78" s="958"/>
      <c r="AY78" s="958"/>
      <c r="AZ78" s="958"/>
      <c r="BA78" s="958"/>
      <c r="BB78" s="958"/>
      <c r="BC78" s="958"/>
      <c r="BD78" s="958"/>
      <c r="BE78" s="959"/>
      <c r="BF78" s="959"/>
      <c r="BG78" s="959"/>
      <c r="BH78" s="959"/>
      <c r="BI78" s="958"/>
      <c r="BJ78" s="958"/>
      <c r="BK78" s="958"/>
      <c r="BL78" s="958"/>
      <c r="BM78" s="960"/>
    </row>
    <row r="79" spans="2:67" ht="6.75" customHeight="1">
      <c r="B79" s="3566" t="s">
        <v>3816</v>
      </c>
      <c r="C79" s="3567"/>
      <c r="D79" s="3567"/>
      <c r="E79" s="3567"/>
      <c r="F79" s="3567"/>
      <c r="G79" s="3567"/>
      <c r="H79" s="3567"/>
      <c r="I79" s="3567"/>
      <c r="J79" s="3567"/>
      <c r="K79" s="3567"/>
      <c r="L79" s="3567"/>
      <c r="M79" s="3567"/>
      <c r="N79" s="3568"/>
      <c r="O79" s="937"/>
      <c r="P79" s="3572" t="s">
        <v>2566</v>
      </c>
      <c r="Q79" s="3572"/>
      <c r="R79" s="3572"/>
      <c r="S79" s="937"/>
      <c r="T79" s="937"/>
      <c r="U79" s="937"/>
      <c r="V79" s="937"/>
      <c r="W79" s="937"/>
      <c r="X79" s="937"/>
      <c r="Y79" s="937"/>
      <c r="Z79" s="937"/>
      <c r="AA79" s="937"/>
      <c r="AB79" s="937"/>
      <c r="AC79" s="937"/>
      <c r="AD79" s="931"/>
      <c r="AE79" s="931"/>
      <c r="AF79" s="931"/>
      <c r="AG79" s="931"/>
      <c r="AH79" s="937"/>
      <c r="AI79" s="937"/>
      <c r="AJ79" s="937"/>
      <c r="AK79" s="961"/>
      <c r="AL79" s="961"/>
      <c r="AM79" s="961"/>
      <c r="AN79" s="961"/>
      <c r="AO79" s="961"/>
      <c r="AP79" s="961"/>
      <c r="AQ79" s="961"/>
      <c r="AR79" s="961"/>
      <c r="AS79" s="961"/>
      <c r="AT79" s="961"/>
      <c r="AU79" s="961"/>
      <c r="AV79" s="961"/>
      <c r="AW79" s="961"/>
      <c r="AX79" s="961"/>
      <c r="AY79" s="961"/>
      <c r="AZ79" s="961"/>
      <c r="BA79" s="961"/>
      <c r="BB79" s="961"/>
      <c r="BC79" s="961"/>
      <c r="BD79" s="961"/>
      <c r="BE79" s="961"/>
      <c r="BF79" s="961"/>
      <c r="BG79" s="961"/>
      <c r="BH79" s="961"/>
      <c r="BI79" s="961"/>
      <c r="BJ79" s="961"/>
      <c r="BK79" s="961"/>
      <c r="BL79" s="961"/>
      <c r="BM79" s="962"/>
    </row>
    <row r="80" spans="2:67" ht="8.25" customHeight="1">
      <c r="B80" s="3569"/>
      <c r="C80" s="3570"/>
      <c r="D80" s="3570"/>
      <c r="E80" s="3570"/>
      <c r="F80" s="3570"/>
      <c r="G80" s="3570"/>
      <c r="H80" s="3570"/>
      <c r="I80" s="3570"/>
      <c r="J80" s="3570"/>
      <c r="K80" s="3570"/>
      <c r="L80" s="3570"/>
      <c r="M80" s="3570"/>
      <c r="N80" s="3571"/>
      <c r="O80" s="957"/>
      <c r="P80" s="3573" t="s">
        <v>140</v>
      </c>
      <c r="Q80" s="3573"/>
      <c r="R80" s="3574"/>
      <c r="S80" s="3575"/>
      <c r="T80" s="3576"/>
      <c r="U80" s="3516" t="s">
        <v>477</v>
      </c>
      <c r="V80" s="3516"/>
      <c r="W80" s="3575"/>
      <c r="X80" s="3576"/>
      <c r="Y80" s="3516" t="s">
        <v>5</v>
      </c>
      <c r="Z80" s="3516"/>
      <c r="AA80" s="3575"/>
      <c r="AB80" s="3576"/>
      <c r="AC80" s="3516" t="s">
        <v>478</v>
      </c>
      <c r="AD80" s="3516"/>
      <c r="AE80" s="941"/>
      <c r="AF80" s="941"/>
      <c r="AG80" s="941"/>
      <c r="AH80" s="947"/>
      <c r="AI80" s="947"/>
      <c r="AJ80" s="963"/>
      <c r="AK80" s="963"/>
      <c r="AL80" s="963"/>
      <c r="AM80" s="963"/>
      <c r="AN80" s="963"/>
      <c r="AO80" s="963"/>
      <c r="AP80" s="963"/>
      <c r="AQ80" s="963"/>
      <c r="AR80" s="963"/>
      <c r="AS80" s="963"/>
      <c r="AT80" s="963"/>
      <c r="AU80" s="963"/>
      <c r="AV80" s="963"/>
      <c r="AW80" s="963"/>
      <c r="AX80" s="963"/>
      <c r="AY80" s="963"/>
      <c r="AZ80" s="963"/>
      <c r="BA80" s="963"/>
      <c r="BB80" s="963"/>
      <c r="BC80" s="963"/>
      <c r="BD80" s="963"/>
      <c r="BE80" s="963"/>
      <c r="BF80" s="963"/>
      <c r="BG80" s="963"/>
      <c r="BH80" s="963"/>
      <c r="BI80" s="963"/>
      <c r="BJ80" s="963"/>
      <c r="BK80" s="963"/>
      <c r="BL80" s="963"/>
      <c r="BM80" s="964"/>
    </row>
    <row r="81" spans="2:65" ht="8.25" customHeight="1">
      <c r="B81" s="3569"/>
      <c r="C81" s="3570"/>
      <c r="D81" s="3570"/>
      <c r="E81" s="3570"/>
      <c r="F81" s="3570"/>
      <c r="G81" s="3570"/>
      <c r="H81" s="3570"/>
      <c r="I81" s="3570"/>
      <c r="J81" s="3570"/>
      <c r="K81" s="3570"/>
      <c r="L81" s="3570"/>
      <c r="M81" s="3570"/>
      <c r="N81" s="3571"/>
      <c r="O81" s="957"/>
      <c r="P81" s="3573"/>
      <c r="Q81" s="3573"/>
      <c r="R81" s="3574"/>
      <c r="S81" s="3577"/>
      <c r="T81" s="3578"/>
      <c r="U81" s="3516"/>
      <c r="V81" s="3516"/>
      <c r="W81" s="3577"/>
      <c r="X81" s="3578"/>
      <c r="Y81" s="3516"/>
      <c r="Z81" s="3516"/>
      <c r="AA81" s="3577"/>
      <c r="AB81" s="3578"/>
      <c r="AC81" s="3516"/>
      <c r="AD81" s="3516"/>
      <c r="AE81" s="941"/>
      <c r="AF81" s="941"/>
      <c r="AG81" s="941"/>
      <c r="AH81" s="947"/>
      <c r="AI81" s="947"/>
      <c r="AJ81" s="963"/>
      <c r="AK81" s="963"/>
      <c r="AL81" s="963"/>
      <c r="AM81" s="963"/>
      <c r="AN81" s="963"/>
      <c r="AO81" s="963"/>
      <c r="AP81" s="963"/>
      <c r="AQ81" s="963"/>
      <c r="AR81" s="963"/>
      <c r="AS81" s="963"/>
      <c r="AT81" s="963"/>
      <c r="AU81" s="963"/>
      <c r="AV81" s="963"/>
      <c r="AW81" s="963"/>
      <c r="AX81" s="963"/>
      <c r="AY81" s="963"/>
      <c r="AZ81" s="963"/>
      <c r="BA81" s="963"/>
      <c r="BB81" s="963"/>
      <c r="BC81" s="963"/>
      <c r="BD81" s="963"/>
      <c r="BE81" s="963"/>
      <c r="BF81" s="963"/>
      <c r="BG81" s="963"/>
      <c r="BH81" s="963"/>
      <c r="BI81" s="963"/>
      <c r="BJ81" s="963"/>
      <c r="BK81" s="963"/>
      <c r="BL81" s="963"/>
      <c r="BM81" s="964"/>
    </row>
    <row r="82" spans="2:65" ht="4.5" customHeight="1">
      <c r="B82" s="3569"/>
      <c r="C82" s="3570"/>
      <c r="D82" s="3570"/>
      <c r="E82" s="3570"/>
      <c r="F82" s="3570"/>
      <c r="G82" s="3570"/>
      <c r="H82" s="3570"/>
      <c r="I82" s="3570"/>
      <c r="J82" s="3570"/>
      <c r="K82" s="3570"/>
      <c r="L82" s="3570"/>
      <c r="M82" s="3570"/>
      <c r="N82" s="3571"/>
      <c r="O82" s="958"/>
      <c r="P82" s="958"/>
      <c r="Q82" s="958"/>
      <c r="R82" s="958"/>
      <c r="S82" s="958"/>
      <c r="T82" s="958"/>
      <c r="U82" s="958"/>
      <c r="V82" s="958"/>
      <c r="W82" s="958"/>
      <c r="X82" s="958"/>
      <c r="Y82" s="958"/>
      <c r="Z82" s="958"/>
      <c r="AA82" s="958"/>
      <c r="AB82" s="958"/>
      <c r="AC82" s="958"/>
      <c r="AD82" s="959"/>
      <c r="AE82" s="959"/>
      <c r="AF82" s="959"/>
      <c r="AG82" s="959"/>
      <c r="AH82" s="958"/>
      <c r="AI82" s="958"/>
      <c r="AJ82" s="965"/>
      <c r="AK82" s="965"/>
      <c r="AL82" s="965"/>
      <c r="AM82" s="965"/>
      <c r="AN82" s="965"/>
      <c r="AO82" s="965"/>
      <c r="AP82" s="965"/>
      <c r="AQ82" s="965"/>
      <c r="AR82" s="965"/>
      <c r="AS82" s="965"/>
      <c r="AT82" s="965"/>
      <c r="AU82" s="965"/>
      <c r="AV82" s="965"/>
      <c r="AW82" s="965"/>
      <c r="AX82" s="965"/>
      <c r="AY82" s="965"/>
      <c r="AZ82" s="965"/>
      <c r="BA82" s="965"/>
      <c r="BB82" s="965"/>
      <c r="BC82" s="965"/>
      <c r="BD82" s="965"/>
      <c r="BE82" s="965"/>
      <c r="BF82" s="965"/>
      <c r="BG82" s="965"/>
      <c r="BH82" s="965"/>
      <c r="BI82" s="965"/>
      <c r="BJ82" s="965"/>
      <c r="BK82" s="965"/>
      <c r="BL82" s="965"/>
      <c r="BM82" s="966"/>
    </row>
    <row r="83" spans="2:65" ht="7.5" customHeight="1">
      <c r="B83" s="3547" t="s">
        <v>2602</v>
      </c>
      <c r="C83" s="3548"/>
      <c r="D83" s="3548"/>
      <c r="E83" s="3548"/>
      <c r="F83" s="3548"/>
      <c r="G83" s="3548"/>
      <c r="H83" s="3548"/>
      <c r="I83" s="3548"/>
      <c r="J83" s="3548"/>
      <c r="K83" s="3548"/>
      <c r="L83" s="3548"/>
      <c r="M83" s="3548"/>
      <c r="N83" s="3549"/>
      <c r="O83" s="3556" t="s">
        <v>139</v>
      </c>
      <c r="P83" s="3556"/>
      <c r="Q83" s="3524" t="s">
        <v>2603</v>
      </c>
      <c r="R83" s="3524"/>
      <c r="S83" s="3524"/>
      <c r="T83" s="967"/>
      <c r="U83" s="3556" t="s">
        <v>139</v>
      </c>
      <c r="V83" s="3556"/>
      <c r="W83" s="3558" t="s">
        <v>3817</v>
      </c>
      <c r="X83" s="3558"/>
      <c r="Y83" s="3558"/>
      <c r="Z83" s="3558"/>
      <c r="AA83" s="3558"/>
      <c r="AB83" s="3558"/>
      <c r="AC83" s="3558"/>
      <c r="AD83" s="3558"/>
      <c r="AE83" s="3558"/>
      <c r="AF83" s="3558"/>
      <c r="AG83" s="3558"/>
      <c r="AH83" s="3558"/>
      <c r="AI83" s="3558"/>
      <c r="AJ83" s="3558"/>
      <c r="AK83" s="3558"/>
      <c r="AL83" s="3558"/>
      <c r="AM83" s="3558"/>
      <c r="AN83" s="3558"/>
      <c r="AO83" s="3558"/>
      <c r="AP83" s="3558"/>
      <c r="AQ83" s="3558"/>
      <c r="AR83" s="3558"/>
      <c r="AS83" s="3558"/>
      <c r="AT83" s="3558"/>
      <c r="AU83" s="3558"/>
      <c r="AV83" s="3558"/>
      <c r="AW83" s="3558"/>
      <c r="AX83" s="3558"/>
      <c r="AY83" s="3558"/>
      <c r="AZ83" s="3558"/>
      <c r="BA83" s="3558"/>
      <c r="BB83" s="3558"/>
      <c r="BC83" s="3558"/>
      <c r="BD83" s="3558"/>
      <c r="BE83" s="3558"/>
      <c r="BF83" s="3558"/>
      <c r="BG83" s="3558"/>
      <c r="BH83" s="3558"/>
      <c r="BI83" s="3558"/>
      <c r="BJ83" s="3558"/>
      <c r="BK83" s="3558"/>
      <c r="BL83" s="3558"/>
      <c r="BM83" s="3559"/>
    </row>
    <row r="84" spans="2:65" ht="7.5" customHeight="1">
      <c r="B84" s="3550"/>
      <c r="C84" s="3551"/>
      <c r="D84" s="3551"/>
      <c r="E84" s="3551"/>
      <c r="F84" s="3551"/>
      <c r="G84" s="3551"/>
      <c r="H84" s="3551"/>
      <c r="I84" s="3551"/>
      <c r="J84" s="3551"/>
      <c r="K84" s="3551"/>
      <c r="L84" s="3551"/>
      <c r="M84" s="3551"/>
      <c r="N84" s="3552"/>
      <c r="O84" s="3557"/>
      <c r="P84" s="3557"/>
      <c r="Q84" s="3520"/>
      <c r="R84" s="3520"/>
      <c r="S84" s="3520"/>
      <c r="T84" s="897"/>
      <c r="U84" s="3557"/>
      <c r="V84" s="3557"/>
      <c r="W84" s="3560"/>
      <c r="X84" s="3560"/>
      <c r="Y84" s="3560"/>
      <c r="Z84" s="3560"/>
      <c r="AA84" s="3560"/>
      <c r="AB84" s="3560"/>
      <c r="AC84" s="3560"/>
      <c r="AD84" s="3560"/>
      <c r="AE84" s="3560"/>
      <c r="AF84" s="3560"/>
      <c r="AG84" s="3560"/>
      <c r="AH84" s="3560"/>
      <c r="AI84" s="3560"/>
      <c r="AJ84" s="3560"/>
      <c r="AK84" s="3560"/>
      <c r="AL84" s="3560"/>
      <c r="AM84" s="3560"/>
      <c r="AN84" s="3560"/>
      <c r="AO84" s="3560"/>
      <c r="AP84" s="3560"/>
      <c r="AQ84" s="3560"/>
      <c r="AR84" s="3560"/>
      <c r="AS84" s="3560"/>
      <c r="AT84" s="3560"/>
      <c r="AU84" s="3560"/>
      <c r="AV84" s="3560"/>
      <c r="AW84" s="3560"/>
      <c r="AX84" s="3560"/>
      <c r="AY84" s="3560"/>
      <c r="AZ84" s="3560"/>
      <c r="BA84" s="3560"/>
      <c r="BB84" s="3560"/>
      <c r="BC84" s="3560"/>
      <c r="BD84" s="3560"/>
      <c r="BE84" s="3560"/>
      <c r="BF84" s="3560"/>
      <c r="BG84" s="3560"/>
      <c r="BH84" s="3560"/>
      <c r="BI84" s="3560"/>
      <c r="BJ84" s="3560"/>
      <c r="BK84" s="3560"/>
      <c r="BL84" s="3560"/>
      <c r="BM84" s="3561"/>
    </row>
    <row r="85" spans="2:65" ht="6.75" customHeight="1">
      <c r="B85" s="3550"/>
      <c r="C85" s="3551"/>
      <c r="D85" s="3551"/>
      <c r="E85" s="3551"/>
      <c r="F85" s="3551"/>
      <c r="G85" s="3551"/>
      <c r="H85" s="3551"/>
      <c r="I85" s="3551"/>
      <c r="J85" s="3551"/>
      <c r="K85" s="3551"/>
      <c r="L85" s="3551"/>
      <c r="M85" s="3551"/>
      <c r="N85" s="3552"/>
      <c r="O85" s="3520"/>
      <c r="P85" s="3520"/>
      <c r="Q85" s="3520"/>
      <c r="R85" s="3520"/>
      <c r="S85" s="3520"/>
      <c r="T85" s="3520"/>
      <c r="U85" s="3520"/>
      <c r="V85" s="3520"/>
      <c r="W85" s="3562" t="s">
        <v>3818</v>
      </c>
      <c r="X85" s="3562"/>
      <c r="Y85" s="3562"/>
      <c r="Z85" s="3562"/>
      <c r="AA85" s="3562"/>
      <c r="AB85" s="3562"/>
      <c r="AC85" s="3562"/>
      <c r="AD85" s="3562"/>
      <c r="AE85" s="3562"/>
      <c r="AF85" s="3562"/>
      <c r="AG85" s="3562"/>
      <c r="AH85" s="3562"/>
      <c r="AI85" s="3562"/>
      <c r="AJ85" s="3562"/>
      <c r="AK85" s="3562"/>
      <c r="AL85" s="3562"/>
      <c r="AM85" s="3562"/>
      <c r="AN85" s="3562"/>
      <c r="AO85" s="3562"/>
      <c r="AP85" s="3562"/>
      <c r="AQ85" s="3562"/>
      <c r="AR85" s="3562"/>
      <c r="AS85" s="3562"/>
      <c r="AT85" s="3562"/>
      <c r="AU85" s="3562"/>
      <c r="AV85" s="3562"/>
      <c r="AW85" s="3562"/>
      <c r="AX85" s="3562"/>
      <c r="AY85" s="3562"/>
      <c r="AZ85" s="3562"/>
      <c r="BA85" s="3562"/>
      <c r="BB85" s="3562"/>
      <c r="BC85" s="3562"/>
      <c r="BD85" s="3562"/>
      <c r="BE85" s="3562"/>
      <c r="BF85" s="3562"/>
      <c r="BG85" s="3562"/>
      <c r="BH85" s="3562"/>
      <c r="BI85" s="3562"/>
      <c r="BJ85" s="3562"/>
      <c r="BK85" s="3562"/>
      <c r="BL85" s="3562"/>
      <c r="BM85" s="3563"/>
    </row>
    <row r="86" spans="2:65" ht="6.75" customHeight="1">
      <c r="B86" s="3553"/>
      <c r="C86" s="3554"/>
      <c r="D86" s="3554"/>
      <c r="E86" s="3554"/>
      <c r="F86" s="3554"/>
      <c r="G86" s="3554"/>
      <c r="H86" s="3554"/>
      <c r="I86" s="3554"/>
      <c r="J86" s="3554"/>
      <c r="K86" s="3554"/>
      <c r="L86" s="3554"/>
      <c r="M86" s="3554"/>
      <c r="N86" s="3555"/>
      <c r="O86" s="3521"/>
      <c r="P86" s="3521"/>
      <c r="Q86" s="3521"/>
      <c r="R86" s="3521"/>
      <c r="S86" s="3521"/>
      <c r="T86" s="3521"/>
      <c r="U86" s="3521"/>
      <c r="V86" s="3521"/>
      <c r="W86" s="3564"/>
      <c r="X86" s="3564"/>
      <c r="Y86" s="3564"/>
      <c r="Z86" s="3564"/>
      <c r="AA86" s="3564"/>
      <c r="AB86" s="3564"/>
      <c r="AC86" s="3564"/>
      <c r="AD86" s="3564"/>
      <c r="AE86" s="3564"/>
      <c r="AF86" s="3564"/>
      <c r="AG86" s="3564"/>
      <c r="AH86" s="3564"/>
      <c r="AI86" s="3564"/>
      <c r="AJ86" s="3564"/>
      <c r="AK86" s="3564"/>
      <c r="AL86" s="3564"/>
      <c r="AM86" s="3564"/>
      <c r="AN86" s="3564"/>
      <c r="AO86" s="3564"/>
      <c r="AP86" s="3564"/>
      <c r="AQ86" s="3564"/>
      <c r="AR86" s="3564"/>
      <c r="AS86" s="3564"/>
      <c r="AT86" s="3564"/>
      <c r="AU86" s="3564"/>
      <c r="AV86" s="3564"/>
      <c r="AW86" s="3564"/>
      <c r="AX86" s="3564"/>
      <c r="AY86" s="3564"/>
      <c r="AZ86" s="3564"/>
      <c r="BA86" s="3564"/>
      <c r="BB86" s="3564"/>
      <c r="BC86" s="3564"/>
      <c r="BD86" s="3564"/>
      <c r="BE86" s="3564"/>
      <c r="BF86" s="3564"/>
      <c r="BG86" s="3564"/>
      <c r="BH86" s="3564"/>
      <c r="BI86" s="3564"/>
      <c r="BJ86" s="3564"/>
      <c r="BK86" s="3564"/>
      <c r="BL86" s="3564"/>
      <c r="BM86" s="3565"/>
    </row>
    <row r="87" spans="2:65" ht="12" customHeight="1">
      <c r="B87" s="3591" t="s">
        <v>2567</v>
      </c>
      <c r="C87" s="3592"/>
      <c r="D87" s="3592"/>
      <c r="E87" s="3592"/>
      <c r="F87" s="3592"/>
      <c r="G87" s="3592"/>
      <c r="H87" s="3592"/>
      <c r="I87" s="3592"/>
      <c r="J87" s="3592"/>
      <c r="K87" s="3592"/>
      <c r="L87" s="3592"/>
      <c r="M87" s="3592"/>
      <c r="N87" s="3593"/>
      <c r="O87" s="3597"/>
      <c r="P87" s="3598"/>
      <c r="Q87" s="3598"/>
      <c r="R87" s="3598"/>
      <c r="S87" s="3598"/>
      <c r="T87" s="3598"/>
      <c r="U87" s="3598"/>
      <c r="V87" s="3598"/>
      <c r="W87" s="3598"/>
      <c r="X87" s="3598"/>
      <c r="Y87" s="3598"/>
      <c r="Z87" s="3598"/>
      <c r="AA87" s="3598"/>
      <c r="AB87" s="3598"/>
      <c r="AC87" s="3598"/>
      <c r="AD87" s="3598"/>
      <c r="AE87" s="3598"/>
      <c r="AF87" s="3598"/>
      <c r="AG87" s="3598"/>
      <c r="AH87" s="3598"/>
      <c r="AI87" s="3598"/>
      <c r="AJ87" s="3598"/>
      <c r="AK87" s="3598"/>
      <c r="AL87" s="3598"/>
      <c r="AM87" s="3598"/>
      <c r="AN87" s="3598"/>
      <c r="AO87" s="3598"/>
      <c r="AP87" s="3598"/>
      <c r="AQ87" s="3598"/>
      <c r="AR87" s="3598"/>
      <c r="AS87" s="3598"/>
      <c r="AT87" s="3598"/>
      <c r="AU87" s="3598"/>
      <c r="AV87" s="3598"/>
      <c r="AW87" s="3598"/>
      <c r="AX87" s="3598"/>
      <c r="AY87" s="3598"/>
      <c r="AZ87" s="3598"/>
      <c r="BA87" s="3598"/>
      <c r="BB87" s="3598"/>
      <c r="BC87" s="3598"/>
      <c r="BD87" s="3598"/>
      <c r="BE87" s="3598"/>
      <c r="BF87" s="3598"/>
      <c r="BG87" s="3598"/>
      <c r="BH87" s="3598"/>
      <c r="BI87" s="3598"/>
      <c r="BJ87" s="3598"/>
      <c r="BK87" s="3598"/>
      <c r="BL87" s="3598"/>
      <c r="BM87" s="3599"/>
    </row>
    <row r="88" spans="2:65" ht="12" customHeight="1">
      <c r="B88" s="3591"/>
      <c r="C88" s="3592"/>
      <c r="D88" s="3592"/>
      <c r="E88" s="3592"/>
      <c r="F88" s="3592"/>
      <c r="G88" s="3592"/>
      <c r="H88" s="3592"/>
      <c r="I88" s="3592"/>
      <c r="J88" s="3592"/>
      <c r="K88" s="3592"/>
      <c r="L88" s="3592"/>
      <c r="M88" s="3592"/>
      <c r="N88" s="3593"/>
      <c r="O88" s="3598"/>
      <c r="P88" s="3598"/>
      <c r="Q88" s="3598"/>
      <c r="R88" s="3598"/>
      <c r="S88" s="3598"/>
      <c r="T88" s="3598"/>
      <c r="U88" s="3598"/>
      <c r="V88" s="3598"/>
      <c r="W88" s="3598"/>
      <c r="X88" s="3598"/>
      <c r="Y88" s="3598"/>
      <c r="Z88" s="3598"/>
      <c r="AA88" s="3598"/>
      <c r="AB88" s="3598"/>
      <c r="AC88" s="3598"/>
      <c r="AD88" s="3598"/>
      <c r="AE88" s="3598"/>
      <c r="AF88" s="3598"/>
      <c r="AG88" s="3598"/>
      <c r="AH88" s="3598"/>
      <c r="AI88" s="3598"/>
      <c r="AJ88" s="3598"/>
      <c r="AK88" s="3598"/>
      <c r="AL88" s="3598"/>
      <c r="AM88" s="3598"/>
      <c r="AN88" s="3598"/>
      <c r="AO88" s="3598"/>
      <c r="AP88" s="3598"/>
      <c r="AQ88" s="3598"/>
      <c r="AR88" s="3598"/>
      <c r="AS88" s="3598"/>
      <c r="AT88" s="3598"/>
      <c r="AU88" s="3598"/>
      <c r="AV88" s="3598"/>
      <c r="AW88" s="3598"/>
      <c r="AX88" s="3598"/>
      <c r="AY88" s="3598"/>
      <c r="AZ88" s="3598"/>
      <c r="BA88" s="3598"/>
      <c r="BB88" s="3598"/>
      <c r="BC88" s="3598"/>
      <c r="BD88" s="3598"/>
      <c r="BE88" s="3598"/>
      <c r="BF88" s="3598"/>
      <c r="BG88" s="3598"/>
      <c r="BH88" s="3598"/>
      <c r="BI88" s="3598"/>
      <c r="BJ88" s="3598"/>
      <c r="BK88" s="3598"/>
      <c r="BL88" s="3598"/>
      <c r="BM88" s="3599"/>
    </row>
    <row r="89" spans="2:65" ht="12" customHeight="1">
      <c r="B89" s="3591"/>
      <c r="C89" s="3592"/>
      <c r="D89" s="3592"/>
      <c r="E89" s="3592"/>
      <c r="F89" s="3592"/>
      <c r="G89" s="3592"/>
      <c r="H89" s="3592"/>
      <c r="I89" s="3592"/>
      <c r="J89" s="3592"/>
      <c r="K89" s="3592"/>
      <c r="L89" s="3592"/>
      <c r="M89" s="3592"/>
      <c r="N89" s="3593"/>
      <c r="O89" s="3598"/>
      <c r="P89" s="3598"/>
      <c r="Q89" s="3598"/>
      <c r="R89" s="3598"/>
      <c r="S89" s="3598"/>
      <c r="T89" s="3598"/>
      <c r="U89" s="3598"/>
      <c r="V89" s="3598"/>
      <c r="W89" s="3598"/>
      <c r="X89" s="3598"/>
      <c r="Y89" s="3598"/>
      <c r="Z89" s="3598"/>
      <c r="AA89" s="3598"/>
      <c r="AB89" s="3598"/>
      <c r="AC89" s="3598"/>
      <c r="AD89" s="3598"/>
      <c r="AE89" s="3598"/>
      <c r="AF89" s="3598"/>
      <c r="AG89" s="3598"/>
      <c r="AH89" s="3598"/>
      <c r="AI89" s="3598"/>
      <c r="AJ89" s="3598"/>
      <c r="AK89" s="3598"/>
      <c r="AL89" s="3598"/>
      <c r="AM89" s="3598"/>
      <c r="AN89" s="3598"/>
      <c r="AO89" s="3598"/>
      <c r="AP89" s="3598"/>
      <c r="AQ89" s="3598"/>
      <c r="AR89" s="3598"/>
      <c r="AS89" s="3598"/>
      <c r="AT89" s="3598"/>
      <c r="AU89" s="3598"/>
      <c r="AV89" s="3598"/>
      <c r="AW89" s="3598"/>
      <c r="AX89" s="3598"/>
      <c r="AY89" s="3598"/>
      <c r="AZ89" s="3598"/>
      <c r="BA89" s="3598"/>
      <c r="BB89" s="3598"/>
      <c r="BC89" s="3598"/>
      <c r="BD89" s="3598"/>
      <c r="BE89" s="3598"/>
      <c r="BF89" s="3598"/>
      <c r="BG89" s="3598"/>
      <c r="BH89" s="3598"/>
      <c r="BI89" s="3598"/>
      <c r="BJ89" s="3598"/>
      <c r="BK89" s="3598"/>
      <c r="BL89" s="3598"/>
      <c r="BM89" s="3599"/>
    </row>
    <row r="90" spans="2:65" ht="12" customHeight="1">
      <c r="B90" s="3591"/>
      <c r="C90" s="3592"/>
      <c r="D90" s="3592"/>
      <c r="E90" s="3592"/>
      <c r="F90" s="3592"/>
      <c r="G90" s="3592"/>
      <c r="H90" s="3592"/>
      <c r="I90" s="3592"/>
      <c r="J90" s="3592"/>
      <c r="K90" s="3592"/>
      <c r="L90" s="3592"/>
      <c r="M90" s="3592"/>
      <c r="N90" s="3593"/>
      <c r="O90" s="3598"/>
      <c r="P90" s="3598"/>
      <c r="Q90" s="3598"/>
      <c r="R90" s="3598"/>
      <c r="S90" s="3598"/>
      <c r="T90" s="3598"/>
      <c r="U90" s="3598"/>
      <c r="V90" s="3598"/>
      <c r="W90" s="3598"/>
      <c r="X90" s="3598"/>
      <c r="Y90" s="3598"/>
      <c r="Z90" s="3598"/>
      <c r="AA90" s="3598"/>
      <c r="AB90" s="3598"/>
      <c r="AC90" s="3598"/>
      <c r="AD90" s="3598"/>
      <c r="AE90" s="3598"/>
      <c r="AF90" s="3598"/>
      <c r="AG90" s="3598"/>
      <c r="AH90" s="3598"/>
      <c r="AI90" s="3598"/>
      <c r="AJ90" s="3598"/>
      <c r="AK90" s="3598"/>
      <c r="AL90" s="3598"/>
      <c r="AM90" s="3598"/>
      <c r="AN90" s="3598"/>
      <c r="AO90" s="3598"/>
      <c r="AP90" s="3598"/>
      <c r="AQ90" s="3598"/>
      <c r="AR90" s="3598"/>
      <c r="AS90" s="3598"/>
      <c r="AT90" s="3598"/>
      <c r="AU90" s="3598"/>
      <c r="AV90" s="3598"/>
      <c r="AW90" s="3598"/>
      <c r="AX90" s="3598"/>
      <c r="AY90" s="3598"/>
      <c r="AZ90" s="3598"/>
      <c r="BA90" s="3598"/>
      <c r="BB90" s="3598"/>
      <c r="BC90" s="3598"/>
      <c r="BD90" s="3598"/>
      <c r="BE90" s="3598"/>
      <c r="BF90" s="3598"/>
      <c r="BG90" s="3598"/>
      <c r="BH90" s="3598"/>
      <c r="BI90" s="3598"/>
      <c r="BJ90" s="3598"/>
      <c r="BK90" s="3598"/>
      <c r="BL90" s="3598"/>
      <c r="BM90" s="3599"/>
    </row>
    <row r="91" spans="2:65" ht="12" customHeight="1">
      <c r="B91" s="3591"/>
      <c r="C91" s="3592"/>
      <c r="D91" s="3592"/>
      <c r="E91" s="3592"/>
      <c r="F91" s="3592"/>
      <c r="G91" s="3592"/>
      <c r="H91" s="3592"/>
      <c r="I91" s="3592"/>
      <c r="J91" s="3592"/>
      <c r="K91" s="3592"/>
      <c r="L91" s="3592"/>
      <c r="M91" s="3592"/>
      <c r="N91" s="3593"/>
      <c r="O91" s="3598"/>
      <c r="P91" s="3598"/>
      <c r="Q91" s="3598"/>
      <c r="R91" s="3598"/>
      <c r="S91" s="3598"/>
      <c r="T91" s="3598"/>
      <c r="U91" s="3598"/>
      <c r="V91" s="3598"/>
      <c r="W91" s="3598"/>
      <c r="X91" s="3598"/>
      <c r="Y91" s="3598"/>
      <c r="Z91" s="3598"/>
      <c r="AA91" s="3598"/>
      <c r="AB91" s="3598"/>
      <c r="AC91" s="3598"/>
      <c r="AD91" s="3598"/>
      <c r="AE91" s="3598"/>
      <c r="AF91" s="3598"/>
      <c r="AG91" s="3598"/>
      <c r="AH91" s="3598"/>
      <c r="AI91" s="3598"/>
      <c r="AJ91" s="3598"/>
      <c r="AK91" s="3598"/>
      <c r="AL91" s="3598"/>
      <c r="AM91" s="3598"/>
      <c r="AN91" s="3598"/>
      <c r="AO91" s="3598"/>
      <c r="AP91" s="3598"/>
      <c r="AQ91" s="3598"/>
      <c r="AR91" s="3598"/>
      <c r="AS91" s="3598"/>
      <c r="AT91" s="3598"/>
      <c r="AU91" s="3598"/>
      <c r="AV91" s="3598"/>
      <c r="AW91" s="3598"/>
      <c r="AX91" s="3598"/>
      <c r="AY91" s="3598"/>
      <c r="AZ91" s="3598"/>
      <c r="BA91" s="3598"/>
      <c r="BB91" s="3598"/>
      <c r="BC91" s="3598"/>
      <c r="BD91" s="3598"/>
      <c r="BE91" s="3598"/>
      <c r="BF91" s="3598"/>
      <c r="BG91" s="3598"/>
      <c r="BH91" s="3598"/>
      <c r="BI91" s="3598"/>
      <c r="BJ91" s="3598"/>
      <c r="BK91" s="3598"/>
      <c r="BL91" s="3598"/>
      <c r="BM91" s="3599"/>
    </row>
    <row r="92" spans="2:65" ht="12" customHeight="1">
      <c r="B92" s="3591"/>
      <c r="C92" s="3592"/>
      <c r="D92" s="3592"/>
      <c r="E92" s="3592"/>
      <c r="F92" s="3592"/>
      <c r="G92" s="3592"/>
      <c r="H92" s="3592"/>
      <c r="I92" s="3592"/>
      <c r="J92" s="3592"/>
      <c r="K92" s="3592"/>
      <c r="L92" s="3592"/>
      <c r="M92" s="3592"/>
      <c r="N92" s="3593"/>
      <c r="O92" s="3598"/>
      <c r="P92" s="3598"/>
      <c r="Q92" s="3598"/>
      <c r="R92" s="3598"/>
      <c r="S92" s="3598"/>
      <c r="T92" s="3598"/>
      <c r="U92" s="3598"/>
      <c r="V92" s="3598"/>
      <c r="W92" s="3598"/>
      <c r="X92" s="3598"/>
      <c r="Y92" s="3598"/>
      <c r="Z92" s="3598"/>
      <c r="AA92" s="3598"/>
      <c r="AB92" s="3598"/>
      <c r="AC92" s="3598"/>
      <c r="AD92" s="3598"/>
      <c r="AE92" s="3598"/>
      <c r="AF92" s="3598"/>
      <c r="AG92" s="3598"/>
      <c r="AH92" s="3598"/>
      <c r="AI92" s="3598"/>
      <c r="AJ92" s="3598"/>
      <c r="AK92" s="3598"/>
      <c r="AL92" s="3598"/>
      <c r="AM92" s="3598"/>
      <c r="AN92" s="3598"/>
      <c r="AO92" s="3598"/>
      <c r="AP92" s="3598"/>
      <c r="AQ92" s="3598"/>
      <c r="AR92" s="3598"/>
      <c r="AS92" s="3598"/>
      <c r="AT92" s="3598"/>
      <c r="AU92" s="3598"/>
      <c r="AV92" s="3598"/>
      <c r="AW92" s="3598"/>
      <c r="AX92" s="3598"/>
      <c r="AY92" s="3598"/>
      <c r="AZ92" s="3598"/>
      <c r="BA92" s="3598"/>
      <c r="BB92" s="3598"/>
      <c r="BC92" s="3598"/>
      <c r="BD92" s="3598"/>
      <c r="BE92" s="3598"/>
      <c r="BF92" s="3598"/>
      <c r="BG92" s="3598"/>
      <c r="BH92" s="3598"/>
      <c r="BI92" s="3598"/>
      <c r="BJ92" s="3598"/>
      <c r="BK92" s="3598"/>
      <c r="BL92" s="3598"/>
      <c r="BM92" s="3599"/>
    </row>
    <row r="93" spans="2:65" ht="12" customHeight="1">
      <c r="B93" s="3591"/>
      <c r="C93" s="3592"/>
      <c r="D93" s="3592"/>
      <c r="E93" s="3592"/>
      <c r="F93" s="3592"/>
      <c r="G93" s="3592"/>
      <c r="H93" s="3592"/>
      <c r="I93" s="3592"/>
      <c r="J93" s="3592"/>
      <c r="K93" s="3592"/>
      <c r="L93" s="3592"/>
      <c r="M93" s="3592"/>
      <c r="N93" s="3593"/>
      <c r="O93" s="3598"/>
      <c r="P93" s="3598"/>
      <c r="Q93" s="3598"/>
      <c r="R93" s="3598"/>
      <c r="S93" s="3598"/>
      <c r="T93" s="3598"/>
      <c r="U93" s="3598"/>
      <c r="V93" s="3598"/>
      <c r="W93" s="3598"/>
      <c r="X93" s="3598"/>
      <c r="Y93" s="3598"/>
      <c r="Z93" s="3598"/>
      <c r="AA93" s="3598"/>
      <c r="AB93" s="3598"/>
      <c r="AC93" s="3598"/>
      <c r="AD93" s="3598"/>
      <c r="AE93" s="3598"/>
      <c r="AF93" s="3598"/>
      <c r="AG93" s="3598"/>
      <c r="AH93" s="3598"/>
      <c r="AI93" s="3598"/>
      <c r="AJ93" s="3598"/>
      <c r="AK93" s="3598"/>
      <c r="AL93" s="3598"/>
      <c r="AM93" s="3598"/>
      <c r="AN93" s="3598"/>
      <c r="AO93" s="3598"/>
      <c r="AP93" s="3598"/>
      <c r="AQ93" s="3598"/>
      <c r="AR93" s="3598"/>
      <c r="AS93" s="3598"/>
      <c r="AT93" s="3598"/>
      <c r="AU93" s="3598"/>
      <c r="AV93" s="3598"/>
      <c r="AW93" s="3598"/>
      <c r="AX93" s="3598"/>
      <c r="AY93" s="3598"/>
      <c r="AZ93" s="3598"/>
      <c r="BA93" s="3598"/>
      <c r="BB93" s="3598"/>
      <c r="BC93" s="3598"/>
      <c r="BD93" s="3598"/>
      <c r="BE93" s="3598"/>
      <c r="BF93" s="3598"/>
      <c r="BG93" s="3598"/>
      <c r="BH93" s="3598"/>
      <c r="BI93" s="3598"/>
      <c r="BJ93" s="3598"/>
      <c r="BK93" s="3598"/>
      <c r="BL93" s="3598"/>
      <c r="BM93" s="3599"/>
    </row>
    <row r="94" spans="2:65" ht="11.1" customHeight="1">
      <c r="B94" s="3591"/>
      <c r="C94" s="3592"/>
      <c r="D94" s="3592"/>
      <c r="E94" s="3592"/>
      <c r="F94" s="3592"/>
      <c r="G94" s="3592"/>
      <c r="H94" s="3592"/>
      <c r="I94" s="3592"/>
      <c r="J94" s="3592"/>
      <c r="K94" s="3592"/>
      <c r="L94" s="3592"/>
      <c r="M94" s="3592"/>
      <c r="N94" s="3593"/>
      <c r="O94" s="3598"/>
      <c r="P94" s="3598"/>
      <c r="Q94" s="3598"/>
      <c r="R94" s="3598"/>
      <c r="S94" s="3598"/>
      <c r="T94" s="3598"/>
      <c r="U94" s="3598"/>
      <c r="V94" s="3598"/>
      <c r="W94" s="3598"/>
      <c r="X94" s="3598"/>
      <c r="Y94" s="3598"/>
      <c r="Z94" s="3598"/>
      <c r="AA94" s="3598"/>
      <c r="AB94" s="3598"/>
      <c r="AC94" s="3598"/>
      <c r="AD94" s="3598"/>
      <c r="AE94" s="3598"/>
      <c r="AF94" s="3598"/>
      <c r="AG94" s="3598"/>
      <c r="AH94" s="3598"/>
      <c r="AI94" s="3598"/>
      <c r="AJ94" s="3598"/>
      <c r="AK94" s="3598"/>
      <c r="AL94" s="3598"/>
      <c r="AM94" s="3598"/>
      <c r="AN94" s="3598"/>
      <c r="AO94" s="3598"/>
      <c r="AP94" s="3598"/>
      <c r="AQ94" s="3598"/>
      <c r="AR94" s="3598"/>
      <c r="AS94" s="3598"/>
      <c r="AT94" s="3598"/>
      <c r="AU94" s="3598"/>
      <c r="AV94" s="3598"/>
      <c r="AW94" s="3598"/>
      <c r="AX94" s="3598"/>
      <c r="AY94" s="3598"/>
      <c r="AZ94" s="3598"/>
      <c r="BA94" s="3598"/>
      <c r="BB94" s="3598"/>
      <c r="BC94" s="3598"/>
      <c r="BD94" s="3598"/>
      <c r="BE94" s="3598"/>
      <c r="BF94" s="3598"/>
      <c r="BG94" s="3598"/>
      <c r="BH94" s="3598"/>
      <c r="BI94" s="3598"/>
      <c r="BJ94" s="3598"/>
      <c r="BK94" s="3598"/>
      <c r="BL94" s="3598"/>
      <c r="BM94" s="3599"/>
    </row>
    <row r="95" spans="2:65" ht="11.1" customHeight="1">
      <c r="B95" s="3591"/>
      <c r="C95" s="3592"/>
      <c r="D95" s="3592"/>
      <c r="E95" s="3592"/>
      <c r="F95" s="3592"/>
      <c r="G95" s="3592"/>
      <c r="H95" s="3592"/>
      <c r="I95" s="3592"/>
      <c r="J95" s="3592"/>
      <c r="K95" s="3592"/>
      <c r="L95" s="3592"/>
      <c r="M95" s="3592"/>
      <c r="N95" s="3593"/>
      <c r="O95" s="3598"/>
      <c r="P95" s="3598"/>
      <c r="Q95" s="3598"/>
      <c r="R95" s="3598"/>
      <c r="S95" s="3598"/>
      <c r="T95" s="3598"/>
      <c r="U95" s="3598"/>
      <c r="V95" s="3598"/>
      <c r="W95" s="3598"/>
      <c r="X95" s="3598"/>
      <c r="Y95" s="3598"/>
      <c r="Z95" s="3598"/>
      <c r="AA95" s="3598"/>
      <c r="AB95" s="3598"/>
      <c r="AC95" s="3598"/>
      <c r="AD95" s="3598"/>
      <c r="AE95" s="3598"/>
      <c r="AF95" s="3598"/>
      <c r="AG95" s="3598"/>
      <c r="AH95" s="3598"/>
      <c r="AI95" s="3598"/>
      <c r="AJ95" s="3598"/>
      <c r="AK95" s="3598"/>
      <c r="AL95" s="3598"/>
      <c r="AM95" s="3598"/>
      <c r="AN95" s="3598"/>
      <c r="AO95" s="3598"/>
      <c r="AP95" s="3598"/>
      <c r="AQ95" s="3598"/>
      <c r="AR95" s="3598"/>
      <c r="AS95" s="3598"/>
      <c r="AT95" s="3598"/>
      <c r="AU95" s="3598"/>
      <c r="AV95" s="3598"/>
      <c r="AW95" s="3598"/>
      <c r="AX95" s="3598"/>
      <c r="AY95" s="3598"/>
      <c r="AZ95" s="3598"/>
      <c r="BA95" s="3598"/>
      <c r="BB95" s="3598"/>
      <c r="BC95" s="3598"/>
      <c r="BD95" s="3598"/>
      <c r="BE95" s="3598"/>
      <c r="BF95" s="3598"/>
      <c r="BG95" s="3598"/>
      <c r="BH95" s="3598"/>
      <c r="BI95" s="3598"/>
      <c r="BJ95" s="3598"/>
      <c r="BK95" s="3598"/>
      <c r="BL95" s="3598"/>
      <c r="BM95" s="3599"/>
    </row>
    <row r="96" spans="2:65" ht="11.1" customHeight="1" thickBot="1">
      <c r="B96" s="3594"/>
      <c r="C96" s="3595"/>
      <c r="D96" s="3595"/>
      <c r="E96" s="3595"/>
      <c r="F96" s="3595"/>
      <c r="G96" s="3595"/>
      <c r="H96" s="3595"/>
      <c r="I96" s="3595"/>
      <c r="J96" s="3595"/>
      <c r="K96" s="3595"/>
      <c r="L96" s="3595"/>
      <c r="M96" s="3595"/>
      <c r="N96" s="3596"/>
      <c r="O96" s="3600"/>
      <c r="P96" s="3600"/>
      <c r="Q96" s="3600"/>
      <c r="R96" s="3600"/>
      <c r="S96" s="3600"/>
      <c r="T96" s="3600"/>
      <c r="U96" s="3600"/>
      <c r="V96" s="3600"/>
      <c r="W96" s="3600"/>
      <c r="X96" s="3600"/>
      <c r="Y96" s="3600"/>
      <c r="Z96" s="3600"/>
      <c r="AA96" s="3600"/>
      <c r="AB96" s="3600"/>
      <c r="AC96" s="3600"/>
      <c r="AD96" s="3600"/>
      <c r="AE96" s="3600"/>
      <c r="AF96" s="3600"/>
      <c r="AG96" s="3600"/>
      <c r="AH96" s="3600"/>
      <c r="AI96" s="3600"/>
      <c r="AJ96" s="3600"/>
      <c r="AK96" s="3600"/>
      <c r="AL96" s="3600"/>
      <c r="AM96" s="3600"/>
      <c r="AN96" s="3600"/>
      <c r="AO96" s="3600"/>
      <c r="AP96" s="3600"/>
      <c r="AQ96" s="3600"/>
      <c r="AR96" s="3600"/>
      <c r="AS96" s="3600"/>
      <c r="AT96" s="3600"/>
      <c r="AU96" s="3600"/>
      <c r="AV96" s="3600"/>
      <c r="AW96" s="3600"/>
      <c r="AX96" s="3600"/>
      <c r="AY96" s="3600"/>
      <c r="AZ96" s="3600"/>
      <c r="BA96" s="3600"/>
      <c r="BB96" s="3600"/>
      <c r="BC96" s="3600"/>
      <c r="BD96" s="3600"/>
      <c r="BE96" s="3600"/>
      <c r="BF96" s="3600"/>
      <c r="BG96" s="3600"/>
      <c r="BH96" s="3600"/>
      <c r="BI96" s="3600"/>
      <c r="BJ96" s="3600"/>
      <c r="BK96" s="3600"/>
      <c r="BL96" s="3600"/>
      <c r="BM96" s="3601"/>
    </row>
    <row r="97" spans="2:65" ht="5.0999999999999996" customHeight="1">
      <c r="B97" s="897"/>
      <c r="C97" s="897"/>
      <c r="D97" s="897"/>
      <c r="E97" s="897"/>
      <c r="F97" s="897"/>
      <c r="G97" s="897"/>
      <c r="H97" s="897"/>
      <c r="I97" s="897"/>
      <c r="J97" s="897"/>
      <c r="K97" s="897"/>
      <c r="L97" s="897"/>
      <c r="M97" s="897"/>
      <c r="N97" s="897"/>
      <c r="O97" s="897"/>
      <c r="P97" s="897"/>
      <c r="Q97" s="897"/>
      <c r="R97" s="897"/>
      <c r="S97" s="897"/>
      <c r="T97" s="897"/>
      <c r="U97" s="897"/>
      <c r="V97" s="897"/>
      <c r="W97" s="897"/>
      <c r="X97" s="897"/>
      <c r="Y97" s="897"/>
      <c r="Z97" s="897"/>
      <c r="AA97" s="897"/>
      <c r="AB97" s="897"/>
      <c r="AC97" s="897"/>
      <c r="AD97" s="897"/>
      <c r="AE97" s="897"/>
      <c r="AF97" s="897"/>
      <c r="AG97" s="897"/>
      <c r="AH97" s="897"/>
      <c r="AI97" s="897"/>
      <c r="AJ97" s="897"/>
      <c r="AK97" s="897"/>
      <c r="AL97" s="897"/>
      <c r="AM97" s="897"/>
      <c r="AN97" s="897"/>
      <c r="AO97" s="897"/>
      <c r="AP97" s="897"/>
      <c r="AQ97" s="897"/>
      <c r="AR97" s="897"/>
      <c r="AS97" s="897"/>
      <c r="AT97" s="897"/>
      <c r="AU97" s="897"/>
      <c r="AV97" s="897"/>
      <c r="AW97" s="897"/>
      <c r="AX97" s="897"/>
      <c r="AY97" s="897"/>
      <c r="AZ97" s="897"/>
      <c r="BA97" s="897"/>
      <c r="BB97" s="897"/>
      <c r="BC97" s="897"/>
      <c r="BD97" s="897"/>
      <c r="BE97" s="897"/>
      <c r="BF97" s="897"/>
      <c r="BG97" s="897"/>
      <c r="BH97" s="897"/>
      <c r="BI97" s="897"/>
      <c r="BJ97" s="897"/>
      <c r="BK97" s="897"/>
      <c r="BL97" s="897"/>
      <c r="BM97" s="897"/>
    </row>
    <row r="98" spans="2:65" ht="5.0999999999999996" customHeight="1">
      <c r="B98" s="897"/>
      <c r="C98" s="897"/>
      <c r="D98" s="897"/>
      <c r="E98" s="897"/>
      <c r="F98" s="897"/>
      <c r="G98" s="897"/>
      <c r="H98" s="897"/>
      <c r="I98" s="897"/>
      <c r="J98" s="897"/>
      <c r="K98" s="897"/>
      <c r="L98" s="897"/>
      <c r="M98" s="897"/>
      <c r="N98" s="897"/>
      <c r="O98" s="897"/>
      <c r="P98" s="897"/>
      <c r="Q98" s="897"/>
      <c r="R98" s="897"/>
      <c r="S98" s="897"/>
      <c r="T98" s="897"/>
      <c r="U98" s="897"/>
      <c r="V98" s="897"/>
      <c r="W98" s="897"/>
      <c r="X98" s="897"/>
      <c r="Y98" s="897"/>
      <c r="Z98" s="897"/>
      <c r="AA98" s="897"/>
      <c r="AB98" s="897"/>
      <c r="AC98" s="897"/>
      <c r="AD98" s="897"/>
      <c r="AE98" s="897"/>
      <c r="AF98" s="897"/>
      <c r="AG98" s="897"/>
      <c r="AH98" s="897"/>
      <c r="AI98" s="897"/>
      <c r="AJ98" s="897"/>
      <c r="AK98" s="897"/>
      <c r="AL98" s="897"/>
      <c r="AM98" s="897"/>
      <c r="AN98" s="897"/>
      <c r="AO98" s="897"/>
      <c r="AP98" s="897"/>
      <c r="AQ98" s="897"/>
      <c r="AR98" s="897"/>
      <c r="AS98" s="897"/>
      <c r="AT98" s="897"/>
      <c r="AU98" s="897"/>
      <c r="AV98" s="897"/>
      <c r="AW98" s="897"/>
      <c r="AX98" s="897"/>
      <c r="AY98" s="897"/>
      <c r="AZ98" s="897"/>
      <c r="BA98" s="897"/>
      <c r="BB98" s="897"/>
      <c r="BC98" s="897"/>
      <c r="BD98" s="897"/>
      <c r="BE98" s="897"/>
      <c r="BF98" s="897"/>
      <c r="BG98" s="897"/>
      <c r="BH98" s="897"/>
      <c r="BI98" s="897"/>
      <c r="BJ98" s="897"/>
      <c r="BK98" s="897"/>
      <c r="BL98" s="897"/>
      <c r="BM98" s="897"/>
    </row>
    <row r="99" spans="2:65" ht="8.1" customHeight="1">
      <c r="B99" s="3541" t="s">
        <v>2568</v>
      </c>
      <c r="C99" s="3542"/>
      <c r="D99" s="3542"/>
      <c r="E99" s="3542"/>
      <c r="F99" s="3542"/>
      <c r="G99" s="3542"/>
      <c r="H99" s="3542"/>
      <c r="I99" s="3542"/>
      <c r="J99" s="3542"/>
      <c r="K99" s="3542"/>
      <c r="L99" s="3542"/>
      <c r="M99" s="3542"/>
      <c r="N99" s="3542"/>
      <c r="O99" s="2932" t="s">
        <v>2569</v>
      </c>
      <c r="P99" s="2932"/>
      <c r="Q99" s="2932"/>
      <c r="R99" s="2932"/>
      <c r="S99" s="2932"/>
      <c r="T99" s="2932"/>
      <c r="U99" s="2932"/>
      <c r="V99" s="2932"/>
      <c r="W99" s="2932"/>
      <c r="X99" s="2932"/>
      <c r="Y99" s="2932"/>
      <c r="Z99" s="2932" t="s">
        <v>2570</v>
      </c>
      <c r="AA99" s="2932"/>
      <c r="AB99" s="2932"/>
      <c r="AC99" s="2932"/>
      <c r="AD99" s="2932"/>
      <c r="AE99" s="2932"/>
      <c r="AF99" s="2932"/>
      <c r="AG99" s="2932"/>
      <c r="AH99" s="2932"/>
      <c r="AI99" s="2932"/>
      <c r="AJ99" s="2932"/>
      <c r="AK99" s="2932" t="s">
        <v>2571</v>
      </c>
      <c r="AL99" s="2932"/>
      <c r="AM99" s="2932"/>
      <c r="AN99" s="2932"/>
      <c r="AO99" s="2932"/>
      <c r="AP99" s="2932"/>
      <c r="AQ99" s="2932"/>
      <c r="AR99" s="2932"/>
      <c r="AS99" s="2932"/>
      <c r="AT99" s="2932"/>
      <c r="AU99" s="2932"/>
      <c r="AV99" s="3542" t="s">
        <v>2572</v>
      </c>
      <c r="AW99" s="3542"/>
      <c r="AX99" s="3542"/>
      <c r="AY99" s="3542"/>
      <c r="AZ99" s="3542"/>
      <c r="BA99" s="3542"/>
      <c r="BB99" s="3542"/>
      <c r="BC99" s="3542"/>
      <c r="BD99" s="3542"/>
      <c r="BE99" s="3542"/>
      <c r="BF99" s="3542"/>
      <c r="BG99" s="3542"/>
      <c r="BH99" s="3542"/>
      <c r="BI99" s="3542"/>
      <c r="BJ99" s="3542"/>
      <c r="BK99" s="3542"/>
      <c r="BL99" s="3542"/>
      <c r="BM99" s="3545"/>
    </row>
    <row r="100" spans="2:65" ht="8.1" customHeight="1">
      <c r="B100" s="3543"/>
      <c r="C100" s="3544"/>
      <c r="D100" s="3544"/>
      <c r="E100" s="3544"/>
      <c r="F100" s="3544"/>
      <c r="G100" s="3544"/>
      <c r="H100" s="3544"/>
      <c r="I100" s="3544"/>
      <c r="J100" s="3544"/>
      <c r="K100" s="3544"/>
      <c r="L100" s="3544"/>
      <c r="M100" s="3544"/>
      <c r="N100" s="3544"/>
      <c r="O100" s="2932"/>
      <c r="P100" s="2932"/>
      <c r="Q100" s="2932"/>
      <c r="R100" s="2932"/>
      <c r="S100" s="2932"/>
      <c r="T100" s="2932"/>
      <c r="U100" s="2932"/>
      <c r="V100" s="2932"/>
      <c r="W100" s="2932"/>
      <c r="X100" s="2932"/>
      <c r="Y100" s="2932"/>
      <c r="Z100" s="2932"/>
      <c r="AA100" s="2932"/>
      <c r="AB100" s="2932"/>
      <c r="AC100" s="2932"/>
      <c r="AD100" s="2932"/>
      <c r="AE100" s="2932"/>
      <c r="AF100" s="2932"/>
      <c r="AG100" s="2932"/>
      <c r="AH100" s="2932"/>
      <c r="AI100" s="2932"/>
      <c r="AJ100" s="2932"/>
      <c r="AK100" s="2932"/>
      <c r="AL100" s="2932"/>
      <c r="AM100" s="2932"/>
      <c r="AN100" s="2932"/>
      <c r="AO100" s="2932"/>
      <c r="AP100" s="2932"/>
      <c r="AQ100" s="2932"/>
      <c r="AR100" s="2932"/>
      <c r="AS100" s="2932"/>
      <c r="AT100" s="2932"/>
      <c r="AU100" s="2932"/>
      <c r="AV100" s="3544"/>
      <c r="AW100" s="3544"/>
      <c r="AX100" s="3544"/>
      <c r="AY100" s="3544"/>
      <c r="AZ100" s="3544"/>
      <c r="BA100" s="3544"/>
      <c r="BB100" s="3544"/>
      <c r="BC100" s="3544"/>
      <c r="BD100" s="3544"/>
      <c r="BE100" s="3544"/>
      <c r="BF100" s="3544"/>
      <c r="BG100" s="3544"/>
      <c r="BH100" s="3544"/>
      <c r="BI100" s="3544"/>
      <c r="BJ100" s="3544"/>
      <c r="BK100" s="3544"/>
      <c r="BL100" s="3544"/>
      <c r="BM100" s="3546"/>
    </row>
    <row r="101" spans="2:65" ht="6" customHeight="1">
      <c r="B101" s="3523"/>
      <c r="C101" s="3524"/>
      <c r="D101" s="3524"/>
      <c r="E101" s="3524"/>
      <c r="F101" s="3524"/>
      <c r="G101" s="3524"/>
      <c r="H101" s="3524"/>
      <c r="I101" s="3524"/>
      <c r="J101" s="3524"/>
      <c r="K101" s="3524"/>
      <c r="L101" s="3524"/>
      <c r="M101" s="3524"/>
      <c r="N101" s="3525"/>
      <c r="O101" s="2941"/>
      <c r="P101" s="2941"/>
      <c r="Q101" s="2941"/>
      <c r="R101" s="2941"/>
      <c r="S101" s="2941"/>
      <c r="T101" s="2941"/>
      <c r="U101" s="2941"/>
      <c r="V101" s="2941"/>
      <c r="W101" s="2941"/>
      <c r="X101" s="2941"/>
      <c r="Y101" s="2941"/>
      <c r="Z101" s="2941"/>
      <c r="AA101" s="2941"/>
      <c r="AB101" s="2941"/>
      <c r="AC101" s="2941"/>
      <c r="AD101" s="2941"/>
      <c r="AE101" s="2941"/>
      <c r="AF101" s="2941"/>
      <c r="AG101" s="2941"/>
      <c r="AH101" s="2941"/>
      <c r="AI101" s="2941"/>
      <c r="AJ101" s="2941"/>
      <c r="AK101" s="2941"/>
      <c r="AL101" s="2941"/>
      <c r="AM101" s="2941"/>
      <c r="AN101" s="2941"/>
      <c r="AO101" s="2941"/>
      <c r="AP101" s="2941"/>
      <c r="AQ101" s="2941"/>
      <c r="AR101" s="2941"/>
      <c r="AS101" s="2941"/>
      <c r="AT101" s="2941"/>
      <c r="AU101" s="2941"/>
      <c r="AV101" s="3515" t="s">
        <v>2542</v>
      </c>
      <c r="AW101" s="3515"/>
      <c r="AX101" s="3515"/>
      <c r="AY101" s="3515"/>
      <c r="AZ101" s="3515"/>
      <c r="BA101" s="3515"/>
      <c r="BB101" s="3515" t="s">
        <v>477</v>
      </c>
      <c r="BC101" s="3515"/>
      <c r="BD101" s="3515"/>
      <c r="BE101" s="3515"/>
      <c r="BF101" s="3515"/>
      <c r="BG101" s="3515" t="s">
        <v>5</v>
      </c>
      <c r="BH101" s="3515"/>
      <c r="BI101" s="3515"/>
      <c r="BJ101" s="3515"/>
      <c r="BK101" s="3515"/>
      <c r="BL101" s="3515" t="s">
        <v>478</v>
      </c>
      <c r="BM101" s="3517"/>
    </row>
    <row r="102" spans="2:65" ht="6" customHeight="1">
      <c r="B102" s="3526"/>
      <c r="C102" s="3520"/>
      <c r="D102" s="3520"/>
      <c r="E102" s="3520"/>
      <c r="F102" s="3520"/>
      <c r="G102" s="3520"/>
      <c r="H102" s="3520"/>
      <c r="I102" s="3520"/>
      <c r="J102" s="3520"/>
      <c r="K102" s="3520"/>
      <c r="L102" s="3520"/>
      <c r="M102" s="3520"/>
      <c r="N102" s="3527"/>
      <c r="O102" s="2941"/>
      <c r="P102" s="2941"/>
      <c r="Q102" s="2941"/>
      <c r="R102" s="2941"/>
      <c r="S102" s="2941"/>
      <c r="T102" s="2941"/>
      <c r="U102" s="2941"/>
      <c r="V102" s="2941"/>
      <c r="W102" s="2941"/>
      <c r="X102" s="2941"/>
      <c r="Y102" s="2941"/>
      <c r="Z102" s="2941"/>
      <c r="AA102" s="2941"/>
      <c r="AB102" s="2941"/>
      <c r="AC102" s="2941"/>
      <c r="AD102" s="2941"/>
      <c r="AE102" s="2941"/>
      <c r="AF102" s="2941"/>
      <c r="AG102" s="2941"/>
      <c r="AH102" s="2941"/>
      <c r="AI102" s="2941"/>
      <c r="AJ102" s="2941"/>
      <c r="AK102" s="2941"/>
      <c r="AL102" s="2941"/>
      <c r="AM102" s="2941"/>
      <c r="AN102" s="2941"/>
      <c r="AO102" s="2941"/>
      <c r="AP102" s="2941"/>
      <c r="AQ102" s="2941"/>
      <c r="AR102" s="2941"/>
      <c r="AS102" s="2941"/>
      <c r="AT102" s="2941"/>
      <c r="AU102" s="2941"/>
      <c r="AV102" s="3516"/>
      <c r="AW102" s="3516"/>
      <c r="AX102" s="3516"/>
      <c r="AY102" s="3516"/>
      <c r="AZ102" s="3516"/>
      <c r="BA102" s="3516"/>
      <c r="BB102" s="3516"/>
      <c r="BC102" s="3516"/>
      <c r="BD102" s="3516"/>
      <c r="BE102" s="3516"/>
      <c r="BF102" s="3516"/>
      <c r="BG102" s="3516"/>
      <c r="BH102" s="3516"/>
      <c r="BI102" s="3516"/>
      <c r="BJ102" s="3516"/>
      <c r="BK102" s="3516"/>
      <c r="BL102" s="3516"/>
      <c r="BM102" s="3518"/>
    </row>
    <row r="103" spans="2:65" ht="6" customHeight="1">
      <c r="B103" s="3526"/>
      <c r="C103" s="3520"/>
      <c r="D103" s="3520"/>
      <c r="E103" s="3520"/>
      <c r="F103" s="3520"/>
      <c r="G103" s="3520"/>
      <c r="H103" s="3520"/>
      <c r="I103" s="3520"/>
      <c r="J103" s="3520"/>
      <c r="K103" s="3520"/>
      <c r="L103" s="3520"/>
      <c r="M103" s="3520"/>
      <c r="N103" s="3527"/>
      <c r="O103" s="2941"/>
      <c r="P103" s="2941"/>
      <c r="Q103" s="2941"/>
      <c r="R103" s="2941"/>
      <c r="S103" s="2941"/>
      <c r="T103" s="2941"/>
      <c r="U103" s="2941"/>
      <c r="V103" s="2941"/>
      <c r="W103" s="2941"/>
      <c r="X103" s="2941"/>
      <c r="Y103" s="2941"/>
      <c r="Z103" s="2941"/>
      <c r="AA103" s="2941"/>
      <c r="AB103" s="2941"/>
      <c r="AC103" s="2941"/>
      <c r="AD103" s="2941"/>
      <c r="AE103" s="2941"/>
      <c r="AF103" s="2941"/>
      <c r="AG103" s="2941"/>
      <c r="AH103" s="2941"/>
      <c r="AI103" s="2941"/>
      <c r="AJ103" s="2941"/>
      <c r="AK103" s="2941"/>
      <c r="AL103" s="2941"/>
      <c r="AM103" s="2941"/>
      <c r="AN103" s="2941"/>
      <c r="AO103" s="2941"/>
      <c r="AP103" s="2941"/>
      <c r="AQ103" s="2941"/>
      <c r="AR103" s="2941"/>
      <c r="AS103" s="2941"/>
      <c r="AT103" s="2941"/>
      <c r="AU103" s="2941"/>
      <c r="AV103" s="3516"/>
      <c r="AW103" s="3516"/>
      <c r="AX103" s="3516"/>
      <c r="AY103" s="3516"/>
      <c r="AZ103" s="3516"/>
      <c r="BA103" s="3516"/>
      <c r="BB103" s="3516"/>
      <c r="BC103" s="3516"/>
      <c r="BD103" s="3516"/>
      <c r="BE103" s="3516"/>
      <c r="BF103" s="3516"/>
      <c r="BG103" s="3516"/>
      <c r="BH103" s="3516"/>
      <c r="BI103" s="3516"/>
      <c r="BJ103" s="3516"/>
      <c r="BK103" s="3516"/>
      <c r="BL103" s="3516"/>
      <c r="BM103" s="3518"/>
    </row>
    <row r="104" spans="2:65" ht="6" customHeight="1">
      <c r="B104" s="3526"/>
      <c r="C104" s="3520"/>
      <c r="D104" s="3520"/>
      <c r="E104" s="3520"/>
      <c r="F104" s="3520"/>
      <c r="G104" s="3520"/>
      <c r="H104" s="3520"/>
      <c r="I104" s="3520"/>
      <c r="J104" s="3520"/>
      <c r="K104" s="3520"/>
      <c r="L104" s="3520"/>
      <c r="M104" s="3520"/>
      <c r="N104" s="3527"/>
      <c r="O104" s="2941"/>
      <c r="P104" s="2941"/>
      <c r="Q104" s="2941"/>
      <c r="R104" s="2941"/>
      <c r="S104" s="2941"/>
      <c r="T104" s="2941"/>
      <c r="U104" s="2941"/>
      <c r="V104" s="2941"/>
      <c r="W104" s="2941"/>
      <c r="X104" s="2941"/>
      <c r="Y104" s="2941"/>
      <c r="Z104" s="2941"/>
      <c r="AA104" s="2941"/>
      <c r="AB104" s="2941"/>
      <c r="AC104" s="2941"/>
      <c r="AD104" s="2941"/>
      <c r="AE104" s="2941"/>
      <c r="AF104" s="2941"/>
      <c r="AG104" s="2941"/>
      <c r="AH104" s="2941"/>
      <c r="AI104" s="2941"/>
      <c r="AJ104" s="2941"/>
      <c r="AK104" s="2941"/>
      <c r="AL104" s="2941"/>
      <c r="AM104" s="2941"/>
      <c r="AN104" s="2941"/>
      <c r="AO104" s="2941"/>
      <c r="AP104" s="2941"/>
      <c r="AQ104" s="2941"/>
      <c r="AR104" s="2941"/>
      <c r="AS104" s="2941"/>
      <c r="AT104" s="2941"/>
      <c r="AU104" s="2941"/>
      <c r="AV104" s="3516" t="s">
        <v>6</v>
      </c>
      <c r="AW104" s="3516"/>
      <c r="AX104" s="3516"/>
      <c r="AY104" s="3520"/>
      <c r="AZ104" s="3520"/>
      <c r="BA104" s="3520"/>
      <c r="BB104" s="3520"/>
      <c r="BC104" s="3520"/>
      <c r="BD104" s="3520"/>
      <c r="BE104" s="3520"/>
      <c r="BF104" s="3520"/>
      <c r="BG104" s="3520"/>
      <c r="BH104" s="3520"/>
      <c r="BI104" s="3520"/>
      <c r="BJ104" s="3520"/>
      <c r="BK104" s="3520"/>
      <c r="BL104" s="3516" t="s">
        <v>7</v>
      </c>
      <c r="BM104" s="3518"/>
    </row>
    <row r="105" spans="2:65" ht="6" customHeight="1">
      <c r="B105" s="3526"/>
      <c r="C105" s="3520"/>
      <c r="D105" s="3520"/>
      <c r="E105" s="3520"/>
      <c r="F105" s="3520"/>
      <c r="G105" s="3520"/>
      <c r="H105" s="3520"/>
      <c r="I105" s="3520"/>
      <c r="J105" s="3520"/>
      <c r="K105" s="3520"/>
      <c r="L105" s="3520"/>
      <c r="M105" s="3520"/>
      <c r="N105" s="3527"/>
      <c r="O105" s="2941"/>
      <c r="P105" s="2941"/>
      <c r="Q105" s="2941"/>
      <c r="R105" s="2941"/>
      <c r="S105" s="2941"/>
      <c r="T105" s="2941"/>
      <c r="U105" s="2941"/>
      <c r="V105" s="2941"/>
      <c r="W105" s="2941"/>
      <c r="X105" s="2941"/>
      <c r="Y105" s="2941"/>
      <c r="Z105" s="2941"/>
      <c r="AA105" s="2941"/>
      <c r="AB105" s="2941"/>
      <c r="AC105" s="2941"/>
      <c r="AD105" s="2941"/>
      <c r="AE105" s="2941"/>
      <c r="AF105" s="2941"/>
      <c r="AG105" s="2941"/>
      <c r="AH105" s="2941"/>
      <c r="AI105" s="2941"/>
      <c r="AJ105" s="2941"/>
      <c r="AK105" s="2941"/>
      <c r="AL105" s="2941"/>
      <c r="AM105" s="2941"/>
      <c r="AN105" s="2941"/>
      <c r="AO105" s="2941"/>
      <c r="AP105" s="2941"/>
      <c r="AQ105" s="2941"/>
      <c r="AR105" s="2941"/>
      <c r="AS105" s="2941"/>
      <c r="AT105" s="2941"/>
      <c r="AU105" s="2941"/>
      <c r="AV105" s="3516"/>
      <c r="AW105" s="3516"/>
      <c r="AX105" s="3516"/>
      <c r="AY105" s="3520"/>
      <c r="AZ105" s="3520"/>
      <c r="BA105" s="3520"/>
      <c r="BB105" s="3520"/>
      <c r="BC105" s="3520"/>
      <c r="BD105" s="3520"/>
      <c r="BE105" s="3520"/>
      <c r="BF105" s="3520"/>
      <c r="BG105" s="3520"/>
      <c r="BH105" s="3520"/>
      <c r="BI105" s="3520"/>
      <c r="BJ105" s="3520"/>
      <c r="BK105" s="3520"/>
      <c r="BL105" s="3516"/>
      <c r="BM105" s="3518"/>
    </row>
    <row r="106" spans="2:65" ht="6" customHeight="1">
      <c r="B106" s="3526"/>
      <c r="C106" s="3520"/>
      <c r="D106" s="3520"/>
      <c r="E106" s="3520"/>
      <c r="F106" s="3520"/>
      <c r="G106" s="3520"/>
      <c r="H106" s="3520"/>
      <c r="I106" s="3520"/>
      <c r="J106" s="3520"/>
      <c r="K106" s="3520"/>
      <c r="L106" s="3520"/>
      <c r="M106" s="3520"/>
      <c r="N106" s="3527"/>
      <c r="O106" s="2941"/>
      <c r="P106" s="2941"/>
      <c r="Q106" s="2941"/>
      <c r="R106" s="2941"/>
      <c r="S106" s="2941"/>
      <c r="T106" s="2941"/>
      <c r="U106" s="2941"/>
      <c r="V106" s="2941"/>
      <c r="W106" s="2941"/>
      <c r="X106" s="2941"/>
      <c r="Y106" s="2941"/>
      <c r="Z106" s="2941"/>
      <c r="AA106" s="2941"/>
      <c r="AB106" s="2941"/>
      <c r="AC106" s="2941"/>
      <c r="AD106" s="2941"/>
      <c r="AE106" s="2941"/>
      <c r="AF106" s="2941"/>
      <c r="AG106" s="2941"/>
      <c r="AH106" s="2941"/>
      <c r="AI106" s="2941"/>
      <c r="AJ106" s="2941"/>
      <c r="AK106" s="2941"/>
      <c r="AL106" s="2941"/>
      <c r="AM106" s="2941"/>
      <c r="AN106" s="2941"/>
      <c r="AO106" s="2941"/>
      <c r="AP106" s="2941"/>
      <c r="AQ106" s="2941"/>
      <c r="AR106" s="2941"/>
      <c r="AS106" s="2941"/>
      <c r="AT106" s="2941"/>
      <c r="AU106" s="2941"/>
      <c r="AV106" s="3519"/>
      <c r="AW106" s="3519"/>
      <c r="AX106" s="3519"/>
      <c r="AY106" s="3521"/>
      <c r="AZ106" s="3521"/>
      <c r="BA106" s="3521"/>
      <c r="BB106" s="3521"/>
      <c r="BC106" s="3521"/>
      <c r="BD106" s="3521"/>
      <c r="BE106" s="3521"/>
      <c r="BF106" s="3521"/>
      <c r="BG106" s="3521"/>
      <c r="BH106" s="3521"/>
      <c r="BI106" s="3521"/>
      <c r="BJ106" s="3521"/>
      <c r="BK106" s="3521"/>
      <c r="BL106" s="3519"/>
      <c r="BM106" s="3522"/>
    </row>
    <row r="107" spans="2:65" ht="6" customHeight="1">
      <c r="B107" s="3526"/>
      <c r="C107" s="3520"/>
      <c r="D107" s="3520"/>
      <c r="E107" s="3520"/>
      <c r="F107" s="3520"/>
      <c r="G107" s="3520"/>
      <c r="H107" s="3520"/>
      <c r="I107" s="3520"/>
      <c r="J107" s="3520"/>
      <c r="K107" s="3520"/>
      <c r="L107" s="3520"/>
      <c r="M107" s="3520"/>
      <c r="N107" s="3527"/>
      <c r="O107" s="3530" t="s">
        <v>2573</v>
      </c>
      <c r="P107" s="3531"/>
      <c r="Q107" s="3531"/>
      <c r="R107" s="3531"/>
      <c r="S107" s="3531"/>
      <c r="T107" s="3531"/>
      <c r="U107" s="3531"/>
      <c r="V107" s="3531"/>
      <c r="W107" s="3531"/>
      <c r="X107" s="3531"/>
      <c r="Y107" s="3531"/>
      <c r="Z107" s="3531"/>
      <c r="AA107" s="3531"/>
      <c r="AB107" s="3531"/>
      <c r="AC107" s="3531"/>
      <c r="AD107" s="3531"/>
      <c r="AE107" s="3531"/>
      <c r="AF107" s="3531"/>
      <c r="AG107" s="3531"/>
      <c r="AH107" s="3531"/>
      <c r="AI107" s="3531"/>
      <c r="AJ107" s="3531"/>
      <c r="AK107" s="3531"/>
      <c r="AL107" s="3531"/>
      <c r="AM107" s="3531"/>
      <c r="AN107" s="3531"/>
      <c r="AO107" s="3531"/>
      <c r="AP107" s="3531"/>
      <c r="AQ107" s="3531"/>
      <c r="AR107" s="3531"/>
      <c r="AS107" s="3531"/>
      <c r="AT107" s="3531"/>
      <c r="AU107" s="3531"/>
      <c r="AV107" s="3531"/>
      <c r="AW107" s="3531"/>
      <c r="AX107" s="3531"/>
      <c r="AY107" s="3531"/>
      <c r="AZ107" s="3531"/>
      <c r="BA107" s="3531"/>
      <c r="BB107" s="3531"/>
      <c r="BC107" s="3531"/>
      <c r="BD107" s="3531"/>
      <c r="BE107" s="3531"/>
      <c r="BF107" s="3531"/>
      <c r="BG107" s="3531"/>
      <c r="BH107" s="3531"/>
      <c r="BI107" s="3531"/>
      <c r="BJ107" s="3531"/>
      <c r="BK107" s="3531"/>
      <c r="BL107" s="3531"/>
      <c r="BM107" s="3532"/>
    </row>
    <row r="108" spans="2:65" ht="6" customHeight="1">
      <c r="B108" s="3526"/>
      <c r="C108" s="3520"/>
      <c r="D108" s="3520"/>
      <c r="E108" s="3520"/>
      <c r="F108" s="3520"/>
      <c r="G108" s="3520"/>
      <c r="H108" s="3520"/>
      <c r="I108" s="3520"/>
      <c r="J108" s="3520"/>
      <c r="K108" s="3520"/>
      <c r="L108" s="3520"/>
      <c r="M108" s="3520"/>
      <c r="N108" s="3527"/>
      <c r="O108" s="3530"/>
      <c r="P108" s="3531"/>
      <c r="Q108" s="3531"/>
      <c r="R108" s="3531"/>
      <c r="S108" s="3531"/>
      <c r="T108" s="3531"/>
      <c r="U108" s="3531"/>
      <c r="V108" s="3531"/>
      <c r="W108" s="3531"/>
      <c r="X108" s="3531"/>
      <c r="Y108" s="3531"/>
      <c r="Z108" s="3531"/>
      <c r="AA108" s="3531"/>
      <c r="AB108" s="3531"/>
      <c r="AC108" s="3531"/>
      <c r="AD108" s="3531"/>
      <c r="AE108" s="3531"/>
      <c r="AF108" s="3531"/>
      <c r="AG108" s="3531"/>
      <c r="AH108" s="3531"/>
      <c r="AI108" s="3531"/>
      <c r="AJ108" s="3531"/>
      <c r="AK108" s="3531"/>
      <c r="AL108" s="3531"/>
      <c r="AM108" s="3531"/>
      <c r="AN108" s="3531"/>
      <c r="AO108" s="3531"/>
      <c r="AP108" s="3531"/>
      <c r="AQ108" s="3531"/>
      <c r="AR108" s="3531"/>
      <c r="AS108" s="3531"/>
      <c r="AT108" s="3531"/>
      <c r="AU108" s="3531"/>
      <c r="AV108" s="3531"/>
      <c r="AW108" s="3531"/>
      <c r="AX108" s="3531"/>
      <c r="AY108" s="3531"/>
      <c r="AZ108" s="3531"/>
      <c r="BA108" s="3531"/>
      <c r="BB108" s="3531"/>
      <c r="BC108" s="3531"/>
      <c r="BD108" s="3531"/>
      <c r="BE108" s="3531"/>
      <c r="BF108" s="3531"/>
      <c r="BG108" s="3531"/>
      <c r="BH108" s="3531"/>
      <c r="BI108" s="3531"/>
      <c r="BJ108" s="3531"/>
      <c r="BK108" s="3531"/>
      <c r="BL108" s="3531"/>
      <c r="BM108" s="3532"/>
    </row>
    <row r="109" spans="2:65" ht="6" customHeight="1">
      <c r="B109" s="3526"/>
      <c r="C109" s="3520"/>
      <c r="D109" s="3520"/>
      <c r="E109" s="3520"/>
      <c r="F109" s="3520"/>
      <c r="G109" s="3520"/>
      <c r="H109" s="3520"/>
      <c r="I109" s="3520"/>
      <c r="J109" s="3520"/>
      <c r="K109" s="3520"/>
      <c r="L109" s="3520"/>
      <c r="M109" s="3520"/>
      <c r="N109" s="3527"/>
      <c r="O109" s="3533"/>
      <c r="P109" s="3534"/>
      <c r="Q109" s="3534"/>
      <c r="R109" s="3534"/>
      <c r="S109" s="3534"/>
      <c r="T109" s="3534"/>
      <c r="U109" s="3534"/>
      <c r="V109" s="3534"/>
      <c r="W109" s="3534"/>
      <c r="X109" s="3534"/>
      <c r="Y109" s="3534"/>
      <c r="Z109" s="3534"/>
      <c r="AA109" s="3534"/>
      <c r="AB109" s="3534"/>
      <c r="AC109" s="3534"/>
      <c r="AD109" s="3534"/>
      <c r="AE109" s="3534"/>
      <c r="AF109" s="3534"/>
      <c r="AG109" s="3534"/>
      <c r="AH109" s="3534"/>
      <c r="AI109" s="3534"/>
      <c r="AJ109" s="3534"/>
      <c r="AK109" s="3534"/>
      <c r="AL109" s="3534"/>
      <c r="AM109" s="3534"/>
      <c r="AN109" s="3534"/>
      <c r="AO109" s="3534"/>
      <c r="AP109" s="3534"/>
      <c r="AQ109" s="3534"/>
      <c r="AR109" s="3534"/>
      <c r="AS109" s="3534"/>
      <c r="AT109" s="3534"/>
      <c r="AU109" s="3534"/>
      <c r="AV109" s="3534"/>
      <c r="AW109" s="3534"/>
      <c r="AX109" s="3534"/>
      <c r="AY109" s="3534"/>
      <c r="AZ109" s="3534"/>
      <c r="BA109" s="3534"/>
      <c r="BB109" s="3534"/>
      <c r="BC109" s="3534"/>
      <c r="BD109" s="3534"/>
      <c r="BE109" s="3534"/>
      <c r="BF109" s="3534"/>
      <c r="BG109" s="3534"/>
      <c r="BH109" s="3534"/>
      <c r="BI109" s="3534"/>
      <c r="BJ109" s="3534"/>
      <c r="BK109" s="3534"/>
      <c r="BL109" s="3534"/>
      <c r="BM109" s="3535"/>
    </row>
    <row r="110" spans="2:65" ht="6" customHeight="1">
      <c r="B110" s="3526"/>
      <c r="C110" s="3520"/>
      <c r="D110" s="3520"/>
      <c r="E110" s="3520"/>
      <c r="F110" s="3520"/>
      <c r="G110" s="3520"/>
      <c r="H110" s="3520"/>
      <c r="I110" s="3520"/>
      <c r="J110" s="3520"/>
      <c r="K110" s="3520"/>
      <c r="L110" s="3520"/>
      <c r="M110" s="3520"/>
      <c r="N110" s="3527"/>
      <c r="O110" s="3536"/>
      <c r="P110" s="3537"/>
      <c r="Q110" s="3537"/>
      <c r="R110" s="3537"/>
      <c r="S110" s="3537"/>
      <c r="T110" s="3537"/>
      <c r="U110" s="3537"/>
      <c r="V110" s="3537"/>
      <c r="W110" s="3537"/>
      <c r="X110" s="3537"/>
      <c r="Y110" s="3537"/>
      <c r="Z110" s="3537"/>
      <c r="AA110" s="3537"/>
      <c r="AB110" s="3537"/>
      <c r="AC110" s="3537"/>
      <c r="AD110" s="3537"/>
      <c r="AE110" s="3537"/>
      <c r="AF110" s="3537"/>
      <c r="AG110" s="3537"/>
      <c r="AH110" s="3537"/>
      <c r="AI110" s="3537"/>
      <c r="AJ110" s="3537"/>
      <c r="AK110" s="3537"/>
      <c r="AL110" s="3537"/>
      <c r="AM110" s="3537"/>
      <c r="AN110" s="3537"/>
      <c r="AO110" s="3537"/>
      <c r="AP110" s="3537"/>
      <c r="AQ110" s="3537"/>
      <c r="AR110" s="3537"/>
      <c r="AS110" s="3537"/>
      <c r="AT110" s="3537"/>
      <c r="AU110" s="3537"/>
      <c r="AV110" s="3537"/>
      <c r="AW110" s="3537"/>
      <c r="AX110" s="3537"/>
      <c r="AY110" s="3537"/>
      <c r="AZ110" s="3537"/>
      <c r="BA110" s="3537"/>
      <c r="BB110" s="3537"/>
      <c r="BC110" s="3537"/>
      <c r="BD110" s="3537"/>
      <c r="BE110" s="3537"/>
      <c r="BF110" s="3537"/>
      <c r="BG110" s="3537"/>
      <c r="BH110" s="3537"/>
      <c r="BI110" s="3537"/>
      <c r="BJ110" s="3537"/>
      <c r="BK110" s="3537"/>
      <c r="BL110" s="3537"/>
      <c r="BM110" s="3538"/>
    </row>
    <row r="111" spans="2:65" ht="6" customHeight="1">
      <c r="B111" s="3526"/>
      <c r="C111" s="3520"/>
      <c r="D111" s="3520"/>
      <c r="E111" s="3520"/>
      <c r="F111" s="3520"/>
      <c r="G111" s="3520"/>
      <c r="H111" s="3520"/>
      <c r="I111" s="3520"/>
      <c r="J111" s="3520"/>
      <c r="K111" s="3520"/>
      <c r="L111" s="3520"/>
      <c r="M111" s="3520"/>
      <c r="N111" s="3527"/>
      <c r="O111" s="3536"/>
      <c r="P111" s="3537"/>
      <c r="Q111" s="3537"/>
      <c r="R111" s="3537"/>
      <c r="S111" s="3537"/>
      <c r="T111" s="3537"/>
      <c r="U111" s="3537"/>
      <c r="V111" s="3537"/>
      <c r="W111" s="3537"/>
      <c r="X111" s="3537"/>
      <c r="Y111" s="3537"/>
      <c r="Z111" s="3537"/>
      <c r="AA111" s="3537"/>
      <c r="AB111" s="3537"/>
      <c r="AC111" s="3537"/>
      <c r="AD111" s="3537"/>
      <c r="AE111" s="3537"/>
      <c r="AF111" s="3537"/>
      <c r="AG111" s="3537"/>
      <c r="AH111" s="3537"/>
      <c r="AI111" s="3537"/>
      <c r="AJ111" s="3537"/>
      <c r="AK111" s="3537"/>
      <c r="AL111" s="3537"/>
      <c r="AM111" s="3537"/>
      <c r="AN111" s="3537"/>
      <c r="AO111" s="3537"/>
      <c r="AP111" s="3537"/>
      <c r="AQ111" s="3537"/>
      <c r="AR111" s="3537"/>
      <c r="AS111" s="3537"/>
      <c r="AT111" s="3537"/>
      <c r="AU111" s="3537"/>
      <c r="AV111" s="3537"/>
      <c r="AW111" s="3537"/>
      <c r="AX111" s="3537"/>
      <c r="AY111" s="3537"/>
      <c r="AZ111" s="3537"/>
      <c r="BA111" s="3537"/>
      <c r="BB111" s="3537"/>
      <c r="BC111" s="3537"/>
      <c r="BD111" s="3537"/>
      <c r="BE111" s="3537"/>
      <c r="BF111" s="3537"/>
      <c r="BG111" s="3537"/>
      <c r="BH111" s="3537"/>
      <c r="BI111" s="3537"/>
      <c r="BJ111" s="3537"/>
      <c r="BK111" s="3537"/>
      <c r="BL111" s="3537"/>
      <c r="BM111" s="3538"/>
    </row>
    <row r="112" spans="2:65" ht="6" customHeight="1">
      <c r="B112" s="3526"/>
      <c r="C112" s="3520"/>
      <c r="D112" s="3520"/>
      <c r="E112" s="3520"/>
      <c r="F112" s="3520"/>
      <c r="G112" s="3520"/>
      <c r="H112" s="3520"/>
      <c r="I112" s="3520"/>
      <c r="J112" s="3520"/>
      <c r="K112" s="3520"/>
      <c r="L112" s="3520"/>
      <c r="M112" s="3520"/>
      <c r="N112" s="3527"/>
      <c r="O112" s="3536"/>
      <c r="P112" s="3537"/>
      <c r="Q112" s="3537"/>
      <c r="R112" s="3537"/>
      <c r="S112" s="3537"/>
      <c r="T112" s="3537"/>
      <c r="U112" s="3537"/>
      <c r="V112" s="3537"/>
      <c r="W112" s="3537"/>
      <c r="X112" s="3537"/>
      <c r="Y112" s="3537"/>
      <c r="Z112" s="3537"/>
      <c r="AA112" s="3537"/>
      <c r="AB112" s="3537"/>
      <c r="AC112" s="3537"/>
      <c r="AD112" s="3537"/>
      <c r="AE112" s="3537"/>
      <c r="AF112" s="3537"/>
      <c r="AG112" s="3537"/>
      <c r="AH112" s="3537"/>
      <c r="AI112" s="3537"/>
      <c r="AJ112" s="3537"/>
      <c r="AK112" s="3537"/>
      <c r="AL112" s="3537"/>
      <c r="AM112" s="3537"/>
      <c r="AN112" s="3537"/>
      <c r="AO112" s="3537"/>
      <c r="AP112" s="3537"/>
      <c r="AQ112" s="3537"/>
      <c r="AR112" s="3537"/>
      <c r="AS112" s="3537"/>
      <c r="AT112" s="3537"/>
      <c r="AU112" s="3537"/>
      <c r="AV112" s="3537"/>
      <c r="AW112" s="3537"/>
      <c r="AX112" s="3537"/>
      <c r="AY112" s="3537"/>
      <c r="AZ112" s="3537"/>
      <c r="BA112" s="3537"/>
      <c r="BB112" s="3537"/>
      <c r="BC112" s="3537"/>
      <c r="BD112" s="3537"/>
      <c r="BE112" s="3537"/>
      <c r="BF112" s="3537"/>
      <c r="BG112" s="3537"/>
      <c r="BH112" s="3537"/>
      <c r="BI112" s="3537"/>
      <c r="BJ112" s="3537"/>
      <c r="BK112" s="3537"/>
      <c r="BL112" s="3537"/>
      <c r="BM112" s="3538"/>
    </row>
    <row r="113" spans="2:65" ht="6" customHeight="1">
      <c r="B113" s="3526"/>
      <c r="C113" s="3520"/>
      <c r="D113" s="3520"/>
      <c r="E113" s="3520"/>
      <c r="F113" s="3520"/>
      <c r="G113" s="3520"/>
      <c r="H113" s="3520"/>
      <c r="I113" s="3520"/>
      <c r="J113" s="3520"/>
      <c r="K113" s="3520"/>
      <c r="L113" s="3520"/>
      <c r="M113" s="3520"/>
      <c r="N113" s="3527"/>
      <c r="O113" s="3536"/>
      <c r="P113" s="3537"/>
      <c r="Q113" s="3537"/>
      <c r="R113" s="3537"/>
      <c r="S113" s="3537"/>
      <c r="T113" s="3537"/>
      <c r="U113" s="3537"/>
      <c r="V113" s="3537"/>
      <c r="W113" s="3537"/>
      <c r="X113" s="3537"/>
      <c r="Y113" s="3537"/>
      <c r="Z113" s="3537"/>
      <c r="AA113" s="3537"/>
      <c r="AB113" s="3537"/>
      <c r="AC113" s="3537"/>
      <c r="AD113" s="3537"/>
      <c r="AE113" s="3537"/>
      <c r="AF113" s="3537"/>
      <c r="AG113" s="3537"/>
      <c r="AH113" s="3537"/>
      <c r="AI113" s="3537"/>
      <c r="AJ113" s="3537"/>
      <c r="AK113" s="3537"/>
      <c r="AL113" s="3537"/>
      <c r="AM113" s="3537"/>
      <c r="AN113" s="3537"/>
      <c r="AO113" s="3537"/>
      <c r="AP113" s="3537"/>
      <c r="AQ113" s="3537"/>
      <c r="AR113" s="3537"/>
      <c r="AS113" s="3537"/>
      <c r="AT113" s="3537"/>
      <c r="AU113" s="3537"/>
      <c r="AV113" s="3537"/>
      <c r="AW113" s="3537"/>
      <c r="AX113" s="3537"/>
      <c r="AY113" s="3537"/>
      <c r="AZ113" s="3537"/>
      <c r="BA113" s="3537"/>
      <c r="BB113" s="3537"/>
      <c r="BC113" s="3537"/>
      <c r="BD113" s="3537"/>
      <c r="BE113" s="3537"/>
      <c r="BF113" s="3537"/>
      <c r="BG113" s="3537"/>
      <c r="BH113" s="3537"/>
      <c r="BI113" s="3537"/>
      <c r="BJ113" s="3537"/>
      <c r="BK113" s="3537"/>
      <c r="BL113" s="3537"/>
      <c r="BM113" s="3538"/>
    </row>
    <row r="114" spans="2:65" ht="6" customHeight="1">
      <c r="B114" s="3526"/>
      <c r="C114" s="3520"/>
      <c r="D114" s="3520"/>
      <c r="E114" s="3520"/>
      <c r="F114" s="3520"/>
      <c r="G114" s="3520"/>
      <c r="H114" s="3520"/>
      <c r="I114" s="3520"/>
      <c r="J114" s="3520"/>
      <c r="K114" s="3520"/>
      <c r="L114" s="3520"/>
      <c r="M114" s="3520"/>
      <c r="N114" s="3527"/>
      <c r="O114" s="3536"/>
      <c r="P114" s="3537"/>
      <c r="Q114" s="3537"/>
      <c r="R114" s="3537"/>
      <c r="S114" s="3537"/>
      <c r="T114" s="3537"/>
      <c r="U114" s="3537"/>
      <c r="V114" s="3537"/>
      <c r="W114" s="3537"/>
      <c r="X114" s="3537"/>
      <c r="Y114" s="3537"/>
      <c r="Z114" s="3537"/>
      <c r="AA114" s="3537"/>
      <c r="AB114" s="3537"/>
      <c r="AC114" s="3537"/>
      <c r="AD114" s="3537"/>
      <c r="AE114" s="3537"/>
      <c r="AF114" s="3537"/>
      <c r="AG114" s="3537"/>
      <c r="AH114" s="3537"/>
      <c r="AI114" s="3537"/>
      <c r="AJ114" s="3537"/>
      <c r="AK114" s="3537"/>
      <c r="AL114" s="3537"/>
      <c r="AM114" s="3537"/>
      <c r="AN114" s="3537"/>
      <c r="AO114" s="3537"/>
      <c r="AP114" s="3537"/>
      <c r="AQ114" s="3537"/>
      <c r="AR114" s="3537"/>
      <c r="AS114" s="3537"/>
      <c r="AT114" s="3537"/>
      <c r="AU114" s="3537"/>
      <c r="AV114" s="3537"/>
      <c r="AW114" s="3537"/>
      <c r="AX114" s="3537"/>
      <c r="AY114" s="3537"/>
      <c r="AZ114" s="3537"/>
      <c r="BA114" s="3537"/>
      <c r="BB114" s="3537"/>
      <c r="BC114" s="3537"/>
      <c r="BD114" s="3537"/>
      <c r="BE114" s="3537"/>
      <c r="BF114" s="3537"/>
      <c r="BG114" s="3537"/>
      <c r="BH114" s="3537"/>
      <c r="BI114" s="3537"/>
      <c r="BJ114" s="3537"/>
      <c r="BK114" s="3537"/>
      <c r="BL114" s="3537"/>
      <c r="BM114" s="3538"/>
    </row>
    <row r="115" spans="2:65" ht="0.75" customHeight="1">
      <c r="B115" s="3526"/>
      <c r="C115" s="3520"/>
      <c r="D115" s="3520"/>
      <c r="E115" s="3520"/>
      <c r="F115" s="3520"/>
      <c r="G115" s="3520"/>
      <c r="H115" s="3520"/>
      <c r="I115" s="3520"/>
      <c r="J115" s="3520"/>
      <c r="K115" s="3520"/>
      <c r="L115" s="3520"/>
      <c r="M115" s="3520"/>
      <c r="N115" s="3527"/>
      <c r="O115" s="3536"/>
      <c r="P115" s="3537"/>
      <c r="Q115" s="3537"/>
      <c r="R115" s="3537"/>
      <c r="S115" s="3537"/>
      <c r="T115" s="3537"/>
      <c r="U115" s="3537"/>
      <c r="V115" s="3537"/>
      <c r="W115" s="3537"/>
      <c r="X115" s="3537"/>
      <c r="Y115" s="3537"/>
      <c r="Z115" s="3537"/>
      <c r="AA115" s="3537"/>
      <c r="AB115" s="3537"/>
      <c r="AC115" s="3537"/>
      <c r="AD115" s="3537"/>
      <c r="AE115" s="3537"/>
      <c r="AF115" s="3537"/>
      <c r="AG115" s="3537"/>
      <c r="AH115" s="3537"/>
      <c r="AI115" s="3537"/>
      <c r="AJ115" s="3537"/>
      <c r="AK115" s="3537"/>
      <c r="AL115" s="3537"/>
      <c r="AM115" s="3537"/>
      <c r="AN115" s="3537"/>
      <c r="AO115" s="3537"/>
      <c r="AP115" s="3537"/>
      <c r="AQ115" s="3537"/>
      <c r="AR115" s="3537"/>
      <c r="AS115" s="3537"/>
      <c r="AT115" s="3537"/>
      <c r="AU115" s="3537"/>
      <c r="AV115" s="3537"/>
      <c r="AW115" s="3537"/>
      <c r="AX115" s="3537"/>
      <c r="AY115" s="3537"/>
      <c r="AZ115" s="3537"/>
      <c r="BA115" s="3537"/>
      <c r="BB115" s="3537"/>
      <c r="BC115" s="3537"/>
      <c r="BD115" s="3537"/>
      <c r="BE115" s="3537"/>
      <c r="BF115" s="3537"/>
      <c r="BG115" s="3537"/>
      <c r="BH115" s="3537"/>
      <c r="BI115" s="3537"/>
      <c r="BJ115" s="3537"/>
      <c r="BK115" s="3537"/>
      <c r="BL115" s="3537"/>
      <c r="BM115" s="3538"/>
    </row>
    <row r="116" spans="2:65" ht="6" customHeight="1">
      <c r="B116" s="3526"/>
      <c r="C116" s="3520"/>
      <c r="D116" s="3520"/>
      <c r="E116" s="3520"/>
      <c r="F116" s="3520"/>
      <c r="G116" s="3520"/>
      <c r="H116" s="3520"/>
      <c r="I116" s="3520"/>
      <c r="J116" s="3520"/>
      <c r="K116" s="3520"/>
      <c r="L116" s="3520"/>
      <c r="M116" s="3520"/>
      <c r="N116" s="3527"/>
      <c r="O116" s="3536"/>
      <c r="P116" s="3537"/>
      <c r="Q116" s="3537"/>
      <c r="R116" s="3537"/>
      <c r="S116" s="3537"/>
      <c r="T116" s="3537"/>
      <c r="U116" s="3537"/>
      <c r="V116" s="3537"/>
      <c r="W116" s="3537"/>
      <c r="X116" s="3537"/>
      <c r="Y116" s="3537"/>
      <c r="Z116" s="3537"/>
      <c r="AA116" s="3537"/>
      <c r="AB116" s="3537"/>
      <c r="AC116" s="3537"/>
      <c r="AD116" s="3537"/>
      <c r="AE116" s="3537"/>
      <c r="AF116" s="3537"/>
      <c r="AG116" s="3537"/>
      <c r="AH116" s="3537"/>
      <c r="AI116" s="3537"/>
      <c r="AJ116" s="3537"/>
      <c r="AK116" s="3537"/>
      <c r="AL116" s="3537"/>
      <c r="AM116" s="3537"/>
      <c r="AN116" s="3537"/>
      <c r="AO116" s="3537"/>
      <c r="AP116" s="3537"/>
      <c r="AQ116" s="3537"/>
      <c r="AR116" s="3537"/>
      <c r="AS116" s="3537"/>
      <c r="AT116" s="3537"/>
      <c r="AU116" s="3537"/>
      <c r="AV116" s="3537"/>
      <c r="AW116" s="3537"/>
      <c r="AX116" s="3537"/>
      <c r="AY116" s="3537"/>
      <c r="AZ116" s="3537"/>
      <c r="BA116" s="3537"/>
      <c r="BB116" s="3537"/>
      <c r="BC116" s="3537"/>
      <c r="BD116" s="3537"/>
      <c r="BE116" s="3537"/>
      <c r="BF116" s="3537"/>
      <c r="BG116" s="3537"/>
      <c r="BH116" s="3537"/>
      <c r="BI116" s="3537"/>
      <c r="BJ116" s="3537"/>
      <c r="BK116" s="3537"/>
      <c r="BL116" s="3537"/>
      <c r="BM116" s="3538"/>
    </row>
    <row r="117" spans="2:65" ht="6" customHeight="1">
      <c r="B117" s="3526"/>
      <c r="C117" s="3520"/>
      <c r="D117" s="3520"/>
      <c r="E117" s="3520"/>
      <c r="F117" s="3520"/>
      <c r="G117" s="3520"/>
      <c r="H117" s="3520"/>
      <c r="I117" s="3520"/>
      <c r="J117" s="3520"/>
      <c r="K117" s="3520"/>
      <c r="L117" s="3520"/>
      <c r="M117" s="3520"/>
      <c r="N117" s="3527"/>
      <c r="O117" s="3536"/>
      <c r="P117" s="3537"/>
      <c r="Q117" s="3537"/>
      <c r="R117" s="3537"/>
      <c r="S117" s="3537"/>
      <c r="T117" s="3537"/>
      <c r="U117" s="3537"/>
      <c r="V117" s="3537"/>
      <c r="W117" s="3537"/>
      <c r="X117" s="3537"/>
      <c r="Y117" s="3537"/>
      <c r="Z117" s="3537"/>
      <c r="AA117" s="3537"/>
      <c r="AB117" s="3537"/>
      <c r="AC117" s="3537"/>
      <c r="AD117" s="3537"/>
      <c r="AE117" s="3537"/>
      <c r="AF117" s="3537"/>
      <c r="AG117" s="3537"/>
      <c r="AH117" s="3537"/>
      <c r="AI117" s="3537"/>
      <c r="AJ117" s="3537"/>
      <c r="AK117" s="3537"/>
      <c r="AL117" s="3537"/>
      <c r="AM117" s="3537"/>
      <c r="AN117" s="3537"/>
      <c r="AO117" s="3537"/>
      <c r="AP117" s="3537"/>
      <c r="AQ117" s="3537"/>
      <c r="AR117" s="3537"/>
      <c r="AS117" s="3537"/>
      <c r="AT117" s="3537"/>
      <c r="AU117" s="3537"/>
      <c r="AV117" s="3537"/>
      <c r="AW117" s="3537"/>
      <c r="AX117" s="3537"/>
      <c r="AY117" s="3537"/>
      <c r="AZ117" s="3537"/>
      <c r="BA117" s="3537"/>
      <c r="BB117" s="3537"/>
      <c r="BC117" s="3537"/>
      <c r="BD117" s="3537"/>
      <c r="BE117" s="3537"/>
      <c r="BF117" s="3537"/>
      <c r="BG117" s="3537"/>
      <c r="BH117" s="3537"/>
      <c r="BI117" s="3537"/>
      <c r="BJ117" s="3537"/>
      <c r="BK117" s="3537"/>
      <c r="BL117" s="3537"/>
      <c r="BM117" s="3538"/>
    </row>
    <row r="118" spans="2:65" s="193" customFormat="1" ht="12" customHeight="1">
      <c r="B118" s="3526"/>
      <c r="C118" s="3520"/>
      <c r="D118" s="3520"/>
      <c r="E118" s="3520"/>
      <c r="F118" s="3520"/>
      <c r="G118" s="3520"/>
      <c r="H118" s="3520"/>
      <c r="I118" s="3520"/>
      <c r="J118" s="3520"/>
      <c r="K118" s="3520"/>
      <c r="L118" s="3520"/>
      <c r="M118" s="3520"/>
      <c r="N118" s="3527"/>
      <c r="O118" s="3513" t="s">
        <v>5979</v>
      </c>
      <c r="P118" s="3514"/>
      <c r="Q118" s="3514"/>
      <c r="R118" s="3514"/>
      <c r="S118" s="3514"/>
      <c r="T118" s="3514"/>
      <c r="U118" s="3514"/>
      <c r="V118" s="3514"/>
      <c r="W118" s="3514"/>
      <c r="X118" s="3514"/>
      <c r="Y118" s="3514"/>
      <c r="Z118" s="3514"/>
      <c r="AA118" s="3514"/>
      <c r="AB118" s="3514"/>
      <c r="AC118" s="3514"/>
      <c r="AD118" s="3514"/>
      <c r="AE118" s="3514"/>
      <c r="AF118" s="3514"/>
      <c r="AG118" s="3514"/>
      <c r="AH118" s="3514"/>
      <c r="AI118" s="3514"/>
      <c r="AJ118" s="3514"/>
      <c r="AK118" s="3514"/>
      <c r="AL118" s="3514"/>
      <c r="AM118" s="3514"/>
      <c r="AN118" s="3514"/>
      <c r="AO118" s="3514"/>
      <c r="AP118" s="3514"/>
      <c r="AQ118" s="3514"/>
      <c r="AR118" s="3514"/>
      <c r="AS118" s="3514"/>
      <c r="AT118" s="3514"/>
      <c r="AU118" s="3514"/>
      <c r="AV118" s="3514"/>
      <c r="AW118" s="3514"/>
      <c r="AX118" s="3514"/>
      <c r="AY118" s="3514"/>
      <c r="AZ118" s="3514"/>
      <c r="BA118" s="3514"/>
      <c r="BB118" s="3514"/>
      <c r="BC118" s="3514"/>
      <c r="BD118" s="3514"/>
      <c r="BE118" s="2917" t="s">
        <v>139</v>
      </c>
      <c r="BF118" s="2917"/>
      <c r="BG118" s="2918" t="s">
        <v>497</v>
      </c>
      <c r="BH118" s="2918"/>
      <c r="BI118" s="2917" t="s">
        <v>139</v>
      </c>
      <c r="BJ118" s="2917"/>
      <c r="BK118" s="2918" t="s">
        <v>498</v>
      </c>
      <c r="BL118" s="2918"/>
      <c r="BM118" s="1404"/>
    </row>
    <row r="119" spans="2:65" s="193" customFormat="1" ht="12" customHeight="1">
      <c r="B119" s="3526"/>
      <c r="C119" s="3520"/>
      <c r="D119" s="3520"/>
      <c r="E119" s="3520"/>
      <c r="F119" s="3520"/>
      <c r="G119" s="3520"/>
      <c r="H119" s="3520"/>
      <c r="I119" s="3520"/>
      <c r="J119" s="3520"/>
      <c r="K119" s="3520"/>
      <c r="L119" s="3520"/>
      <c r="M119" s="3520"/>
      <c r="N119" s="3527"/>
      <c r="O119" s="3513" t="s">
        <v>5060</v>
      </c>
      <c r="P119" s="3514"/>
      <c r="Q119" s="3514"/>
      <c r="R119" s="3514"/>
      <c r="S119" s="3514"/>
      <c r="T119" s="3514"/>
      <c r="U119" s="3514"/>
      <c r="V119" s="3514"/>
      <c r="W119" s="3514"/>
      <c r="X119" s="3514"/>
      <c r="Y119" s="3514"/>
      <c r="Z119" s="3514"/>
      <c r="AA119" s="3514"/>
      <c r="AB119" s="3514"/>
      <c r="AC119" s="3514"/>
      <c r="AD119" s="3514"/>
      <c r="AE119" s="3514"/>
      <c r="AF119" s="3514"/>
      <c r="AG119" s="3514"/>
      <c r="AH119" s="3514"/>
      <c r="AI119" s="3514"/>
      <c r="AJ119" s="3514"/>
      <c r="AK119" s="3514"/>
      <c r="AL119" s="3514"/>
      <c r="AM119" s="3514"/>
      <c r="AN119" s="3514"/>
      <c r="AO119" s="3514"/>
      <c r="AP119" s="3514"/>
      <c r="AQ119" s="3514"/>
      <c r="AR119" s="3514"/>
      <c r="AS119" s="3514"/>
      <c r="AT119" s="3514"/>
      <c r="AU119" s="3514"/>
      <c r="AV119" s="3514"/>
      <c r="AW119" s="3514"/>
      <c r="AX119" s="3514"/>
      <c r="AY119" s="3514"/>
      <c r="AZ119" s="3514"/>
      <c r="BA119" s="3514"/>
      <c r="BB119" s="3514"/>
      <c r="BC119" s="3514"/>
      <c r="BD119" s="3514"/>
      <c r="BE119" s="2917" t="s">
        <v>139</v>
      </c>
      <c r="BF119" s="2917"/>
      <c r="BG119" s="2918" t="s">
        <v>497</v>
      </c>
      <c r="BH119" s="2918"/>
      <c r="BI119" s="2917" t="s">
        <v>139</v>
      </c>
      <c r="BJ119" s="2917"/>
      <c r="BK119" s="2918" t="s">
        <v>498</v>
      </c>
      <c r="BL119" s="2918"/>
      <c r="BM119" s="1404"/>
    </row>
    <row r="120" spans="2:65" s="193" customFormat="1" ht="11.25" customHeight="1">
      <c r="B120" s="3528"/>
      <c r="C120" s="3521"/>
      <c r="D120" s="3521"/>
      <c r="E120" s="3521"/>
      <c r="F120" s="3521"/>
      <c r="G120" s="3521"/>
      <c r="H120" s="3521"/>
      <c r="I120" s="3521"/>
      <c r="J120" s="3521"/>
      <c r="K120" s="3521"/>
      <c r="L120" s="3521"/>
      <c r="M120" s="3521"/>
      <c r="N120" s="3529"/>
      <c r="O120" s="3539" t="s">
        <v>4852</v>
      </c>
      <c r="P120" s="3540"/>
      <c r="Q120" s="3540"/>
      <c r="R120" s="3540"/>
      <c r="S120" s="3540"/>
      <c r="T120" s="3540"/>
      <c r="U120" s="3540"/>
      <c r="V120" s="3540"/>
      <c r="W120" s="3540"/>
      <c r="X120" s="3540"/>
      <c r="Y120" s="3540"/>
      <c r="Z120" s="3540"/>
      <c r="AA120" s="3540"/>
      <c r="AB120" s="3540"/>
      <c r="AC120" s="3540"/>
      <c r="AD120" s="3540"/>
      <c r="AE120" s="3540"/>
      <c r="AF120" s="3540"/>
      <c r="AG120" s="3540"/>
      <c r="AH120" s="3540"/>
      <c r="AI120" s="3540"/>
      <c r="AJ120" s="3540"/>
      <c r="AK120" s="3540"/>
      <c r="AL120" s="3540"/>
      <c r="AM120" s="3540"/>
      <c r="AN120" s="3540"/>
      <c r="AO120" s="3540"/>
      <c r="AP120" s="3540"/>
      <c r="AQ120" s="3540"/>
      <c r="AR120" s="3540"/>
      <c r="AS120" s="3540"/>
      <c r="AT120" s="3540"/>
      <c r="AU120" s="3540"/>
      <c r="AV120" s="3540"/>
      <c r="AW120" s="3540"/>
      <c r="AX120" s="3540"/>
      <c r="AY120" s="3540"/>
      <c r="AZ120" s="3540"/>
      <c r="BA120" s="3540"/>
      <c r="BB120" s="3540"/>
      <c r="BC120" s="3540"/>
      <c r="BD120" s="3540"/>
      <c r="BE120" s="2910" t="s">
        <v>139</v>
      </c>
      <c r="BF120" s="2910"/>
      <c r="BG120" s="2911" t="s">
        <v>497</v>
      </c>
      <c r="BH120" s="2911"/>
      <c r="BI120" s="2910" t="s">
        <v>139</v>
      </c>
      <c r="BJ120" s="2910"/>
      <c r="BK120" s="2911" t="s">
        <v>498</v>
      </c>
      <c r="BL120" s="2911"/>
      <c r="BM120" s="1408"/>
    </row>
    <row r="121" spans="2:65" ht="5.0999999999999996" customHeight="1"/>
    <row r="122" spans="2:65" ht="15" customHeight="1">
      <c r="BA122" s="3512" t="s">
        <v>5959</v>
      </c>
      <c r="BB122" s="3512"/>
      <c r="BC122" s="3512"/>
      <c r="BD122" s="3512"/>
      <c r="BE122" s="3512"/>
      <c r="BF122" s="3512"/>
      <c r="BG122" s="3512"/>
      <c r="BH122" s="3512"/>
      <c r="BI122" s="3512"/>
      <c r="BJ122" s="3512"/>
      <c r="BK122" s="3512"/>
      <c r="BL122" s="3512"/>
      <c r="BM122" s="3512"/>
    </row>
    <row r="137" spans="60:65" ht="8.85" customHeight="1">
      <c r="BH137" s="968"/>
      <c r="BI137" s="969"/>
      <c r="BJ137" s="969"/>
      <c r="BK137" s="969"/>
      <c r="BL137" s="969"/>
      <c r="BM137" s="969"/>
    </row>
  </sheetData>
  <mergeCells count="189">
    <mergeCell ref="BG2:BH2"/>
    <mergeCell ref="BI2:BK2"/>
    <mergeCell ref="BL2:BM2"/>
    <mergeCell ref="Q4:AX5"/>
    <mergeCell ref="Q6:AX6"/>
    <mergeCell ref="AD7:AK7"/>
    <mergeCell ref="B1:M1"/>
    <mergeCell ref="AS2:AV2"/>
    <mergeCell ref="AW2:AY2"/>
    <mergeCell ref="AZ2:BB2"/>
    <mergeCell ref="BC2:BD2"/>
    <mergeCell ref="BE2:BF2"/>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B57:F64"/>
    <mergeCell ref="G57:N60"/>
    <mergeCell ref="O57:BM60"/>
    <mergeCell ref="G61:N64"/>
    <mergeCell ref="O61:P64"/>
    <mergeCell ref="Q61:S64"/>
    <mergeCell ref="T61:U64"/>
    <mergeCell ref="V61:Y64"/>
    <mergeCell ref="AA61:BM64"/>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6"/>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501" customWidth="1"/>
    <col min="83" max="256" width="1.5" style="1501" customWidth="1"/>
    <col min="257" max="338" width="1.875" style="1501" customWidth="1"/>
    <col min="339" max="512" width="1.5" style="1501" customWidth="1"/>
    <col min="513" max="594" width="1.875" style="1501" customWidth="1"/>
    <col min="595" max="768" width="1.5" style="1501" customWidth="1"/>
    <col min="769" max="850" width="1.875" style="1501" customWidth="1"/>
    <col min="851" max="1024" width="1.5" style="1501" customWidth="1"/>
    <col min="1025" max="1106" width="1.875" style="1501" customWidth="1"/>
    <col min="1107" max="1280" width="1.5" style="1501" customWidth="1"/>
    <col min="1281" max="1362" width="1.875" style="1501" customWidth="1"/>
    <col min="1363" max="1536" width="1.5" style="1501" customWidth="1"/>
    <col min="1537" max="1618" width="1.875" style="1501" customWidth="1"/>
    <col min="1619" max="1792" width="1.5" style="1501" customWidth="1"/>
    <col min="1793" max="1874" width="1.875" style="1501" customWidth="1"/>
    <col min="1875" max="2048" width="1.5" style="1501" customWidth="1"/>
    <col min="2049" max="2130" width="1.875" style="1501" customWidth="1"/>
    <col min="2131" max="2304" width="1.5" style="1501" customWidth="1"/>
    <col min="2305" max="2386" width="1.875" style="1501" customWidth="1"/>
    <col min="2387" max="2560" width="1.5" style="1501" customWidth="1"/>
    <col min="2561" max="2642" width="1.875" style="1501" customWidth="1"/>
    <col min="2643" max="2816" width="1.5" style="1501" customWidth="1"/>
    <col min="2817" max="2898" width="1.875" style="1501" customWidth="1"/>
    <col min="2899" max="3072" width="1.5" style="1501" customWidth="1"/>
    <col min="3073" max="3154" width="1.875" style="1501" customWidth="1"/>
    <col min="3155" max="3328" width="1.5" style="1501" customWidth="1"/>
    <col min="3329" max="3410" width="1.875" style="1501" customWidth="1"/>
    <col min="3411" max="3584" width="1.5" style="1501" customWidth="1"/>
    <col min="3585" max="3666" width="1.875" style="1501" customWidth="1"/>
    <col min="3667" max="3840" width="1.5" style="1501" customWidth="1"/>
    <col min="3841" max="3922" width="1.875" style="1501" customWidth="1"/>
    <col min="3923" max="4096" width="1.5" style="1501" customWidth="1"/>
    <col min="4097" max="4178" width="1.875" style="1501" customWidth="1"/>
    <col min="4179" max="4352" width="1.5" style="1501" customWidth="1"/>
    <col min="4353" max="4434" width="1.875" style="1501" customWidth="1"/>
    <col min="4435" max="4608" width="1.5" style="1501" customWidth="1"/>
    <col min="4609" max="4690" width="1.875" style="1501" customWidth="1"/>
    <col min="4691" max="4864" width="1.5" style="1501" customWidth="1"/>
    <col min="4865" max="4946" width="1.875" style="1501" customWidth="1"/>
    <col min="4947" max="5120" width="1.5" style="1501" customWidth="1"/>
    <col min="5121" max="5202" width="1.875" style="1501" customWidth="1"/>
    <col min="5203" max="5376" width="1.5" style="1501" customWidth="1"/>
    <col min="5377" max="5458" width="1.875" style="1501" customWidth="1"/>
    <col min="5459" max="5632" width="1.5" style="1501" customWidth="1"/>
    <col min="5633" max="5714" width="1.875" style="1501" customWidth="1"/>
    <col min="5715" max="5888" width="1.5" style="1501" customWidth="1"/>
    <col min="5889" max="5970" width="1.875" style="1501" customWidth="1"/>
    <col min="5971" max="6144" width="1.5" style="1501" customWidth="1"/>
    <col min="6145" max="6226" width="1.875" style="1501" customWidth="1"/>
    <col min="6227" max="6400" width="1.5" style="1501" customWidth="1"/>
    <col min="6401" max="6482" width="1.875" style="1501" customWidth="1"/>
    <col min="6483" max="6656" width="1.5" style="1501" customWidth="1"/>
    <col min="6657" max="6738" width="1.875" style="1501" customWidth="1"/>
    <col min="6739" max="6912" width="1.5" style="1501" customWidth="1"/>
    <col min="6913" max="6994" width="1.875" style="1501" customWidth="1"/>
    <col min="6995" max="7168" width="1.5" style="1501" customWidth="1"/>
    <col min="7169" max="7250" width="1.875" style="1501" customWidth="1"/>
    <col min="7251" max="7424" width="1.5" style="1501" customWidth="1"/>
    <col min="7425" max="7506" width="1.875" style="1501" customWidth="1"/>
    <col min="7507" max="7680" width="1.5" style="1501" customWidth="1"/>
    <col min="7681" max="7762" width="1.875" style="1501" customWidth="1"/>
    <col min="7763" max="7936" width="1.5" style="1501" customWidth="1"/>
    <col min="7937" max="8018" width="1.875" style="1501" customWidth="1"/>
    <col min="8019" max="8192" width="1.5" style="1501" customWidth="1"/>
    <col min="8193" max="8274" width="1.875" style="1501" customWidth="1"/>
    <col min="8275" max="8448" width="1.5" style="1501" customWidth="1"/>
    <col min="8449" max="8530" width="1.875" style="1501" customWidth="1"/>
    <col min="8531" max="8704" width="1.5" style="1501" customWidth="1"/>
    <col min="8705" max="8786" width="1.875" style="1501" customWidth="1"/>
    <col min="8787" max="8960" width="1.5" style="1501" customWidth="1"/>
    <col min="8961" max="9042" width="1.875" style="1501" customWidth="1"/>
    <col min="9043" max="9216" width="1.5" style="1501" customWidth="1"/>
    <col min="9217" max="9298" width="1.875" style="1501" customWidth="1"/>
    <col min="9299" max="9472" width="1.5" style="1501" customWidth="1"/>
    <col min="9473" max="9554" width="1.875" style="1501" customWidth="1"/>
    <col min="9555" max="9728" width="1.5" style="1501" customWidth="1"/>
    <col min="9729" max="9810" width="1.875" style="1501" customWidth="1"/>
    <col min="9811" max="9984" width="1.5" style="1501" customWidth="1"/>
    <col min="9985" max="10066" width="1.875" style="1501" customWidth="1"/>
    <col min="10067" max="10240" width="1.5" style="1501" customWidth="1"/>
    <col min="10241" max="10322" width="1.875" style="1501" customWidth="1"/>
    <col min="10323" max="10496" width="1.5" style="1501" customWidth="1"/>
    <col min="10497" max="10578" width="1.875" style="1501" customWidth="1"/>
    <col min="10579" max="10752" width="1.5" style="1501" customWidth="1"/>
    <col min="10753" max="10834" width="1.875" style="1501" customWidth="1"/>
    <col min="10835" max="11008" width="1.5" style="1501" customWidth="1"/>
    <col min="11009" max="11090" width="1.875" style="1501" customWidth="1"/>
    <col min="11091" max="11264" width="1.5" style="1501" customWidth="1"/>
    <col min="11265" max="11346" width="1.875" style="1501" customWidth="1"/>
    <col min="11347" max="11520" width="1.5" style="1501" customWidth="1"/>
    <col min="11521" max="11602" width="1.875" style="1501" customWidth="1"/>
    <col min="11603" max="11776" width="1.5" style="1501" customWidth="1"/>
    <col min="11777" max="11858" width="1.875" style="1501" customWidth="1"/>
    <col min="11859" max="12032" width="1.5" style="1501" customWidth="1"/>
    <col min="12033" max="12114" width="1.875" style="1501" customWidth="1"/>
    <col min="12115" max="12288" width="1.5" style="1501" customWidth="1"/>
    <col min="12289" max="12370" width="1.875" style="1501" customWidth="1"/>
    <col min="12371" max="12544" width="1.5" style="1501" customWidth="1"/>
    <col min="12545" max="12626" width="1.875" style="1501" customWidth="1"/>
    <col min="12627" max="12800" width="1.5" style="1501" customWidth="1"/>
    <col min="12801" max="12882" width="1.875" style="1501" customWidth="1"/>
    <col min="12883" max="13056" width="1.5" style="1501" customWidth="1"/>
    <col min="13057" max="13138" width="1.875" style="1501" customWidth="1"/>
    <col min="13139" max="13312" width="1.5" style="1501" customWidth="1"/>
    <col min="13313" max="13394" width="1.875" style="1501" customWidth="1"/>
    <col min="13395" max="13568" width="1.5" style="1501" customWidth="1"/>
    <col min="13569" max="13650" width="1.875" style="1501" customWidth="1"/>
    <col min="13651" max="13824" width="1.5" style="1501" customWidth="1"/>
    <col min="13825" max="13906" width="1.875" style="1501" customWidth="1"/>
    <col min="13907" max="14080" width="1.5" style="1501" customWidth="1"/>
    <col min="14081" max="14162" width="1.875" style="1501" customWidth="1"/>
    <col min="14163" max="14336" width="1.5" style="1501" customWidth="1"/>
    <col min="14337" max="14418" width="1.875" style="1501" customWidth="1"/>
    <col min="14419" max="14592" width="1.5" style="1501" customWidth="1"/>
    <col min="14593" max="14674" width="1.875" style="1501" customWidth="1"/>
    <col min="14675" max="14848" width="1.5" style="1501" customWidth="1"/>
    <col min="14849" max="14930" width="1.875" style="1501" customWidth="1"/>
    <col min="14931" max="15104" width="1.5" style="1501" customWidth="1"/>
    <col min="15105" max="15186" width="1.875" style="1501" customWidth="1"/>
    <col min="15187" max="15360" width="1.5" style="1501" customWidth="1"/>
    <col min="15361" max="15442" width="1.875" style="1501" customWidth="1"/>
    <col min="15443" max="15616" width="1.5" style="1501" customWidth="1"/>
    <col min="15617" max="15698" width="1.875" style="1501" customWidth="1"/>
    <col min="15699" max="15872" width="1.5" style="1501" customWidth="1"/>
    <col min="15873" max="15954" width="1.875" style="1501" customWidth="1"/>
    <col min="15955" max="16128" width="1.5" style="1501" customWidth="1"/>
    <col min="16129" max="16210" width="1.875" style="1501" customWidth="1"/>
    <col min="16211" max="16384" width="1.5" style="1501" customWidth="1"/>
  </cols>
  <sheetData>
    <row r="1" spans="1:97" ht="15.75" customHeight="1">
      <c r="A1" s="4004" t="s">
        <v>3808</v>
      </c>
      <c r="B1" s="4004"/>
      <c r="C1" s="4004"/>
      <c r="D1" s="4004"/>
      <c r="E1" s="4004"/>
      <c r="F1" s="4004"/>
      <c r="G1" s="4004"/>
      <c r="H1" s="4004"/>
      <c r="I1" s="4004"/>
      <c r="J1" s="4004"/>
      <c r="K1" s="4004"/>
      <c r="L1" s="4004"/>
      <c r="M1" s="4004"/>
      <c r="N1" s="4004"/>
    </row>
    <row r="2" spans="1:97" ht="12.75" customHeight="1">
      <c r="C2" s="4005" t="s">
        <v>3809</v>
      </c>
      <c r="D2" s="4005"/>
      <c r="E2" s="4005"/>
      <c r="F2" s="4005"/>
      <c r="G2" s="4005"/>
      <c r="H2" s="4005"/>
      <c r="I2" s="4005"/>
      <c r="J2" s="4005"/>
      <c r="K2" s="4005"/>
      <c r="L2" s="4005"/>
      <c r="M2" s="4005"/>
      <c r="N2" s="4005"/>
      <c r="O2" s="4005"/>
      <c r="P2" s="4005"/>
      <c r="Q2" s="4005"/>
      <c r="R2" s="4005"/>
      <c r="S2" s="4005"/>
      <c r="T2" s="4005"/>
      <c r="U2" s="4005"/>
      <c r="V2" s="4005"/>
      <c r="W2" s="4005"/>
      <c r="X2" s="4005"/>
      <c r="Y2" s="4005"/>
      <c r="Z2" s="4005"/>
      <c r="AA2" s="4005"/>
      <c r="AB2" s="4005"/>
      <c r="AC2" s="4005"/>
      <c r="AD2" s="4005"/>
      <c r="AE2" s="4005"/>
      <c r="AF2" s="4005"/>
      <c r="AG2" s="4005"/>
      <c r="AH2" s="4005"/>
      <c r="AI2" s="4005"/>
      <c r="AJ2" s="4005"/>
      <c r="AK2" s="4005"/>
      <c r="AL2" s="4005"/>
      <c r="AM2" s="4005"/>
      <c r="AN2" s="4005"/>
      <c r="AO2" s="4005"/>
      <c r="AP2" s="4005"/>
      <c r="AQ2" s="4005"/>
      <c r="AR2" s="4005"/>
      <c r="AS2" s="4005"/>
      <c r="AT2" s="4005"/>
      <c r="AU2" s="4005"/>
      <c r="AV2" s="4005"/>
      <c r="AW2" s="4005"/>
      <c r="AX2" s="4005"/>
      <c r="AY2" s="4005"/>
      <c r="AZ2" s="4005"/>
      <c r="BA2" s="4005"/>
      <c r="BB2" s="4005"/>
      <c r="BC2" s="4005"/>
      <c r="BD2" s="4005"/>
      <c r="BE2" s="4005"/>
      <c r="BF2" s="4005"/>
      <c r="BG2" s="4005"/>
      <c r="BH2" s="4005"/>
      <c r="BI2" s="4005"/>
      <c r="BJ2" s="4005"/>
      <c r="BK2" s="4005"/>
      <c r="BL2" s="4005"/>
      <c r="BM2" s="4005"/>
      <c r="BN2" s="4005"/>
      <c r="BO2" s="4005"/>
      <c r="BP2" s="4005"/>
      <c r="BQ2" s="4005"/>
      <c r="BR2" s="4005"/>
      <c r="BS2" s="4005"/>
      <c r="BT2" s="4005"/>
      <c r="BU2" s="4005"/>
      <c r="BV2" s="4005"/>
    </row>
    <row r="3" spans="1:97" ht="8.85" customHeight="1">
      <c r="C3" s="4005"/>
      <c r="D3" s="4005"/>
      <c r="E3" s="4005"/>
      <c r="F3" s="4005"/>
      <c r="G3" s="4005"/>
      <c r="H3" s="4005"/>
      <c r="I3" s="4005"/>
      <c r="J3" s="4005"/>
      <c r="K3" s="4005"/>
      <c r="L3" s="4005"/>
      <c r="M3" s="4005"/>
      <c r="N3" s="4005"/>
      <c r="O3" s="4005"/>
      <c r="P3" s="4005"/>
      <c r="Q3" s="4005"/>
      <c r="R3" s="4005"/>
      <c r="S3" s="4005"/>
      <c r="T3" s="4005"/>
      <c r="U3" s="4005"/>
      <c r="V3" s="4005"/>
      <c r="W3" s="4005"/>
      <c r="X3" s="4005"/>
      <c r="Y3" s="4005"/>
      <c r="Z3" s="4005"/>
      <c r="AA3" s="4005"/>
      <c r="AB3" s="4005"/>
      <c r="AC3" s="4005"/>
      <c r="AD3" s="4005"/>
      <c r="AE3" s="4005"/>
      <c r="AF3" s="4005"/>
      <c r="AG3" s="4005"/>
      <c r="AH3" s="4005"/>
      <c r="AI3" s="4005"/>
      <c r="AJ3" s="4005"/>
      <c r="AK3" s="4005"/>
      <c r="AL3" s="4005"/>
      <c r="AM3" s="4005"/>
      <c r="AN3" s="4005"/>
      <c r="AO3" s="4005"/>
      <c r="AP3" s="4005"/>
      <c r="AQ3" s="4005"/>
      <c r="AR3" s="4005"/>
      <c r="AS3" s="4005"/>
      <c r="AT3" s="4005"/>
      <c r="AU3" s="4005"/>
      <c r="AV3" s="4005"/>
      <c r="AW3" s="4005"/>
      <c r="AX3" s="4005"/>
      <c r="AY3" s="4005"/>
      <c r="AZ3" s="4005"/>
      <c r="BA3" s="4005"/>
      <c r="BB3" s="4005"/>
      <c r="BC3" s="4005"/>
      <c r="BD3" s="4005"/>
      <c r="BE3" s="4005"/>
      <c r="BF3" s="4005"/>
      <c r="BG3" s="4005"/>
      <c r="BH3" s="4005"/>
      <c r="BI3" s="4005"/>
      <c r="BJ3" s="4005"/>
      <c r="BK3" s="4005"/>
      <c r="BL3" s="4005"/>
      <c r="BM3" s="4005"/>
      <c r="BN3" s="4005"/>
      <c r="BO3" s="4005"/>
      <c r="BP3" s="4005"/>
      <c r="BQ3" s="4005"/>
      <c r="BR3" s="4005"/>
      <c r="BS3" s="4005"/>
      <c r="BT3" s="4005"/>
      <c r="BU3" s="4005"/>
      <c r="BV3" s="4005"/>
    </row>
    <row r="4" spans="1:97" ht="14.25">
      <c r="R4" s="4006" t="s">
        <v>2526</v>
      </c>
      <c r="S4" s="4007"/>
      <c r="T4" s="4007"/>
      <c r="U4" s="4007"/>
      <c r="V4" s="4007"/>
      <c r="W4" s="4007"/>
      <c r="X4" s="4007"/>
      <c r="Y4" s="4007"/>
      <c r="Z4" s="4007"/>
      <c r="AA4" s="4007"/>
      <c r="AB4" s="4007"/>
      <c r="AC4" s="4007"/>
      <c r="AD4" s="4007"/>
      <c r="AE4" s="4007"/>
      <c r="AF4" s="4007"/>
      <c r="AG4" s="4007"/>
      <c r="AH4" s="4007"/>
      <c r="AI4" s="4007"/>
      <c r="AJ4" s="4007"/>
      <c r="AK4" s="4007"/>
      <c r="AL4" s="4007"/>
      <c r="AM4" s="4007"/>
      <c r="AN4" s="4007"/>
      <c r="AO4" s="4007"/>
      <c r="AP4" s="4007"/>
      <c r="AQ4" s="4007"/>
      <c r="AR4" s="4007"/>
      <c r="AS4" s="4007"/>
      <c r="AT4" s="4007"/>
      <c r="AU4" s="4007"/>
      <c r="AV4" s="4007"/>
      <c r="AW4" s="4007"/>
      <c r="AX4" s="4007"/>
      <c r="AY4" s="4007"/>
      <c r="AZ4" s="4007"/>
      <c r="BA4" s="4007"/>
      <c r="BB4" s="4007"/>
      <c r="BC4" s="4007"/>
      <c r="BD4" s="4007"/>
      <c r="BE4" s="4007"/>
      <c r="BF4" s="4007"/>
      <c r="BG4" s="4007"/>
    </row>
    <row r="5" spans="1:97" s="1502" customFormat="1" ht="13.5">
      <c r="B5" s="1503"/>
      <c r="C5" s="1503"/>
      <c r="D5" s="1504"/>
      <c r="E5" s="1504"/>
      <c r="F5" s="1504"/>
      <c r="G5" s="1504"/>
      <c r="H5" s="1504"/>
      <c r="I5" s="1504"/>
      <c r="J5" s="1504"/>
      <c r="K5" s="1504"/>
      <c r="L5" s="1504"/>
      <c r="M5" s="1504"/>
      <c r="N5" s="1504"/>
      <c r="O5" s="1504"/>
      <c r="P5" s="1504"/>
      <c r="Q5" s="1504"/>
      <c r="S5" s="1505"/>
      <c r="T5" s="1505"/>
      <c r="U5" s="1505"/>
      <c r="V5" s="1505"/>
      <c r="W5" s="1505"/>
      <c r="X5" s="1505"/>
      <c r="Y5" s="1505"/>
      <c r="Z5" s="1505"/>
      <c r="AA5" s="1505"/>
      <c r="AB5" s="1505"/>
      <c r="AC5" s="1505"/>
      <c r="AD5" s="1505"/>
      <c r="AE5" s="1505"/>
      <c r="AF5" s="4008" t="s">
        <v>3769</v>
      </c>
      <c r="AG5" s="4008"/>
      <c r="AH5" s="4008"/>
      <c r="AI5" s="4008"/>
      <c r="AJ5" s="4008"/>
      <c r="AK5" s="4008"/>
      <c r="AL5" s="4008"/>
      <c r="AM5" s="4008"/>
      <c r="AN5" s="4008"/>
      <c r="AO5" s="4008"/>
      <c r="AP5" s="4008"/>
      <c r="AQ5" s="4008"/>
      <c r="AR5" s="4008"/>
      <c r="AS5" s="4008"/>
      <c r="AT5" s="4008"/>
      <c r="AU5" s="4008"/>
      <c r="AV5" s="1505"/>
      <c r="AW5" s="1505"/>
      <c r="AX5" s="1505"/>
      <c r="AY5" s="1505"/>
      <c r="AZ5" s="1505"/>
      <c r="BA5" s="1505"/>
      <c r="BB5" s="1505"/>
      <c r="BC5" s="1505"/>
      <c r="BD5" s="1505"/>
      <c r="BE5" s="1505"/>
      <c r="BF5" s="1505"/>
      <c r="BG5" s="1505"/>
      <c r="BH5" s="1504"/>
      <c r="BI5" s="1504"/>
      <c r="BJ5" s="1504"/>
      <c r="BK5" s="1503"/>
      <c r="BL5" s="1503"/>
      <c r="BM5" s="1503"/>
      <c r="BN5" s="1503"/>
      <c r="BO5" s="1503"/>
      <c r="BP5" s="1503"/>
      <c r="BQ5" s="1503"/>
      <c r="BR5" s="1503"/>
      <c r="BS5" s="1503"/>
      <c r="BT5" s="1503"/>
      <c r="BU5" s="1503"/>
      <c r="BV5" s="1503"/>
      <c r="BW5" s="1503"/>
      <c r="BX5" s="1503"/>
      <c r="BY5" s="1503"/>
      <c r="BZ5" s="1503"/>
      <c r="CA5" s="1503"/>
      <c r="CB5" s="1503"/>
      <c r="CC5" s="1503"/>
      <c r="CD5" s="1503"/>
      <c r="CE5" s="1503"/>
      <c r="CF5" s="1503"/>
      <c r="CG5" s="1503"/>
      <c r="CH5" s="1503"/>
      <c r="CI5" s="1503"/>
      <c r="CJ5" s="1503"/>
      <c r="CK5" s="1503"/>
      <c r="CL5" s="1503"/>
      <c r="CM5" s="1503"/>
      <c r="CN5" s="1503"/>
      <c r="CO5" s="1503"/>
      <c r="CP5" s="1503"/>
      <c r="CQ5" s="1503"/>
      <c r="CR5" s="1503"/>
      <c r="CS5" s="1503"/>
    </row>
    <row r="6" spans="1:97" ht="7.5" customHeight="1">
      <c r="B6" s="4009" t="s">
        <v>3770</v>
      </c>
      <c r="C6" s="4009"/>
      <c r="D6" s="4009"/>
      <c r="E6" s="4009"/>
      <c r="F6" s="4009"/>
      <c r="G6" s="4009"/>
      <c r="H6" s="4009"/>
      <c r="I6" s="4009"/>
      <c r="J6" s="4009"/>
      <c r="K6" s="4009"/>
      <c r="L6" s="4009"/>
      <c r="M6" s="4009"/>
      <c r="N6" s="4009"/>
      <c r="O6" s="4009"/>
      <c r="P6" s="4009"/>
      <c r="Q6" s="4009"/>
      <c r="R6" s="4009"/>
      <c r="S6" s="4009"/>
      <c r="AA6" s="1501" t="s">
        <v>507</v>
      </c>
    </row>
    <row r="7" spans="1:97" ht="7.5" customHeight="1" thickBot="1">
      <c r="B7" s="4009"/>
      <c r="C7" s="4009"/>
      <c r="D7" s="4009"/>
      <c r="E7" s="4009"/>
      <c r="F7" s="4009"/>
      <c r="G7" s="4009"/>
      <c r="H7" s="4009"/>
      <c r="I7" s="4009"/>
      <c r="J7" s="4009"/>
      <c r="K7" s="4009"/>
      <c r="L7" s="4009"/>
      <c r="M7" s="4009"/>
      <c r="N7" s="4009"/>
      <c r="O7" s="4009"/>
      <c r="P7" s="4009"/>
      <c r="Q7" s="4009"/>
      <c r="R7" s="4009"/>
      <c r="S7" s="4009"/>
      <c r="CC7" s="1506"/>
    </row>
    <row r="8" spans="1:97" ht="3" customHeight="1">
      <c r="B8" s="4010" t="s">
        <v>3771</v>
      </c>
      <c r="C8" s="4011"/>
      <c r="D8" s="4011"/>
      <c r="E8" s="4011"/>
      <c r="F8" s="4011"/>
      <c r="G8" s="4011"/>
      <c r="H8" s="4011"/>
      <c r="I8" s="4011"/>
      <c r="J8" s="4011"/>
      <c r="K8" s="4011"/>
      <c r="L8" s="4011"/>
      <c r="M8" s="4011"/>
      <c r="N8" s="4011"/>
      <c r="O8" s="4011"/>
      <c r="P8" s="4011"/>
      <c r="Q8" s="4011"/>
      <c r="R8" s="4011"/>
      <c r="S8" s="4012"/>
      <c r="T8" s="1507"/>
      <c r="U8" s="1507"/>
      <c r="V8" s="1507"/>
      <c r="W8" s="1507"/>
      <c r="X8" s="1507"/>
      <c r="Y8" s="1507"/>
      <c r="Z8" s="1507"/>
      <c r="AA8" s="1507"/>
      <c r="AB8" s="1507"/>
      <c r="AC8" s="1507"/>
      <c r="AD8" s="1507"/>
      <c r="AE8" s="1507"/>
      <c r="AF8" s="1507"/>
      <c r="AG8" s="1507"/>
      <c r="AH8" s="1507"/>
      <c r="AI8" s="1507"/>
      <c r="AJ8" s="1507"/>
      <c r="AK8" s="1507"/>
      <c r="AL8" s="1507"/>
      <c r="AM8" s="1507"/>
      <c r="AN8" s="1507"/>
      <c r="AO8" s="1508"/>
      <c r="AP8" s="1509"/>
      <c r="AQ8" s="1510"/>
      <c r="AR8" s="4019" t="s">
        <v>738</v>
      </c>
      <c r="AS8" s="4020"/>
      <c r="AT8" s="4020"/>
      <c r="AU8" s="4020"/>
      <c r="AV8" s="4020"/>
      <c r="AW8" s="4020"/>
      <c r="AX8" s="4020"/>
      <c r="AY8" s="4020"/>
      <c r="AZ8" s="4020"/>
      <c r="BA8" s="4020"/>
      <c r="BB8" s="4020"/>
      <c r="BC8" s="1511"/>
      <c r="BD8" s="1509"/>
      <c r="BE8" s="1509"/>
      <c r="BF8" s="1509"/>
      <c r="BG8" s="1509"/>
      <c r="BH8" s="1509"/>
      <c r="BI8" s="1509"/>
      <c r="BJ8" s="1512"/>
      <c r="BK8" s="1512"/>
      <c r="BL8" s="1512"/>
      <c r="BM8" s="1512"/>
      <c r="BN8" s="1512"/>
      <c r="BO8" s="1512"/>
      <c r="BP8" s="1512"/>
      <c r="BQ8" s="1512"/>
      <c r="BR8" s="1512"/>
      <c r="BS8" s="1512"/>
      <c r="BT8" s="1512"/>
      <c r="BU8" s="1512"/>
      <c r="BV8" s="1512"/>
      <c r="BW8" s="1512"/>
      <c r="BX8" s="1512"/>
      <c r="BY8" s="1512"/>
      <c r="BZ8" s="1512"/>
      <c r="CA8" s="1512"/>
      <c r="CB8" s="1512"/>
      <c r="CC8" s="1513"/>
    </row>
    <row r="9" spans="1:97" ht="12" customHeight="1">
      <c r="B9" s="4013"/>
      <c r="C9" s="4014"/>
      <c r="D9" s="4014"/>
      <c r="E9" s="4014"/>
      <c r="F9" s="4014"/>
      <c r="G9" s="4014"/>
      <c r="H9" s="4014"/>
      <c r="I9" s="4014"/>
      <c r="J9" s="4014"/>
      <c r="K9" s="4014"/>
      <c r="L9" s="4014"/>
      <c r="M9" s="4014"/>
      <c r="N9" s="4014"/>
      <c r="O9" s="4014"/>
      <c r="P9" s="4014"/>
      <c r="Q9" s="4014"/>
      <c r="R9" s="4014"/>
      <c r="S9" s="4015"/>
      <c r="T9" s="1514"/>
      <c r="Y9" s="4025" t="str">
        <f>cst_wskakunin_NOBE_MENSEKI_JYUTAKU_SHINSEI</f>
        <v/>
      </c>
      <c r="Z9" s="4026"/>
      <c r="AA9" s="4026"/>
      <c r="AB9" s="4026"/>
      <c r="AC9" s="4026"/>
      <c r="AD9" s="4026"/>
      <c r="AE9" s="4026"/>
      <c r="AF9" s="4026"/>
      <c r="AG9" s="4026"/>
      <c r="AH9" s="4026"/>
      <c r="AI9" s="4026"/>
      <c r="AJ9" s="4027"/>
      <c r="AK9" s="4001" t="s">
        <v>114</v>
      </c>
      <c r="AL9" s="4002"/>
      <c r="AM9" s="4002"/>
      <c r="AN9" s="1515"/>
      <c r="AO9" s="1515"/>
      <c r="AP9" s="1515"/>
      <c r="AQ9" s="1516"/>
      <c r="AR9" s="4021"/>
      <c r="AS9" s="4022"/>
      <c r="AT9" s="4022"/>
      <c r="AU9" s="4022"/>
      <c r="AV9" s="4022"/>
      <c r="AW9" s="4022"/>
      <c r="AX9" s="4022"/>
      <c r="AY9" s="4022"/>
      <c r="AZ9" s="4022"/>
      <c r="BA9" s="4022"/>
      <c r="BB9" s="4022"/>
      <c r="BC9" s="1517"/>
      <c r="BD9" s="1515"/>
      <c r="BE9" s="1515"/>
      <c r="BH9" s="4025" t="str">
        <f>cst_wskakunin_SHIKITI_MENSEKI_1_TOTAL</f>
        <v/>
      </c>
      <c r="BI9" s="4026"/>
      <c r="BJ9" s="4026"/>
      <c r="BK9" s="4026"/>
      <c r="BL9" s="4026"/>
      <c r="BM9" s="4026"/>
      <c r="BN9" s="4026"/>
      <c r="BO9" s="4026"/>
      <c r="BP9" s="4026"/>
      <c r="BQ9" s="4026"/>
      <c r="BR9" s="4026"/>
      <c r="BS9" s="4026"/>
      <c r="BT9" s="4026"/>
      <c r="BU9" s="4027"/>
      <c r="BV9" s="4001" t="s">
        <v>114</v>
      </c>
      <c r="BW9" s="4002"/>
      <c r="BX9" s="4002"/>
      <c r="CA9" s="1518"/>
      <c r="CB9" s="1518"/>
      <c r="CC9" s="1519"/>
    </row>
    <row r="10" spans="1:97" ht="12.6" customHeight="1">
      <c r="B10" s="4013"/>
      <c r="C10" s="4014"/>
      <c r="D10" s="4014"/>
      <c r="E10" s="4014"/>
      <c r="F10" s="4014"/>
      <c r="G10" s="4014"/>
      <c r="H10" s="4014"/>
      <c r="I10" s="4014"/>
      <c r="J10" s="4014"/>
      <c r="K10" s="4014"/>
      <c r="L10" s="4014"/>
      <c r="M10" s="4014"/>
      <c r="N10" s="4014"/>
      <c r="O10" s="4014"/>
      <c r="P10" s="4014"/>
      <c r="Q10" s="4014"/>
      <c r="R10" s="4014"/>
      <c r="S10" s="4015"/>
      <c r="T10" s="1514"/>
      <c r="Y10" s="4028"/>
      <c r="Z10" s="4029"/>
      <c r="AA10" s="4029"/>
      <c r="AB10" s="4029"/>
      <c r="AC10" s="4029"/>
      <c r="AD10" s="4029"/>
      <c r="AE10" s="4029"/>
      <c r="AF10" s="4029"/>
      <c r="AG10" s="4029"/>
      <c r="AH10" s="4029"/>
      <c r="AI10" s="4029"/>
      <c r="AJ10" s="4030"/>
      <c r="AK10" s="4001"/>
      <c r="AL10" s="4002"/>
      <c r="AM10" s="4002"/>
      <c r="AN10" s="1515"/>
      <c r="AO10" s="1515"/>
      <c r="AP10" s="1515"/>
      <c r="AQ10" s="1516"/>
      <c r="AR10" s="4021"/>
      <c r="AS10" s="4022"/>
      <c r="AT10" s="4022"/>
      <c r="AU10" s="4022"/>
      <c r="AV10" s="4022"/>
      <c r="AW10" s="4022"/>
      <c r="AX10" s="4022"/>
      <c r="AY10" s="4022"/>
      <c r="AZ10" s="4022"/>
      <c r="BA10" s="4022"/>
      <c r="BB10" s="4022"/>
      <c r="BC10" s="1517"/>
      <c r="BD10" s="1515"/>
      <c r="BE10" s="1515"/>
      <c r="BH10" s="4028"/>
      <c r="BI10" s="4029"/>
      <c r="BJ10" s="4029"/>
      <c r="BK10" s="4029"/>
      <c r="BL10" s="4029"/>
      <c r="BM10" s="4029"/>
      <c r="BN10" s="4029"/>
      <c r="BO10" s="4029"/>
      <c r="BP10" s="4029"/>
      <c r="BQ10" s="4029"/>
      <c r="BR10" s="4029"/>
      <c r="BS10" s="4029"/>
      <c r="BT10" s="4029"/>
      <c r="BU10" s="4030"/>
      <c r="BV10" s="4001"/>
      <c r="BW10" s="4002"/>
      <c r="BX10" s="4002"/>
      <c r="CA10" s="1518"/>
      <c r="CB10" s="1518"/>
      <c r="CC10" s="1519"/>
    </row>
    <row r="11" spans="1:97" ht="3" customHeight="1">
      <c r="B11" s="4016"/>
      <c r="C11" s="4017"/>
      <c r="D11" s="4017"/>
      <c r="E11" s="4017"/>
      <c r="F11" s="4017"/>
      <c r="G11" s="4017"/>
      <c r="H11" s="4017"/>
      <c r="I11" s="4017"/>
      <c r="J11" s="4017"/>
      <c r="K11" s="4017"/>
      <c r="L11" s="4017"/>
      <c r="M11" s="4017"/>
      <c r="N11" s="4017"/>
      <c r="O11" s="4017"/>
      <c r="P11" s="4017"/>
      <c r="Q11" s="4017"/>
      <c r="R11" s="4017"/>
      <c r="S11" s="4018"/>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1"/>
      <c r="AP11" s="1521"/>
      <c r="AQ11" s="1522"/>
      <c r="AR11" s="4023"/>
      <c r="AS11" s="4024"/>
      <c r="AT11" s="4024"/>
      <c r="AU11" s="4024"/>
      <c r="AV11" s="4024"/>
      <c r="AW11" s="4024"/>
      <c r="AX11" s="4024"/>
      <c r="AY11" s="4024"/>
      <c r="AZ11" s="4024"/>
      <c r="BA11" s="4024"/>
      <c r="BB11" s="4024"/>
      <c r="BC11" s="1523"/>
      <c r="BD11" s="1521"/>
      <c r="BE11" s="1521"/>
      <c r="BF11" s="1521"/>
      <c r="BG11" s="1521"/>
      <c r="BH11" s="1521"/>
      <c r="BI11" s="1521"/>
      <c r="BJ11" s="1524"/>
      <c r="BK11" s="1524"/>
      <c r="BL11" s="1524"/>
      <c r="BM11" s="1524"/>
      <c r="BN11" s="1524"/>
      <c r="BO11" s="1524"/>
      <c r="BP11" s="1524"/>
      <c r="BQ11" s="1524"/>
      <c r="BR11" s="1524"/>
      <c r="BS11" s="1524"/>
      <c r="BT11" s="1524"/>
      <c r="BU11" s="1524"/>
      <c r="BV11" s="1524"/>
      <c r="BW11" s="1524"/>
      <c r="BX11" s="1524"/>
      <c r="BY11" s="1524"/>
      <c r="BZ11" s="1524"/>
      <c r="CA11" s="1524"/>
      <c r="CB11" s="1524"/>
      <c r="CC11" s="1525"/>
    </row>
    <row r="12" spans="1:97" ht="15" customHeight="1">
      <c r="B12" s="3979" t="s">
        <v>3772</v>
      </c>
      <c r="C12" s="3980"/>
      <c r="D12" s="3980"/>
      <c r="E12" s="3980"/>
      <c r="F12" s="3980"/>
      <c r="G12" s="3980"/>
      <c r="H12" s="3981"/>
      <c r="I12" s="3916" t="s">
        <v>3773</v>
      </c>
      <c r="J12" s="3971"/>
      <c r="K12" s="3971"/>
      <c r="L12" s="3971"/>
      <c r="M12" s="3971"/>
      <c r="N12" s="3971"/>
      <c r="O12" s="3971"/>
      <c r="P12" s="3971"/>
      <c r="Q12" s="3971"/>
      <c r="R12" s="3971"/>
      <c r="S12" s="3917"/>
      <c r="T12" s="4003" t="s">
        <v>139</v>
      </c>
      <c r="U12" s="3994"/>
      <c r="V12" s="3968" t="s">
        <v>4853</v>
      </c>
      <c r="W12" s="3968"/>
      <c r="X12" s="3968"/>
      <c r="Y12" s="3968"/>
      <c r="Z12" s="3968"/>
      <c r="AA12" s="3968"/>
      <c r="AB12" s="3968"/>
      <c r="AC12" s="3968"/>
      <c r="AD12" s="3968"/>
      <c r="AE12" s="3968"/>
      <c r="AF12" s="3968"/>
      <c r="AG12" s="3968"/>
      <c r="AH12" s="3968"/>
      <c r="AI12" s="3968"/>
      <c r="AJ12" s="3968"/>
      <c r="AK12" s="3968"/>
      <c r="AL12" s="3968"/>
      <c r="AM12" s="3968"/>
      <c r="AN12" s="3968"/>
      <c r="AO12" s="3994" t="s">
        <v>139</v>
      </c>
      <c r="AP12" s="3994"/>
      <c r="AQ12" s="3968" t="s">
        <v>4887</v>
      </c>
      <c r="AR12" s="3968"/>
      <c r="AS12" s="3968"/>
      <c r="AT12" s="3968"/>
      <c r="AU12" s="3968"/>
      <c r="AV12" s="3968"/>
      <c r="AW12" s="3968"/>
      <c r="AX12" s="3994" t="s">
        <v>139</v>
      </c>
      <c r="AY12" s="3994"/>
      <c r="AZ12" s="3968" t="s">
        <v>2534</v>
      </c>
      <c r="BA12" s="3968"/>
      <c r="BB12" s="3968"/>
      <c r="BC12" s="3968"/>
      <c r="BD12" s="3968"/>
      <c r="BE12" s="3968"/>
      <c r="BF12" s="3968"/>
      <c r="BG12" s="3994" t="s">
        <v>139</v>
      </c>
      <c r="BH12" s="3994"/>
      <c r="BI12" s="3968" t="s">
        <v>3774</v>
      </c>
      <c r="BJ12" s="3968"/>
      <c r="BK12" s="3968"/>
      <c r="BL12" s="3968"/>
      <c r="BM12" s="3968"/>
      <c r="BN12" s="3968"/>
      <c r="BO12" s="3968"/>
      <c r="BP12" s="3994" t="s">
        <v>139</v>
      </c>
      <c r="BQ12" s="3994"/>
      <c r="BR12" s="3968" t="s">
        <v>4888</v>
      </c>
      <c r="BS12" s="3968"/>
      <c r="BT12" s="3968"/>
      <c r="BU12" s="3968"/>
      <c r="BV12" s="3968"/>
      <c r="BW12" s="3968"/>
      <c r="BX12" s="3968"/>
      <c r="BY12" s="3968"/>
      <c r="BZ12" s="3968"/>
      <c r="CA12" s="3968"/>
      <c r="CB12" s="3968"/>
      <c r="CC12" s="3987"/>
    </row>
    <row r="13" spans="1:97" ht="15" customHeight="1">
      <c r="B13" s="3964"/>
      <c r="C13" s="3962"/>
      <c r="D13" s="3962"/>
      <c r="E13" s="3962"/>
      <c r="F13" s="3962"/>
      <c r="G13" s="3962"/>
      <c r="H13" s="3963"/>
      <c r="I13" s="3918"/>
      <c r="J13" s="3972"/>
      <c r="K13" s="3972"/>
      <c r="L13" s="3972"/>
      <c r="M13" s="3972"/>
      <c r="N13" s="3972"/>
      <c r="O13" s="3972"/>
      <c r="P13" s="3972"/>
      <c r="Q13" s="3972"/>
      <c r="R13" s="3972"/>
      <c r="S13" s="3919"/>
      <c r="T13" s="3995" t="s">
        <v>139</v>
      </c>
      <c r="U13" s="3996"/>
      <c r="V13" s="3986" t="s">
        <v>2528</v>
      </c>
      <c r="W13" s="3986"/>
      <c r="X13" s="3986"/>
      <c r="Y13" s="3986"/>
      <c r="Z13" s="3986"/>
      <c r="AA13" s="3986"/>
      <c r="AB13" s="3997" t="s">
        <v>4513</v>
      </c>
      <c r="AC13" s="3997"/>
      <c r="AD13" s="3997"/>
      <c r="AE13" s="3997"/>
      <c r="AF13" s="3997"/>
      <c r="AG13" s="3997"/>
      <c r="AH13" s="3997"/>
      <c r="AI13" s="3997"/>
      <c r="AJ13" s="3997"/>
      <c r="AK13" s="3997"/>
      <c r="AL13" s="3997"/>
      <c r="AM13" s="3997"/>
      <c r="AN13" s="3997"/>
      <c r="AO13" s="3997"/>
      <c r="AP13" s="3997"/>
      <c r="AQ13" s="3997"/>
      <c r="AR13" s="3997"/>
      <c r="AS13" s="3997"/>
      <c r="AT13" s="3997"/>
      <c r="AU13" s="3997"/>
      <c r="AV13" s="3997"/>
      <c r="AW13" s="3997"/>
      <c r="AX13" s="3997"/>
      <c r="AY13" s="3997"/>
      <c r="AZ13" s="3997"/>
      <c r="BA13" s="3997"/>
      <c r="BB13" s="3997"/>
      <c r="BC13" s="3997"/>
      <c r="BD13" s="3997"/>
      <c r="BE13" s="3997"/>
      <c r="BF13" s="3997"/>
      <c r="BG13" s="3997"/>
      <c r="BH13" s="3997"/>
      <c r="BI13" s="3997"/>
      <c r="BJ13" s="3997"/>
      <c r="BK13" s="3997"/>
      <c r="BL13" s="3997"/>
      <c r="BM13" s="3997"/>
      <c r="BN13" s="3997"/>
      <c r="BO13" s="3998"/>
      <c r="BP13" s="3998"/>
      <c r="BQ13" s="3998"/>
      <c r="BR13" s="3998"/>
      <c r="BS13" s="3998"/>
      <c r="BT13" s="3998"/>
      <c r="BU13" s="3998"/>
      <c r="BV13" s="3998"/>
      <c r="BW13" s="3998"/>
      <c r="BX13" s="3998"/>
      <c r="BY13" s="3998"/>
      <c r="BZ13" s="3998"/>
      <c r="CA13" s="3999" t="s">
        <v>57</v>
      </c>
      <c r="CB13" s="3999"/>
      <c r="CC13" s="4000"/>
      <c r="CD13" s="1526"/>
      <c r="CE13" s="1527"/>
    </row>
    <row r="14" spans="1:97" ht="15" customHeight="1">
      <c r="B14" s="3964"/>
      <c r="C14" s="3962"/>
      <c r="D14" s="3962"/>
      <c r="E14" s="3962"/>
      <c r="F14" s="3962"/>
      <c r="G14" s="3962"/>
      <c r="H14" s="3963"/>
      <c r="I14" s="3916" t="s">
        <v>3775</v>
      </c>
      <c r="J14" s="3971"/>
      <c r="K14" s="3971"/>
      <c r="L14" s="3971"/>
      <c r="M14" s="3971"/>
      <c r="N14" s="3971"/>
      <c r="O14" s="3971"/>
      <c r="P14" s="3971"/>
      <c r="Q14" s="3971"/>
      <c r="R14" s="3971"/>
      <c r="S14" s="3917"/>
      <c r="T14" s="3967" t="s">
        <v>139</v>
      </c>
      <c r="U14" s="3912"/>
      <c r="V14" s="3968" t="s">
        <v>2577</v>
      </c>
      <c r="W14" s="3968"/>
      <c r="X14" s="3968"/>
      <c r="Y14" s="3968"/>
      <c r="Z14" s="3968"/>
      <c r="AA14" s="3968"/>
      <c r="AB14" s="3968"/>
      <c r="AC14" s="3968"/>
      <c r="AD14" s="3968"/>
      <c r="AE14" s="3966" t="s">
        <v>139</v>
      </c>
      <c r="AF14" s="3966"/>
      <c r="AG14" s="3968" t="s">
        <v>2529</v>
      </c>
      <c r="AH14" s="3968"/>
      <c r="AI14" s="3968"/>
      <c r="AJ14" s="3968"/>
      <c r="AK14" s="3968"/>
      <c r="AL14" s="3968"/>
      <c r="AM14" s="3968"/>
      <c r="AN14" s="3968"/>
      <c r="AO14" s="3968"/>
      <c r="AP14" s="3968"/>
      <c r="AQ14" s="3968"/>
      <c r="AR14" s="3916" t="s">
        <v>3776</v>
      </c>
      <c r="AS14" s="3971"/>
      <c r="AT14" s="3971"/>
      <c r="AU14" s="3971"/>
      <c r="AV14" s="3971"/>
      <c r="AW14" s="3971"/>
      <c r="AX14" s="3971"/>
      <c r="AY14" s="3971"/>
      <c r="AZ14" s="3971"/>
      <c r="BA14" s="3971"/>
      <c r="BB14" s="3917"/>
      <c r="BC14" s="3969" t="s">
        <v>139</v>
      </c>
      <c r="BD14" s="3969"/>
      <c r="BE14" s="3968" t="s">
        <v>2578</v>
      </c>
      <c r="BF14" s="3968"/>
      <c r="BG14" s="3968"/>
      <c r="BH14" s="3968"/>
      <c r="BI14" s="3968"/>
      <c r="BJ14" s="3968"/>
      <c r="BK14" s="3968"/>
      <c r="BL14" s="3968"/>
      <c r="BM14" s="3968"/>
      <c r="BN14" s="3968"/>
      <c r="BO14" s="3969" t="s">
        <v>139</v>
      </c>
      <c r="BP14" s="3969"/>
      <c r="BQ14" s="3968" t="s">
        <v>2530</v>
      </c>
      <c r="BR14" s="3968"/>
      <c r="BS14" s="3968"/>
      <c r="BT14" s="3968"/>
      <c r="BU14" s="3968"/>
      <c r="BV14" s="3968"/>
      <c r="BW14" s="3968"/>
      <c r="BX14" s="3968"/>
      <c r="BY14" s="3968"/>
      <c r="BZ14" s="3968"/>
      <c r="CA14" s="3968"/>
      <c r="CB14" s="3968"/>
      <c r="CC14" s="3987"/>
    </row>
    <row r="15" spans="1:97" ht="15" customHeight="1">
      <c r="B15" s="3964"/>
      <c r="C15" s="3962"/>
      <c r="D15" s="3962"/>
      <c r="E15" s="3962"/>
      <c r="F15" s="3962"/>
      <c r="G15" s="3962"/>
      <c r="H15" s="3963"/>
      <c r="I15" s="3918"/>
      <c r="J15" s="3972"/>
      <c r="K15" s="3972"/>
      <c r="L15" s="3972"/>
      <c r="M15" s="3972"/>
      <c r="N15" s="3972"/>
      <c r="O15" s="3972"/>
      <c r="P15" s="3972"/>
      <c r="Q15" s="3972"/>
      <c r="R15" s="3972"/>
      <c r="S15" s="3919"/>
      <c r="T15" s="3991" t="s">
        <v>139</v>
      </c>
      <c r="U15" s="3992"/>
      <c r="V15" s="3986" t="s">
        <v>2579</v>
      </c>
      <c r="W15" s="3986"/>
      <c r="X15" s="3986"/>
      <c r="Y15" s="3986"/>
      <c r="Z15" s="3986"/>
      <c r="AA15" s="3986"/>
      <c r="AB15" s="3986"/>
      <c r="AC15" s="3986"/>
      <c r="AD15" s="3986"/>
      <c r="AE15" s="3986"/>
      <c r="AF15" s="3986"/>
      <c r="AG15" s="3986"/>
      <c r="AH15" s="3986"/>
      <c r="AI15" s="3986"/>
      <c r="AJ15" s="3986"/>
      <c r="AK15" s="3986"/>
      <c r="AL15" s="3986"/>
      <c r="AM15" s="3986"/>
      <c r="AN15" s="3986"/>
      <c r="AO15" s="3986"/>
      <c r="AP15" s="3986"/>
      <c r="AQ15" s="3993"/>
      <c r="AR15" s="3918"/>
      <c r="AS15" s="3972"/>
      <c r="AT15" s="3972"/>
      <c r="AU15" s="3972"/>
      <c r="AV15" s="3972"/>
      <c r="AW15" s="3972"/>
      <c r="AX15" s="3972"/>
      <c r="AY15" s="3972"/>
      <c r="AZ15" s="3972"/>
      <c r="BA15" s="3972"/>
      <c r="BB15" s="3919"/>
      <c r="BC15" s="3985"/>
      <c r="BD15" s="3985"/>
      <c r="BE15" s="3986"/>
      <c r="BF15" s="3986"/>
      <c r="BG15" s="3986"/>
      <c r="BH15" s="3986"/>
      <c r="BI15" s="3986"/>
      <c r="BJ15" s="3986"/>
      <c r="BK15" s="3986"/>
      <c r="BL15" s="3986"/>
      <c r="BM15" s="3986"/>
      <c r="BN15" s="3986"/>
      <c r="BO15" s="3985"/>
      <c r="BP15" s="3985"/>
      <c r="BQ15" s="3986"/>
      <c r="BR15" s="3986"/>
      <c r="BS15" s="3986"/>
      <c r="BT15" s="3986"/>
      <c r="BU15" s="3986"/>
      <c r="BV15" s="3986"/>
      <c r="BW15" s="3986"/>
      <c r="BX15" s="3986"/>
      <c r="BY15" s="3986"/>
      <c r="BZ15" s="3986"/>
      <c r="CA15" s="3986"/>
      <c r="CB15" s="3986"/>
      <c r="CC15" s="3990"/>
    </row>
    <row r="16" spans="1:97" ht="10.5" customHeight="1">
      <c r="B16" s="3964"/>
      <c r="C16" s="3962"/>
      <c r="D16" s="3962"/>
      <c r="E16" s="3962"/>
      <c r="F16" s="3962"/>
      <c r="G16" s="3962"/>
      <c r="H16" s="3963"/>
      <c r="I16" s="3916" t="s">
        <v>3777</v>
      </c>
      <c r="J16" s="3971"/>
      <c r="K16" s="3971"/>
      <c r="L16" s="3971"/>
      <c r="M16" s="3971"/>
      <c r="N16" s="3971"/>
      <c r="O16" s="3971"/>
      <c r="P16" s="3971"/>
      <c r="Q16" s="3971"/>
      <c r="R16" s="3971"/>
      <c r="S16" s="3917"/>
      <c r="T16" s="3916" t="s">
        <v>3778</v>
      </c>
      <c r="U16" s="3971"/>
      <c r="V16" s="3971"/>
      <c r="W16" s="3971"/>
      <c r="X16" s="3971"/>
      <c r="Y16" s="3971"/>
      <c r="Z16" s="3973" t="str">
        <f>cst_wskakunin_KAISU_TIJYOU_SHINSEI</f>
        <v/>
      </c>
      <c r="AA16" s="3974"/>
      <c r="AB16" s="3974"/>
      <c r="AC16" s="3975"/>
      <c r="AD16" s="3916" t="s">
        <v>481</v>
      </c>
      <c r="AE16" s="3917"/>
      <c r="AF16" s="3916" t="s">
        <v>3779</v>
      </c>
      <c r="AG16" s="3971"/>
      <c r="AH16" s="3971"/>
      <c r="AI16" s="3971"/>
      <c r="AJ16" s="3971"/>
      <c r="AK16" s="3973">
        <f>cst_wskakunin_KAISU_TIKA_SHINSEI__zero</f>
        <v>0</v>
      </c>
      <c r="AL16" s="3974"/>
      <c r="AM16" s="3974"/>
      <c r="AN16" s="3974"/>
      <c r="AO16" s="3975"/>
      <c r="AP16" s="3916" t="s">
        <v>481</v>
      </c>
      <c r="AQ16" s="3917"/>
      <c r="AR16" s="3920"/>
      <c r="AS16" s="3921"/>
      <c r="AT16" s="3921"/>
      <c r="AU16" s="3921"/>
      <c r="AV16" s="3921"/>
      <c r="AW16" s="3921"/>
      <c r="AX16" s="3921"/>
      <c r="AY16" s="3921"/>
      <c r="AZ16" s="3921"/>
      <c r="BA16" s="3921"/>
      <c r="BB16" s="3921"/>
      <c r="BC16" s="3921"/>
      <c r="BD16" s="3921"/>
      <c r="BE16" s="3921"/>
      <c r="BF16" s="3921"/>
      <c r="BG16" s="3921"/>
      <c r="BH16" s="3921"/>
      <c r="BI16" s="3921"/>
      <c r="BJ16" s="3921"/>
      <c r="BK16" s="3921"/>
      <c r="BL16" s="3921"/>
      <c r="BM16" s="3921"/>
      <c r="BN16" s="3921"/>
      <c r="BO16" s="3921"/>
      <c r="BP16" s="3921"/>
      <c r="BQ16" s="3921"/>
      <c r="BR16" s="3921"/>
      <c r="BS16" s="3921"/>
      <c r="BT16" s="3921"/>
      <c r="BU16" s="3921"/>
      <c r="BV16" s="3921"/>
      <c r="BW16" s="3921"/>
      <c r="BX16" s="3921"/>
      <c r="BY16" s="3921"/>
      <c r="BZ16" s="3921"/>
      <c r="CA16" s="3921"/>
      <c r="CB16" s="3921"/>
      <c r="CC16" s="3922"/>
    </row>
    <row r="17" spans="2:96" ht="10.5" customHeight="1">
      <c r="B17" s="3982"/>
      <c r="C17" s="3983"/>
      <c r="D17" s="3983"/>
      <c r="E17" s="3983"/>
      <c r="F17" s="3983"/>
      <c r="G17" s="3983"/>
      <c r="H17" s="3984"/>
      <c r="I17" s="3918"/>
      <c r="J17" s="3972"/>
      <c r="K17" s="3972"/>
      <c r="L17" s="3972"/>
      <c r="M17" s="3972"/>
      <c r="N17" s="3972"/>
      <c r="O17" s="3972"/>
      <c r="P17" s="3972"/>
      <c r="Q17" s="3972"/>
      <c r="R17" s="3972"/>
      <c r="S17" s="3919"/>
      <c r="T17" s="3918"/>
      <c r="U17" s="3972"/>
      <c r="V17" s="3972"/>
      <c r="W17" s="3972"/>
      <c r="X17" s="3972"/>
      <c r="Y17" s="3972"/>
      <c r="Z17" s="3976"/>
      <c r="AA17" s="3977"/>
      <c r="AB17" s="3977"/>
      <c r="AC17" s="3978"/>
      <c r="AD17" s="3918"/>
      <c r="AE17" s="3919"/>
      <c r="AF17" s="3918"/>
      <c r="AG17" s="3972"/>
      <c r="AH17" s="3972"/>
      <c r="AI17" s="3972"/>
      <c r="AJ17" s="3972"/>
      <c r="AK17" s="3976"/>
      <c r="AL17" s="3977"/>
      <c r="AM17" s="3977"/>
      <c r="AN17" s="3977"/>
      <c r="AO17" s="3978"/>
      <c r="AP17" s="3918"/>
      <c r="AQ17" s="3919"/>
      <c r="AR17" s="3923"/>
      <c r="AS17" s="3924"/>
      <c r="AT17" s="3924"/>
      <c r="AU17" s="3924"/>
      <c r="AV17" s="3924"/>
      <c r="AW17" s="3924"/>
      <c r="AX17" s="3924"/>
      <c r="AY17" s="3924"/>
      <c r="AZ17" s="3924"/>
      <c r="BA17" s="3924"/>
      <c r="BB17" s="3924"/>
      <c r="BC17" s="3924"/>
      <c r="BD17" s="3924"/>
      <c r="BE17" s="3924"/>
      <c r="BF17" s="3924"/>
      <c r="BG17" s="3924"/>
      <c r="BH17" s="3924"/>
      <c r="BI17" s="3924"/>
      <c r="BJ17" s="3924"/>
      <c r="BK17" s="3924"/>
      <c r="BL17" s="3924"/>
      <c r="BM17" s="3924"/>
      <c r="BN17" s="3924"/>
      <c r="BO17" s="3924"/>
      <c r="BP17" s="3924"/>
      <c r="BQ17" s="3924"/>
      <c r="BR17" s="3924"/>
      <c r="BS17" s="3924"/>
      <c r="BT17" s="3924"/>
      <c r="BU17" s="3924"/>
      <c r="BV17" s="3924"/>
      <c r="BW17" s="3924"/>
      <c r="BX17" s="3924"/>
      <c r="BY17" s="3924"/>
      <c r="BZ17" s="3924"/>
      <c r="CA17" s="3924"/>
      <c r="CB17" s="3924"/>
      <c r="CC17" s="3925"/>
    </row>
    <row r="18" spans="2:96" ht="7.5" customHeight="1">
      <c r="B18" s="3961" t="s">
        <v>3780</v>
      </c>
      <c r="C18" s="3962"/>
      <c r="D18" s="3962"/>
      <c r="E18" s="3962"/>
      <c r="F18" s="3962"/>
      <c r="G18" s="3962"/>
      <c r="H18" s="3962"/>
      <c r="I18" s="3962"/>
      <c r="J18" s="3962"/>
      <c r="K18" s="3962"/>
      <c r="L18" s="3962"/>
      <c r="M18" s="3962"/>
      <c r="N18" s="3962"/>
      <c r="O18" s="3962"/>
      <c r="P18" s="3962"/>
      <c r="Q18" s="3962"/>
      <c r="R18" s="3962"/>
      <c r="S18" s="3963"/>
      <c r="T18" s="3965" t="s">
        <v>139</v>
      </c>
      <c r="U18" s="3966"/>
      <c r="V18" s="3968" t="s">
        <v>2531</v>
      </c>
      <c r="W18" s="3968"/>
      <c r="X18" s="3968"/>
      <c r="Y18" s="3968"/>
      <c r="Z18" s="3968"/>
      <c r="AA18" s="3968"/>
      <c r="AB18" s="3968"/>
      <c r="AC18" s="3968"/>
      <c r="AD18" s="3968"/>
      <c r="AE18" s="3969" t="s">
        <v>139</v>
      </c>
      <c r="AF18" s="3969"/>
      <c r="AG18" s="3968" t="s">
        <v>2532</v>
      </c>
      <c r="AH18" s="3968"/>
      <c r="AI18" s="3968"/>
      <c r="AJ18" s="3968"/>
      <c r="AK18" s="3968"/>
      <c r="AL18" s="3968"/>
      <c r="AM18" s="3968"/>
      <c r="AN18" s="3968"/>
      <c r="AO18" s="3968"/>
      <c r="AP18" s="3968"/>
      <c r="AQ18" s="3968"/>
      <c r="AR18" s="3968"/>
      <c r="AS18" s="3968"/>
      <c r="AT18" s="3968"/>
      <c r="AU18" s="3969" t="s">
        <v>139</v>
      </c>
      <c r="AV18" s="3969"/>
      <c r="AW18" s="3968" t="s">
        <v>2533</v>
      </c>
      <c r="AX18" s="3968"/>
      <c r="AY18" s="3968"/>
      <c r="AZ18" s="3968"/>
      <c r="BA18" s="3968"/>
      <c r="BB18" s="3968"/>
      <c r="BC18" s="3968"/>
      <c r="BD18" s="3968"/>
      <c r="BE18" s="3968"/>
      <c r="BF18" s="3968"/>
      <c r="BG18" s="3968"/>
      <c r="BH18" s="3968"/>
      <c r="BI18" s="3969" t="s">
        <v>139</v>
      </c>
      <c r="BJ18" s="3969"/>
      <c r="BK18" s="3968" t="s">
        <v>2605</v>
      </c>
      <c r="BL18" s="3968"/>
      <c r="BM18" s="3968"/>
      <c r="BN18" s="3968"/>
      <c r="BO18" s="3968"/>
      <c r="BP18" s="3968"/>
      <c r="BQ18" s="3968"/>
      <c r="BR18" s="3968"/>
      <c r="BS18" s="3968"/>
      <c r="BT18" s="3968"/>
      <c r="BU18" s="3968"/>
      <c r="BV18" s="3968"/>
      <c r="BW18" s="3968"/>
      <c r="BX18" s="3968"/>
      <c r="BY18" s="3968"/>
      <c r="BZ18" s="3968"/>
      <c r="CA18" s="3968"/>
      <c r="CB18" s="3968"/>
      <c r="CC18" s="3987"/>
    </row>
    <row r="19" spans="2:96" ht="8.25" customHeight="1">
      <c r="B19" s="3961"/>
      <c r="C19" s="3962"/>
      <c r="D19" s="3962"/>
      <c r="E19" s="3962"/>
      <c r="F19" s="3962"/>
      <c r="G19" s="3962"/>
      <c r="H19" s="3962"/>
      <c r="I19" s="3962"/>
      <c r="J19" s="3962"/>
      <c r="K19" s="3962"/>
      <c r="L19" s="3962"/>
      <c r="M19" s="3962"/>
      <c r="N19" s="3962"/>
      <c r="O19" s="3962"/>
      <c r="P19" s="3962"/>
      <c r="Q19" s="3962"/>
      <c r="R19" s="3962"/>
      <c r="S19" s="3963"/>
      <c r="T19" s="3967"/>
      <c r="U19" s="3912"/>
      <c r="V19" s="3914"/>
      <c r="W19" s="3914"/>
      <c r="X19" s="3914"/>
      <c r="Y19" s="3914"/>
      <c r="Z19" s="3914"/>
      <c r="AA19" s="3914"/>
      <c r="AB19" s="3914"/>
      <c r="AC19" s="3914"/>
      <c r="AD19" s="3914"/>
      <c r="AE19" s="3970"/>
      <c r="AF19" s="3970"/>
      <c r="AG19" s="3914"/>
      <c r="AH19" s="3914"/>
      <c r="AI19" s="3914"/>
      <c r="AJ19" s="3914"/>
      <c r="AK19" s="3914"/>
      <c r="AL19" s="3914"/>
      <c r="AM19" s="3914"/>
      <c r="AN19" s="3914"/>
      <c r="AO19" s="3914"/>
      <c r="AP19" s="3914"/>
      <c r="AQ19" s="3914"/>
      <c r="AR19" s="3914"/>
      <c r="AS19" s="3914"/>
      <c r="AT19" s="3914"/>
      <c r="AU19" s="3970"/>
      <c r="AV19" s="3970"/>
      <c r="AW19" s="3914"/>
      <c r="AX19" s="3914"/>
      <c r="AY19" s="3914"/>
      <c r="AZ19" s="3914"/>
      <c r="BA19" s="3914"/>
      <c r="BB19" s="3914"/>
      <c r="BC19" s="3914"/>
      <c r="BD19" s="3914"/>
      <c r="BE19" s="3914"/>
      <c r="BF19" s="3914"/>
      <c r="BG19" s="3914"/>
      <c r="BH19" s="3914"/>
      <c r="BI19" s="3970"/>
      <c r="BJ19" s="3970"/>
      <c r="BK19" s="3914"/>
      <c r="BL19" s="3914"/>
      <c r="BM19" s="3914"/>
      <c r="BN19" s="3914"/>
      <c r="BO19" s="3914"/>
      <c r="BP19" s="3914"/>
      <c r="BQ19" s="3914"/>
      <c r="BR19" s="3914"/>
      <c r="BS19" s="3914"/>
      <c r="BT19" s="3914"/>
      <c r="BU19" s="3914"/>
      <c r="BV19" s="3914"/>
      <c r="BW19" s="3914"/>
      <c r="BX19" s="3914"/>
      <c r="BY19" s="3914"/>
      <c r="BZ19" s="3914"/>
      <c r="CA19" s="3914"/>
      <c r="CB19" s="3914"/>
      <c r="CC19" s="3988"/>
    </row>
    <row r="20" spans="2:96" ht="7.5" customHeight="1">
      <c r="B20" s="3964"/>
      <c r="C20" s="3962"/>
      <c r="D20" s="3962"/>
      <c r="E20" s="3962"/>
      <c r="F20" s="3962"/>
      <c r="G20" s="3962"/>
      <c r="H20" s="3962"/>
      <c r="I20" s="3962"/>
      <c r="J20" s="3962"/>
      <c r="K20" s="3962"/>
      <c r="L20" s="3962"/>
      <c r="M20" s="3962"/>
      <c r="N20" s="3962"/>
      <c r="O20" s="3962"/>
      <c r="P20" s="3962"/>
      <c r="Q20" s="3962"/>
      <c r="R20" s="3962"/>
      <c r="S20" s="3963"/>
      <c r="T20" s="3967" t="s">
        <v>139</v>
      </c>
      <c r="U20" s="3912"/>
      <c r="V20" s="3914" t="s">
        <v>3781</v>
      </c>
      <c r="W20" s="3914"/>
      <c r="X20" s="3914"/>
      <c r="Y20" s="3914"/>
      <c r="Z20" s="3914"/>
      <c r="AA20" s="3914"/>
      <c r="AB20" s="3914"/>
      <c r="AC20" s="3914"/>
      <c r="AD20" s="3914"/>
      <c r="AE20" s="3914"/>
      <c r="AF20" s="3914"/>
      <c r="AG20" s="3914"/>
      <c r="AH20" s="3914"/>
      <c r="AI20" s="3914"/>
      <c r="AJ20" s="3914"/>
      <c r="AK20" s="3914"/>
      <c r="AL20" s="3914"/>
      <c r="AM20" s="3914"/>
      <c r="AN20" s="3914"/>
      <c r="AO20" s="3914"/>
      <c r="AP20" s="3914"/>
      <c r="AQ20" s="3914"/>
      <c r="AR20" s="3914"/>
      <c r="AS20" s="3914"/>
      <c r="AT20" s="1514"/>
      <c r="AU20" s="3912" t="s">
        <v>139</v>
      </c>
      <c r="AV20" s="3912"/>
      <c r="AW20" s="3914" t="s">
        <v>2581</v>
      </c>
      <c r="AX20" s="3914"/>
      <c r="AY20" s="3914"/>
      <c r="AZ20" s="3914"/>
      <c r="BA20" s="3914"/>
      <c r="BB20" s="3914"/>
      <c r="BC20" s="3914"/>
      <c r="BD20" s="3914"/>
      <c r="BE20" s="3914"/>
      <c r="BF20" s="3914"/>
      <c r="BG20" s="3914"/>
      <c r="BH20" s="3914"/>
      <c r="BI20" s="3912" t="s">
        <v>139</v>
      </c>
      <c r="BJ20" s="3912"/>
      <c r="BK20" s="3914" t="s">
        <v>2582</v>
      </c>
      <c r="BL20" s="3914"/>
      <c r="BM20" s="3914"/>
      <c r="BN20" s="3914"/>
      <c r="BO20" s="3914"/>
      <c r="BP20" s="3914"/>
      <c r="BQ20" s="3914"/>
      <c r="BR20" s="3914"/>
      <c r="BS20" s="3914"/>
      <c r="BT20" s="3914"/>
      <c r="BU20" s="3914"/>
      <c r="BV20" s="3914"/>
      <c r="BW20" s="3914"/>
      <c r="BX20" s="1528"/>
      <c r="BY20" s="1528"/>
      <c r="BZ20" s="1528"/>
      <c r="CA20" s="1528"/>
      <c r="CB20" s="1528"/>
      <c r="CC20" s="1519"/>
    </row>
    <row r="21" spans="2:96" ht="8.25" customHeight="1">
      <c r="B21" s="3964"/>
      <c r="C21" s="3962"/>
      <c r="D21" s="3962"/>
      <c r="E21" s="3962"/>
      <c r="F21" s="3962"/>
      <c r="G21" s="3962"/>
      <c r="H21" s="3962"/>
      <c r="I21" s="3962"/>
      <c r="J21" s="3962"/>
      <c r="K21" s="3962"/>
      <c r="L21" s="3962"/>
      <c r="M21" s="3962"/>
      <c r="N21" s="3962"/>
      <c r="O21" s="3962"/>
      <c r="P21" s="3962"/>
      <c r="Q21" s="3962"/>
      <c r="R21" s="3962"/>
      <c r="S21" s="3963"/>
      <c r="T21" s="3989"/>
      <c r="U21" s="3913"/>
      <c r="V21" s="3915"/>
      <c r="W21" s="3915"/>
      <c r="X21" s="3915"/>
      <c r="Y21" s="3915"/>
      <c r="Z21" s="3915"/>
      <c r="AA21" s="3915"/>
      <c r="AB21" s="3915"/>
      <c r="AC21" s="3915"/>
      <c r="AD21" s="3915"/>
      <c r="AE21" s="3915"/>
      <c r="AF21" s="3915"/>
      <c r="AG21" s="3915"/>
      <c r="AH21" s="3915"/>
      <c r="AI21" s="3915"/>
      <c r="AJ21" s="3915"/>
      <c r="AK21" s="3915"/>
      <c r="AL21" s="3915"/>
      <c r="AM21" s="3915"/>
      <c r="AN21" s="3915"/>
      <c r="AO21" s="3915"/>
      <c r="AP21" s="3915"/>
      <c r="AQ21" s="3915"/>
      <c r="AR21" s="3915"/>
      <c r="AS21" s="3915"/>
      <c r="AT21" s="1514"/>
      <c r="AU21" s="3913"/>
      <c r="AV21" s="3913"/>
      <c r="AW21" s="3915"/>
      <c r="AX21" s="3915"/>
      <c r="AY21" s="3915"/>
      <c r="AZ21" s="3915"/>
      <c r="BA21" s="3915"/>
      <c r="BB21" s="3915"/>
      <c r="BC21" s="3915"/>
      <c r="BD21" s="3915"/>
      <c r="BE21" s="3915"/>
      <c r="BF21" s="3915"/>
      <c r="BG21" s="3915"/>
      <c r="BH21" s="3915"/>
      <c r="BI21" s="3913"/>
      <c r="BJ21" s="3913"/>
      <c r="BK21" s="3915"/>
      <c r="BL21" s="3915"/>
      <c r="BM21" s="3915"/>
      <c r="BN21" s="3915"/>
      <c r="BO21" s="3915"/>
      <c r="BP21" s="3915"/>
      <c r="BQ21" s="3915"/>
      <c r="BR21" s="3915"/>
      <c r="BS21" s="3915"/>
      <c r="BT21" s="3915"/>
      <c r="BU21" s="3915"/>
      <c r="BV21" s="3915"/>
      <c r="BW21" s="3915"/>
      <c r="BX21" s="1528"/>
      <c r="BY21" s="1528"/>
      <c r="BZ21" s="1528"/>
      <c r="CA21" s="1528"/>
      <c r="CB21" s="1528"/>
      <c r="CC21" s="1519"/>
    </row>
    <row r="22" spans="2:96" ht="18" customHeight="1">
      <c r="B22" s="1529"/>
      <c r="C22" s="1530"/>
      <c r="D22" s="3943" t="s">
        <v>4855</v>
      </c>
      <c r="E22" s="3944"/>
      <c r="F22" s="3944"/>
      <c r="G22" s="3944"/>
      <c r="H22" s="3944"/>
      <c r="I22" s="3944"/>
      <c r="J22" s="3944"/>
      <c r="K22" s="3944"/>
      <c r="L22" s="3944"/>
      <c r="M22" s="3944"/>
      <c r="N22" s="3944"/>
      <c r="O22" s="3944"/>
      <c r="P22" s="3944"/>
      <c r="Q22" s="3944"/>
      <c r="R22" s="3944"/>
      <c r="S22" s="3945"/>
      <c r="T22" s="3949" t="s">
        <v>4856</v>
      </c>
      <c r="U22" s="3950"/>
      <c r="V22" s="3950"/>
      <c r="W22" s="3950"/>
      <c r="X22" s="3950"/>
      <c r="Y22" s="3950"/>
      <c r="Z22" s="3950"/>
      <c r="AA22" s="3950"/>
      <c r="AB22" s="3951"/>
      <c r="AC22" s="3951"/>
      <c r="AD22" s="3951"/>
      <c r="AE22" s="3951"/>
      <c r="AF22" s="3951"/>
      <c r="AG22" s="3951"/>
      <c r="AH22" s="3951"/>
      <c r="AI22" s="3951"/>
      <c r="AJ22" s="3951"/>
      <c r="AK22" s="3951"/>
      <c r="AL22" s="3951"/>
      <c r="AM22" s="3951"/>
      <c r="AN22" s="3951"/>
      <c r="AO22" s="3951"/>
      <c r="AP22" s="3951"/>
      <c r="AQ22" s="3951"/>
      <c r="AR22" s="3951"/>
      <c r="AS22" s="3951"/>
      <c r="AT22" s="3951"/>
      <c r="AU22" s="3951"/>
      <c r="AV22" s="3951"/>
      <c r="AW22" s="3951"/>
      <c r="AX22" s="3951"/>
      <c r="AY22" s="3952" t="s">
        <v>4889</v>
      </c>
      <c r="AZ22" s="3952"/>
      <c r="BA22" s="3952"/>
      <c r="BB22" s="3952"/>
      <c r="BC22" s="3952"/>
      <c r="BD22" s="3952"/>
      <c r="BE22" s="3952"/>
      <c r="BF22" s="3952"/>
      <c r="BG22" s="3952"/>
      <c r="BH22" s="3952"/>
      <c r="BI22" s="3951"/>
      <c r="BJ22" s="3951"/>
      <c r="BK22" s="3951"/>
      <c r="BL22" s="3951"/>
      <c r="BM22" s="3951"/>
      <c r="BN22" s="3951"/>
      <c r="BO22" s="3951"/>
      <c r="BP22" s="3951"/>
      <c r="BQ22" s="3951"/>
      <c r="BR22" s="3951"/>
      <c r="BS22" s="3951"/>
      <c r="BT22" s="3951"/>
      <c r="BU22" s="3951"/>
      <c r="BV22" s="3951"/>
      <c r="BW22" s="3951"/>
      <c r="BX22" s="3951"/>
      <c r="BY22" s="3951"/>
      <c r="BZ22" s="3951"/>
      <c r="CA22" s="3953" t="s">
        <v>10</v>
      </c>
      <c r="CB22" s="3953"/>
      <c r="CC22" s="3954"/>
    </row>
    <row r="23" spans="2:96" ht="17.25" customHeight="1" thickBot="1">
      <c r="B23" s="1531"/>
      <c r="C23" s="1532"/>
      <c r="D23" s="3946"/>
      <c r="E23" s="3947"/>
      <c r="F23" s="3947"/>
      <c r="G23" s="3947"/>
      <c r="H23" s="3947"/>
      <c r="I23" s="3947"/>
      <c r="J23" s="3947"/>
      <c r="K23" s="3947"/>
      <c r="L23" s="3947"/>
      <c r="M23" s="3947"/>
      <c r="N23" s="3947"/>
      <c r="O23" s="3947"/>
      <c r="P23" s="3947"/>
      <c r="Q23" s="3947"/>
      <c r="R23" s="3947"/>
      <c r="S23" s="3948"/>
      <c r="T23" s="3955" t="s">
        <v>4494</v>
      </c>
      <c r="U23" s="3956"/>
      <c r="V23" s="3956"/>
      <c r="W23" s="3956"/>
      <c r="X23" s="3956"/>
      <c r="Y23" s="3956"/>
      <c r="Z23" s="3956"/>
      <c r="AA23" s="3956"/>
      <c r="AB23" s="3956"/>
      <c r="AC23" s="3956"/>
      <c r="AD23" s="3956"/>
      <c r="AE23" s="3956"/>
      <c r="AF23" s="3956"/>
      <c r="AG23" s="3956"/>
      <c r="AH23" s="3956"/>
      <c r="AI23" s="3956"/>
      <c r="AJ23" s="3956"/>
      <c r="AK23" s="3956"/>
      <c r="AL23" s="3956"/>
      <c r="AM23" s="3956"/>
      <c r="AN23" s="3956"/>
      <c r="AO23" s="3957"/>
      <c r="AP23" s="3957"/>
      <c r="AQ23" s="3956"/>
      <c r="AR23" s="3956"/>
      <c r="AS23" s="3956"/>
      <c r="AT23" s="3956"/>
      <c r="AU23" s="3956"/>
      <c r="AV23" s="3956"/>
      <c r="AW23" s="3956"/>
      <c r="AX23" s="3956"/>
      <c r="AY23" s="3956"/>
      <c r="AZ23" s="3956"/>
      <c r="BA23" s="3956"/>
      <c r="BB23" s="3958"/>
      <c r="BC23" s="3959" t="s">
        <v>139</v>
      </c>
      <c r="BD23" s="3960"/>
      <c r="BE23" s="3960"/>
      <c r="BF23" s="3926" t="s">
        <v>4495</v>
      </c>
      <c r="BG23" s="3926"/>
      <c r="BH23" s="3926"/>
      <c r="BI23" s="3926"/>
      <c r="BJ23" s="3926"/>
      <c r="BK23" s="3926"/>
      <c r="BL23" s="3960" t="s">
        <v>139</v>
      </c>
      <c r="BM23" s="3960"/>
      <c r="BN23" s="3960"/>
      <c r="BO23" s="3926" t="s">
        <v>4496</v>
      </c>
      <c r="BP23" s="3926"/>
      <c r="BQ23" s="3926"/>
      <c r="BR23" s="3926"/>
      <c r="BS23" s="3926"/>
      <c r="BT23" s="3926"/>
      <c r="BU23" s="3926"/>
      <c r="BV23" s="3926"/>
      <c r="BW23" s="1528"/>
      <c r="BX23" s="1528"/>
      <c r="BY23" s="1528"/>
      <c r="BZ23" s="1528"/>
      <c r="CA23" s="1528"/>
      <c r="CB23" s="1528"/>
      <c r="CC23" s="1519"/>
    </row>
    <row r="24" spans="2:96" ht="24" customHeight="1" thickBot="1">
      <c r="B24" s="3927" t="s">
        <v>5961</v>
      </c>
      <c r="C24" s="3928"/>
      <c r="D24" s="3928"/>
      <c r="E24" s="3928"/>
      <c r="F24" s="3928"/>
      <c r="G24" s="3928"/>
      <c r="H24" s="3928"/>
      <c r="I24" s="3928"/>
      <c r="J24" s="3928"/>
      <c r="K24" s="3928"/>
      <c r="L24" s="3928"/>
      <c r="M24" s="3928"/>
      <c r="N24" s="3928"/>
      <c r="O24" s="3928"/>
      <c r="P24" s="3928"/>
      <c r="Q24" s="3928"/>
      <c r="R24" s="3928"/>
      <c r="S24" s="3928"/>
      <c r="T24" s="3928"/>
      <c r="U24" s="3928"/>
      <c r="V24" s="3928"/>
      <c r="W24" s="3928"/>
      <c r="X24" s="3928"/>
      <c r="Y24" s="3928"/>
      <c r="Z24" s="3928"/>
      <c r="AA24" s="3928"/>
      <c r="AB24" s="3928"/>
      <c r="AC24" s="3928"/>
      <c r="AD24" s="3928"/>
      <c r="AE24" s="3929"/>
      <c r="AF24" s="2211"/>
      <c r="AG24" s="1509" t="s">
        <v>4495</v>
      </c>
      <c r="AH24" s="1509"/>
      <c r="AI24" s="1509"/>
      <c r="AJ24" s="1509"/>
      <c r="AK24" s="1509"/>
      <c r="AL24" s="1509"/>
      <c r="AM24" s="1509"/>
      <c r="AN24" s="2212"/>
      <c r="AO24" s="3930" t="s">
        <v>139</v>
      </c>
      <c r="AP24" s="3931"/>
      <c r="AQ24" s="3932" t="s">
        <v>5963</v>
      </c>
      <c r="AR24" s="3932"/>
      <c r="AS24" s="3932"/>
      <c r="AT24" s="3932"/>
      <c r="AU24" s="3932"/>
      <c r="AV24" s="3932"/>
      <c r="AW24" s="3932"/>
      <c r="AX24" s="3932"/>
      <c r="AY24" s="3932"/>
      <c r="AZ24" s="3932"/>
      <c r="BA24" s="3932"/>
      <c r="BB24" s="3932"/>
      <c r="BC24" s="3932"/>
      <c r="BD24" s="3932"/>
      <c r="BE24" s="3932"/>
      <c r="BF24" s="3932"/>
      <c r="BG24" s="3932"/>
      <c r="BH24" s="3932"/>
      <c r="BI24" s="3932"/>
      <c r="BJ24" s="3932"/>
      <c r="BK24" s="3932"/>
      <c r="BL24" s="3932"/>
      <c r="BM24" s="3932"/>
      <c r="BN24" s="3932"/>
      <c r="BO24" s="3932"/>
      <c r="BP24" s="3932"/>
      <c r="BQ24" s="3932"/>
      <c r="BR24" s="3932"/>
      <c r="BS24" s="3932"/>
      <c r="BT24" s="3932"/>
      <c r="BU24" s="3932"/>
      <c r="BV24" s="3932"/>
      <c r="BW24" s="3932"/>
      <c r="BX24" s="3932"/>
      <c r="BY24" s="3932"/>
      <c r="BZ24" s="3932"/>
      <c r="CA24" s="3932"/>
      <c r="CB24" s="3932"/>
      <c r="CC24" s="3933"/>
    </row>
    <row r="25" spans="2:96" ht="21" customHeight="1">
      <c r="B25" s="3934"/>
      <c r="C25" s="3935" t="s">
        <v>5964</v>
      </c>
      <c r="D25" s="3936"/>
      <c r="E25" s="3936"/>
      <c r="F25" s="3936"/>
      <c r="G25" s="3936"/>
      <c r="H25" s="3936"/>
      <c r="I25" s="3936"/>
      <c r="J25" s="3936"/>
      <c r="K25" s="3936"/>
      <c r="L25" s="3936"/>
      <c r="M25" s="3936"/>
      <c r="N25" s="3936"/>
      <c r="O25" s="3936"/>
      <c r="P25" s="3936"/>
      <c r="Q25" s="3936"/>
      <c r="R25" s="3936"/>
      <c r="S25" s="3936"/>
      <c r="T25" s="3936"/>
      <c r="U25" s="3936"/>
      <c r="V25" s="3936"/>
      <c r="W25" s="3936"/>
      <c r="X25" s="3936"/>
      <c r="Y25" s="3936"/>
      <c r="Z25" s="3936"/>
      <c r="AA25" s="3936"/>
      <c r="AB25" s="3936"/>
      <c r="AC25" s="3936"/>
      <c r="AD25" s="3936"/>
      <c r="AE25" s="3936"/>
      <c r="AF25" s="3937"/>
      <c r="AG25" s="3937"/>
      <c r="AH25" s="3937"/>
      <c r="AI25" s="3937"/>
      <c r="AJ25" s="3937"/>
      <c r="AK25" s="3937"/>
      <c r="AL25" s="3937"/>
      <c r="AM25" s="3937"/>
      <c r="AN25" s="3937"/>
      <c r="AO25" s="3936"/>
      <c r="AP25" s="3936"/>
      <c r="AQ25" s="3936"/>
      <c r="AR25" s="3936"/>
      <c r="AS25" s="3936"/>
      <c r="AT25" s="3936"/>
      <c r="AU25" s="3936"/>
      <c r="AV25" s="3936"/>
      <c r="AW25" s="3936"/>
      <c r="AX25" s="3936"/>
      <c r="AY25" s="3936"/>
      <c r="AZ25" s="3936"/>
      <c r="BA25" s="3936"/>
      <c r="BB25" s="3936"/>
      <c r="BC25" s="3936"/>
      <c r="BD25" s="3936"/>
      <c r="BE25" s="3936"/>
      <c r="BF25" s="3936"/>
      <c r="BG25" s="3936"/>
      <c r="BH25" s="3936"/>
      <c r="BI25" s="3936"/>
      <c r="BJ25" s="3936"/>
      <c r="BK25" s="3936"/>
      <c r="BL25" s="3936"/>
      <c r="BM25" s="3936"/>
      <c r="BN25" s="3936"/>
      <c r="BO25" s="3936"/>
      <c r="BP25" s="3936"/>
      <c r="BQ25" s="3936"/>
      <c r="BR25" s="3936"/>
      <c r="BS25" s="3936"/>
      <c r="BT25" s="3936"/>
      <c r="BU25" s="3936"/>
      <c r="BV25" s="3936"/>
      <c r="BW25" s="3936"/>
      <c r="BX25" s="1549"/>
      <c r="BY25" s="1550"/>
      <c r="BZ25" s="1550"/>
      <c r="CA25" s="1550"/>
      <c r="CB25" s="1550"/>
      <c r="CC25" s="1551"/>
    </row>
    <row r="26" spans="2:96" ht="18.75" customHeight="1">
      <c r="B26" s="3934"/>
      <c r="C26" s="1552"/>
      <c r="D26" s="3938" t="s">
        <v>139</v>
      </c>
      <c r="E26" s="3939"/>
      <c r="F26" s="3940" t="s">
        <v>4862</v>
      </c>
      <c r="G26" s="3940"/>
      <c r="H26" s="3940"/>
      <c r="I26" s="3940"/>
      <c r="J26" s="3940"/>
      <c r="K26" s="3940"/>
      <c r="L26" s="3940"/>
      <c r="M26" s="3940"/>
      <c r="N26" s="3940"/>
      <c r="O26" s="3940"/>
      <c r="P26" s="3940"/>
      <c r="Q26" s="3940"/>
      <c r="R26" s="3940"/>
      <c r="S26" s="3940"/>
      <c r="T26" s="3940"/>
      <c r="U26" s="3940"/>
      <c r="V26" s="3940"/>
      <c r="W26" s="3940"/>
      <c r="X26" s="3940"/>
      <c r="Y26" s="3940"/>
      <c r="Z26" s="3940"/>
      <c r="AA26" s="3940"/>
      <c r="AB26" s="3940"/>
      <c r="AC26" s="3940"/>
      <c r="AD26" s="3940"/>
      <c r="AE26" s="3940"/>
      <c r="AF26" s="3940"/>
      <c r="AG26" s="3940"/>
      <c r="AH26" s="3940"/>
      <c r="AI26" s="3940"/>
      <c r="AJ26" s="3940"/>
      <c r="AK26" s="3940"/>
      <c r="AL26" s="3940"/>
      <c r="AM26" s="3940"/>
      <c r="AN26" s="3940"/>
      <c r="AO26" s="3940"/>
      <c r="AP26" s="3940"/>
      <c r="AQ26" s="3940"/>
      <c r="AR26" s="3940"/>
      <c r="AS26" s="3940"/>
      <c r="AT26" s="3940"/>
      <c r="AU26" s="3940"/>
      <c r="AV26" s="3940"/>
      <c r="AW26" s="3940"/>
      <c r="AX26" s="3940"/>
      <c r="AY26" s="3940"/>
      <c r="AZ26" s="3940"/>
      <c r="BA26" s="3940"/>
      <c r="BB26" s="3940"/>
      <c r="BC26" s="3940"/>
      <c r="BD26" s="3940"/>
      <c r="BE26" s="3940"/>
      <c r="BF26" s="3940"/>
      <c r="BG26" s="3940"/>
      <c r="BH26" s="3940"/>
      <c r="BI26" s="3940"/>
      <c r="BJ26" s="3940"/>
      <c r="BK26" s="3940"/>
      <c r="BL26" s="3940"/>
      <c r="BM26" s="3940"/>
      <c r="BN26" s="3940"/>
      <c r="BO26" s="3940"/>
      <c r="BP26" s="3940"/>
      <c r="BQ26" s="3940"/>
      <c r="BR26" s="3940"/>
      <c r="BS26" s="3940"/>
      <c r="BT26" s="3940"/>
      <c r="BU26" s="3940"/>
      <c r="BV26" s="3940"/>
      <c r="BW26" s="3940"/>
      <c r="BX26" s="3940"/>
      <c r="BY26" s="1553"/>
      <c r="BZ26" s="1553"/>
      <c r="CA26" s="1553"/>
      <c r="CB26" s="1553"/>
      <c r="CC26" s="1554"/>
    </row>
    <row r="27" spans="2:96" ht="14.25">
      <c r="B27" s="3934"/>
      <c r="C27" s="1552"/>
      <c r="D27" s="1555"/>
      <c r="E27" s="1556"/>
      <c r="F27" s="3941" t="s">
        <v>4863</v>
      </c>
      <c r="G27" s="3941"/>
      <c r="H27" s="3941"/>
      <c r="I27" s="3942" t="s">
        <v>4864</v>
      </c>
      <c r="J27" s="3942"/>
      <c r="K27" s="3942"/>
      <c r="L27" s="3942"/>
      <c r="M27" s="3942"/>
      <c r="N27" s="3942"/>
      <c r="O27" s="3942"/>
      <c r="P27" s="3942"/>
      <c r="Q27" s="3942"/>
      <c r="R27" s="3942"/>
      <c r="S27" s="3942"/>
      <c r="T27" s="3942"/>
      <c r="U27" s="3942"/>
      <c r="V27" s="3942"/>
      <c r="W27" s="3942"/>
      <c r="X27" s="3942"/>
      <c r="Y27" s="3942"/>
      <c r="Z27" s="3942"/>
      <c r="AA27" s="3942"/>
      <c r="AB27" s="3942"/>
      <c r="AC27" s="3942"/>
      <c r="AD27" s="3942"/>
      <c r="AE27" s="3942"/>
      <c r="AF27" s="3942"/>
      <c r="AG27" s="3942"/>
      <c r="AH27" s="3942"/>
      <c r="AI27" s="3942"/>
      <c r="AJ27" s="3942"/>
      <c r="AK27" s="3942"/>
      <c r="AL27" s="3942"/>
      <c r="AM27" s="3942"/>
      <c r="AN27" s="3942"/>
      <c r="AO27" s="3942"/>
      <c r="AP27" s="3942"/>
      <c r="AQ27" s="3942"/>
      <c r="AR27" s="3942"/>
      <c r="AS27" s="3942"/>
      <c r="AT27" s="3942"/>
      <c r="AU27" s="3942"/>
      <c r="AV27" s="3942"/>
      <c r="AW27" s="3942"/>
      <c r="AX27" s="3942"/>
      <c r="AY27" s="3942"/>
      <c r="AZ27" s="3942"/>
      <c r="BA27" s="3942"/>
      <c r="BB27" s="3942"/>
      <c r="BC27" s="3942"/>
      <c r="BD27" s="3942"/>
      <c r="BE27" s="3942"/>
      <c r="BF27" s="3942"/>
      <c r="BG27" s="3942"/>
      <c r="BH27" s="3942"/>
      <c r="BI27" s="3942"/>
      <c r="BJ27" s="3942"/>
      <c r="BK27" s="3942"/>
      <c r="BL27" s="3942"/>
      <c r="BM27" s="3942"/>
      <c r="BN27" s="3942"/>
      <c r="BO27" s="3942"/>
      <c r="BP27" s="3942"/>
      <c r="BQ27" s="3942"/>
      <c r="BR27" s="3942"/>
      <c r="BS27" s="3942"/>
      <c r="BT27" s="3942"/>
      <c r="BU27" s="3942"/>
      <c r="BV27" s="3942"/>
      <c r="BW27" s="3942"/>
      <c r="BX27" s="3942"/>
      <c r="BY27" s="1557"/>
      <c r="BZ27" s="1557"/>
      <c r="CA27" s="1557"/>
      <c r="CB27" s="1557"/>
      <c r="CC27" s="1558"/>
    </row>
    <row r="28" spans="2:96" ht="16.5" customHeight="1">
      <c r="B28" s="3934"/>
      <c r="C28" s="1559"/>
      <c r="D28" s="3856" t="s">
        <v>4865</v>
      </c>
      <c r="E28" s="3857"/>
      <c r="F28" s="3857"/>
      <c r="G28" s="3857"/>
      <c r="H28" s="3857"/>
      <c r="I28" s="3857"/>
      <c r="J28" s="3857"/>
      <c r="K28" s="3857"/>
      <c r="L28" s="3857"/>
      <c r="M28" s="3857"/>
      <c r="N28" s="3857"/>
      <c r="O28" s="3857"/>
      <c r="P28" s="3857"/>
      <c r="Q28" s="3858"/>
      <c r="R28" s="3862" t="s">
        <v>4866</v>
      </c>
      <c r="S28" s="3863"/>
      <c r="T28" s="3863"/>
      <c r="U28" s="3863"/>
      <c r="V28" s="3863"/>
      <c r="W28" s="3864"/>
      <c r="X28" s="3871"/>
      <c r="Y28" s="3872"/>
      <c r="Z28" s="3875" t="s">
        <v>4867</v>
      </c>
      <c r="AA28" s="3875"/>
      <c r="AB28" s="3875"/>
      <c r="AC28" s="3875"/>
      <c r="AD28" s="3875"/>
      <c r="AE28" s="3875"/>
      <c r="AF28" s="3875"/>
      <c r="AG28" s="3875"/>
      <c r="AH28" s="3875"/>
      <c r="AI28" s="3875"/>
      <c r="AJ28" s="3876"/>
      <c r="AK28" s="3879" t="s">
        <v>139</v>
      </c>
      <c r="AL28" s="3880"/>
      <c r="AM28" s="3880"/>
      <c r="AN28" s="3875" t="s">
        <v>5966</v>
      </c>
      <c r="AO28" s="3875"/>
      <c r="AP28" s="3875"/>
      <c r="AQ28" s="3875"/>
      <c r="AR28" s="3875"/>
      <c r="AS28" s="3875"/>
      <c r="AT28" s="3875"/>
      <c r="AU28" s="3875"/>
      <c r="AV28" s="3875"/>
      <c r="AW28" s="3875"/>
      <c r="AX28" s="3875"/>
      <c r="AY28" s="3875"/>
      <c r="AZ28" s="3875"/>
      <c r="BA28" s="3875"/>
      <c r="BB28" s="3875"/>
      <c r="BC28" s="3875"/>
      <c r="BD28" s="3875"/>
      <c r="BE28" s="3875"/>
      <c r="BF28" s="3875"/>
      <c r="BG28" s="3875"/>
      <c r="BH28" s="3875"/>
      <c r="BI28" s="3875"/>
      <c r="BJ28" s="3875"/>
      <c r="BK28" s="3875"/>
      <c r="BL28" s="3875"/>
      <c r="BM28" s="3875"/>
      <c r="BN28" s="3875"/>
      <c r="BO28" s="3875"/>
      <c r="BP28" s="3875"/>
      <c r="BQ28" s="3875"/>
      <c r="BR28" s="3875"/>
      <c r="BS28" s="3875"/>
      <c r="BT28" s="3875"/>
      <c r="BU28" s="3875"/>
      <c r="BV28" s="3875"/>
      <c r="BW28" s="3875"/>
      <c r="BX28" s="3875"/>
      <c r="BY28" s="3875"/>
      <c r="BZ28" s="3875"/>
      <c r="CA28" s="3875"/>
      <c r="CB28" s="3875"/>
      <c r="CC28" s="3881"/>
      <c r="CE28" s="3907"/>
      <c r="CF28" s="3907"/>
      <c r="CG28" s="3907"/>
      <c r="CH28" s="3907"/>
      <c r="CI28" s="3907"/>
      <c r="CJ28" s="3907"/>
      <c r="CK28" s="3907"/>
      <c r="CL28" s="3907"/>
      <c r="CM28" s="3907"/>
      <c r="CN28" s="3907"/>
      <c r="CO28" s="3907"/>
      <c r="CP28" s="3907"/>
      <c r="CQ28" s="3907"/>
      <c r="CR28" s="3907"/>
    </row>
    <row r="29" spans="2:96" ht="16.5" customHeight="1">
      <c r="B29" s="3934"/>
      <c r="C29" s="1559"/>
      <c r="D29" s="3859"/>
      <c r="E29" s="3860"/>
      <c r="F29" s="3860"/>
      <c r="G29" s="3860"/>
      <c r="H29" s="3860"/>
      <c r="I29" s="3860"/>
      <c r="J29" s="3860"/>
      <c r="K29" s="3860"/>
      <c r="L29" s="3860"/>
      <c r="M29" s="3860"/>
      <c r="N29" s="3860"/>
      <c r="O29" s="3860"/>
      <c r="P29" s="3860"/>
      <c r="Q29" s="3861"/>
      <c r="R29" s="3865"/>
      <c r="S29" s="3866"/>
      <c r="T29" s="3866"/>
      <c r="U29" s="3866"/>
      <c r="V29" s="3866"/>
      <c r="W29" s="3867"/>
      <c r="X29" s="3873"/>
      <c r="Y29" s="3874"/>
      <c r="Z29" s="3877"/>
      <c r="AA29" s="3877"/>
      <c r="AB29" s="3877"/>
      <c r="AC29" s="3877"/>
      <c r="AD29" s="3877"/>
      <c r="AE29" s="3877"/>
      <c r="AF29" s="3877"/>
      <c r="AG29" s="3877"/>
      <c r="AH29" s="3877"/>
      <c r="AI29" s="3877"/>
      <c r="AJ29" s="3878"/>
      <c r="AK29" s="3893" t="s">
        <v>139</v>
      </c>
      <c r="AL29" s="3894"/>
      <c r="AM29" s="3894"/>
      <c r="AN29" s="3877" t="s">
        <v>5967</v>
      </c>
      <c r="AO29" s="3877"/>
      <c r="AP29" s="3877"/>
      <c r="AQ29" s="3877"/>
      <c r="AR29" s="3877"/>
      <c r="AS29" s="3877"/>
      <c r="AT29" s="3877"/>
      <c r="AU29" s="3877"/>
      <c r="AV29" s="3877"/>
      <c r="AW29" s="3877"/>
      <c r="AX29" s="3877"/>
      <c r="AY29" s="3877"/>
      <c r="AZ29" s="3877"/>
      <c r="BA29" s="3877"/>
      <c r="BB29" s="3877"/>
      <c r="BC29" s="3877"/>
      <c r="BD29" s="3877"/>
      <c r="BE29" s="3877"/>
      <c r="BF29" s="3877"/>
      <c r="BG29" s="3877"/>
      <c r="BH29" s="3877"/>
      <c r="BI29" s="3877"/>
      <c r="BJ29" s="3877"/>
      <c r="BK29" s="3877"/>
      <c r="BL29" s="3877"/>
      <c r="BM29" s="3877"/>
      <c r="BN29" s="3877"/>
      <c r="BO29" s="3877"/>
      <c r="BP29" s="3877"/>
      <c r="BQ29" s="3877"/>
      <c r="BR29" s="3877"/>
      <c r="BS29" s="3877"/>
      <c r="BT29" s="3877"/>
      <c r="BU29" s="3877"/>
      <c r="BV29" s="3877"/>
      <c r="BW29" s="3877"/>
      <c r="BX29" s="3877"/>
      <c r="BY29" s="3877"/>
      <c r="BZ29" s="3877"/>
      <c r="CA29" s="3877"/>
      <c r="CB29" s="3877"/>
      <c r="CC29" s="3885"/>
    </row>
    <row r="30" spans="2:96" ht="16.5" customHeight="1">
      <c r="B30" s="3934"/>
      <c r="C30" s="1559"/>
      <c r="D30" s="3859"/>
      <c r="E30" s="3860"/>
      <c r="F30" s="3860"/>
      <c r="G30" s="3860"/>
      <c r="H30" s="3860"/>
      <c r="I30" s="3860"/>
      <c r="J30" s="3860"/>
      <c r="K30" s="3860"/>
      <c r="L30" s="3860"/>
      <c r="M30" s="3860"/>
      <c r="N30" s="3860"/>
      <c r="O30" s="3860"/>
      <c r="P30" s="3860"/>
      <c r="Q30" s="3861"/>
      <c r="R30" s="3865"/>
      <c r="S30" s="3866"/>
      <c r="T30" s="3866"/>
      <c r="U30" s="3866"/>
      <c r="V30" s="3866"/>
      <c r="W30" s="3867"/>
      <c r="X30" s="3908" t="s">
        <v>139</v>
      </c>
      <c r="Y30" s="3909"/>
      <c r="Z30" s="3888" t="s">
        <v>4524</v>
      </c>
      <c r="AA30" s="3888"/>
      <c r="AB30" s="3888"/>
      <c r="AC30" s="3888"/>
      <c r="AD30" s="3888"/>
      <c r="AE30" s="3888"/>
      <c r="AF30" s="3888"/>
      <c r="AG30" s="3888"/>
      <c r="AH30" s="3888"/>
      <c r="AI30" s="3888"/>
      <c r="AJ30" s="3889"/>
      <c r="AK30" s="3910"/>
      <c r="AL30" s="3911"/>
      <c r="AM30" s="3911"/>
      <c r="AN30" s="3807" t="s">
        <v>5035</v>
      </c>
      <c r="AO30" s="3807"/>
      <c r="AP30" s="3807"/>
      <c r="AQ30" s="3807"/>
      <c r="AR30" s="3807"/>
      <c r="AS30" s="3807"/>
      <c r="AT30" s="3807"/>
      <c r="AU30" s="3807"/>
      <c r="AV30" s="3807"/>
      <c r="AW30" s="3807"/>
      <c r="AX30" s="3807"/>
      <c r="AY30" s="3807"/>
      <c r="AZ30" s="3807"/>
      <c r="BA30" s="3807"/>
      <c r="BB30" s="3807"/>
      <c r="BC30" s="3807"/>
      <c r="BD30" s="3807"/>
      <c r="BE30" s="3807"/>
      <c r="BF30" s="3807"/>
      <c r="BG30" s="3807"/>
      <c r="BH30" s="3807"/>
      <c r="BI30" s="3807"/>
      <c r="BJ30" s="3807"/>
      <c r="BK30" s="3807"/>
      <c r="BL30" s="3807"/>
      <c r="BM30" s="3807"/>
      <c r="BN30" s="3807"/>
      <c r="BO30" s="3807"/>
      <c r="BP30" s="3807"/>
      <c r="BQ30" s="3807"/>
      <c r="BR30" s="3807"/>
      <c r="BS30" s="3807"/>
      <c r="BT30" s="3807"/>
      <c r="BU30" s="3807"/>
      <c r="BV30" s="3807"/>
      <c r="BW30" s="3807"/>
      <c r="BX30" s="3807"/>
      <c r="BY30" s="3807"/>
      <c r="BZ30" s="3807"/>
      <c r="CA30" s="3807"/>
      <c r="CB30" s="3807"/>
      <c r="CC30" s="3808"/>
    </row>
    <row r="31" spans="2:96" ht="18" customHeight="1">
      <c r="B31" s="3934"/>
      <c r="C31" s="1559"/>
      <c r="D31" s="3859"/>
      <c r="E31" s="3860"/>
      <c r="F31" s="3860"/>
      <c r="G31" s="3860"/>
      <c r="H31" s="3860"/>
      <c r="I31" s="3860"/>
      <c r="J31" s="3860"/>
      <c r="K31" s="3860"/>
      <c r="L31" s="3860"/>
      <c r="M31" s="3860"/>
      <c r="N31" s="3860"/>
      <c r="O31" s="3860"/>
      <c r="P31" s="3860"/>
      <c r="Q31" s="3861"/>
      <c r="R31" s="3865"/>
      <c r="S31" s="3866"/>
      <c r="T31" s="3866"/>
      <c r="U31" s="3866"/>
      <c r="V31" s="3866"/>
      <c r="W31" s="3867"/>
      <c r="X31" s="3882" t="s">
        <v>139</v>
      </c>
      <c r="Y31" s="3883"/>
      <c r="Z31" s="3807" t="s">
        <v>4868</v>
      </c>
      <c r="AA31" s="3807"/>
      <c r="AB31" s="3807"/>
      <c r="AC31" s="3807"/>
      <c r="AD31" s="3807"/>
      <c r="AE31" s="3807"/>
      <c r="AF31" s="3807"/>
      <c r="AG31" s="3807"/>
      <c r="AH31" s="3807"/>
      <c r="AI31" s="3807"/>
      <c r="AJ31" s="3884"/>
      <c r="AK31" s="1570"/>
      <c r="AL31" s="1571"/>
      <c r="AM31" s="1571"/>
      <c r="AN31" s="3807" t="s">
        <v>5036</v>
      </c>
      <c r="AO31" s="3807"/>
      <c r="AP31" s="3807"/>
      <c r="AQ31" s="3807"/>
      <c r="AR31" s="3807"/>
      <c r="AS31" s="3807"/>
      <c r="AT31" s="3807"/>
      <c r="AU31" s="3807"/>
      <c r="AV31" s="3807"/>
      <c r="AW31" s="3807"/>
      <c r="AX31" s="3807"/>
      <c r="AY31" s="3807"/>
      <c r="AZ31" s="3807"/>
      <c r="BA31" s="3807"/>
      <c r="BB31" s="3807"/>
      <c r="BC31" s="3807"/>
      <c r="BD31" s="3807"/>
      <c r="BE31" s="3807"/>
      <c r="BF31" s="3807"/>
      <c r="BG31" s="3807"/>
      <c r="BH31" s="3807"/>
      <c r="BI31" s="3807"/>
      <c r="BJ31" s="3807"/>
      <c r="BK31" s="3807"/>
      <c r="BL31" s="3807"/>
      <c r="BM31" s="3807"/>
      <c r="BN31" s="3807"/>
      <c r="BO31" s="3807"/>
      <c r="BP31" s="3807"/>
      <c r="BQ31" s="3807"/>
      <c r="BR31" s="3807"/>
      <c r="BS31" s="3807"/>
      <c r="BT31" s="3807"/>
      <c r="BU31" s="3807"/>
      <c r="BV31" s="3807"/>
      <c r="BW31" s="3807"/>
      <c r="BX31" s="3807"/>
      <c r="BY31" s="3807"/>
      <c r="BZ31" s="3807"/>
      <c r="CA31" s="3807"/>
      <c r="CB31" s="3807"/>
      <c r="CC31" s="3808"/>
    </row>
    <row r="32" spans="2:96" ht="18" customHeight="1">
      <c r="B32" s="3934"/>
      <c r="C32" s="1559"/>
      <c r="D32" s="3859"/>
      <c r="E32" s="3860"/>
      <c r="F32" s="3860"/>
      <c r="G32" s="3860"/>
      <c r="H32" s="3860"/>
      <c r="I32" s="3860"/>
      <c r="J32" s="3860"/>
      <c r="K32" s="3860"/>
      <c r="L32" s="3860"/>
      <c r="M32" s="3860"/>
      <c r="N32" s="3860"/>
      <c r="O32" s="3860"/>
      <c r="P32" s="3860"/>
      <c r="Q32" s="3861"/>
      <c r="R32" s="3868"/>
      <c r="S32" s="3869"/>
      <c r="T32" s="3869"/>
      <c r="U32" s="3869"/>
      <c r="V32" s="3869"/>
      <c r="W32" s="3870"/>
      <c r="X32" s="3882" t="s">
        <v>139</v>
      </c>
      <c r="Y32" s="3883"/>
      <c r="Z32" s="3807" t="s">
        <v>4869</v>
      </c>
      <c r="AA32" s="3807"/>
      <c r="AB32" s="3807"/>
      <c r="AC32" s="3807"/>
      <c r="AD32" s="3807"/>
      <c r="AE32" s="3807"/>
      <c r="AF32" s="3807"/>
      <c r="AG32" s="3807"/>
      <c r="AH32" s="3807"/>
      <c r="AI32" s="3807"/>
      <c r="AJ32" s="3884"/>
      <c r="AK32" s="1570"/>
      <c r="AL32" s="1571"/>
      <c r="AM32" s="1571"/>
      <c r="AN32" s="3807" t="s">
        <v>4870</v>
      </c>
      <c r="AO32" s="3807"/>
      <c r="AP32" s="3807"/>
      <c r="AQ32" s="3807"/>
      <c r="AR32" s="3807"/>
      <c r="AS32" s="3807"/>
      <c r="AT32" s="3807"/>
      <c r="AU32" s="3807"/>
      <c r="AV32" s="3807"/>
      <c r="AW32" s="3807"/>
      <c r="AX32" s="3807"/>
      <c r="AY32" s="3807"/>
      <c r="AZ32" s="3807"/>
      <c r="BA32" s="3807"/>
      <c r="BB32" s="3807"/>
      <c r="BC32" s="3807"/>
      <c r="BD32" s="3807"/>
      <c r="BE32" s="3807"/>
      <c r="BF32" s="3807"/>
      <c r="BG32" s="3807"/>
      <c r="BH32" s="3807"/>
      <c r="BI32" s="3807"/>
      <c r="BJ32" s="3807"/>
      <c r="BK32" s="3807"/>
      <c r="BL32" s="3807"/>
      <c r="BM32" s="3807"/>
      <c r="BN32" s="3807"/>
      <c r="BO32" s="3807"/>
      <c r="BP32" s="3807"/>
      <c r="BQ32" s="3807"/>
      <c r="BR32" s="3807"/>
      <c r="BS32" s="3807"/>
      <c r="BT32" s="3807"/>
      <c r="BU32" s="3807"/>
      <c r="BV32" s="3807"/>
      <c r="BW32" s="3807"/>
      <c r="BX32" s="3807"/>
      <c r="BY32" s="3807"/>
      <c r="BZ32" s="3807"/>
      <c r="CA32" s="3807"/>
      <c r="CB32" s="3807"/>
      <c r="CC32" s="3808"/>
    </row>
    <row r="33" spans="2:112" ht="16.5" customHeight="1">
      <c r="B33" s="3934"/>
      <c r="C33" s="1559"/>
      <c r="D33" s="3859"/>
      <c r="E33" s="3860"/>
      <c r="F33" s="3860"/>
      <c r="G33" s="3860"/>
      <c r="H33" s="3860"/>
      <c r="I33" s="3860"/>
      <c r="J33" s="3860"/>
      <c r="K33" s="3860"/>
      <c r="L33" s="3860"/>
      <c r="M33" s="3860"/>
      <c r="N33" s="3860"/>
      <c r="O33" s="3860"/>
      <c r="P33" s="3860"/>
      <c r="Q33" s="3861"/>
      <c r="R33" s="3895" t="s">
        <v>4871</v>
      </c>
      <c r="S33" s="3896"/>
      <c r="T33" s="3896"/>
      <c r="U33" s="3896"/>
      <c r="V33" s="3896"/>
      <c r="W33" s="3897"/>
      <c r="X33" s="3886"/>
      <c r="Y33" s="3887"/>
      <c r="Z33" s="3888" t="s">
        <v>3782</v>
      </c>
      <c r="AA33" s="3888"/>
      <c r="AB33" s="3888"/>
      <c r="AC33" s="3888"/>
      <c r="AD33" s="3888"/>
      <c r="AE33" s="3888"/>
      <c r="AF33" s="3888"/>
      <c r="AG33" s="3888"/>
      <c r="AH33" s="3888"/>
      <c r="AI33" s="3888"/>
      <c r="AJ33" s="3889"/>
      <c r="AK33" s="3901" t="s">
        <v>139</v>
      </c>
      <c r="AL33" s="3902"/>
      <c r="AM33" s="3902"/>
      <c r="AN33" s="3888" t="s">
        <v>5038</v>
      </c>
      <c r="AO33" s="3888"/>
      <c r="AP33" s="3888"/>
      <c r="AQ33" s="3888"/>
      <c r="AR33" s="3888"/>
      <c r="AS33" s="3888"/>
      <c r="AT33" s="3888"/>
      <c r="AU33" s="3888"/>
      <c r="AV33" s="3888"/>
      <c r="AW33" s="3888"/>
      <c r="AX33" s="3888"/>
      <c r="AY33" s="3888"/>
      <c r="AZ33" s="3888"/>
      <c r="BA33" s="3888"/>
      <c r="BB33" s="3888"/>
      <c r="BC33" s="3888"/>
      <c r="BD33" s="3888"/>
      <c r="BE33" s="3888"/>
      <c r="BF33" s="3888"/>
      <c r="BG33" s="3888"/>
      <c r="BH33" s="3888"/>
      <c r="BI33" s="3888"/>
      <c r="BJ33" s="3888"/>
      <c r="BK33" s="3888"/>
      <c r="BL33" s="3888"/>
      <c r="BM33" s="3888"/>
      <c r="BN33" s="3888"/>
      <c r="BO33" s="3888"/>
      <c r="BP33" s="3888"/>
      <c r="BQ33" s="3888"/>
      <c r="BR33" s="3888"/>
      <c r="BS33" s="3888"/>
      <c r="BT33" s="3888"/>
      <c r="BU33" s="3888"/>
      <c r="BV33" s="3888"/>
      <c r="BW33" s="3888"/>
      <c r="BX33" s="3888"/>
      <c r="BY33" s="3888"/>
      <c r="BZ33" s="3888"/>
      <c r="CA33" s="3888"/>
      <c r="CB33" s="3888"/>
      <c r="CC33" s="3892"/>
    </row>
    <row r="34" spans="2:112" ht="15" customHeight="1">
      <c r="B34" s="3934"/>
      <c r="C34" s="1559"/>
      <c r="D34" s="3859"/>
      <c r="E34" s="3860"/>
      <c r="F34" s="3860"/>
      <c r="G34" s="3860"/>
      <c r="H34" s="3860"/>
      <c r="I34" s="3860"/>
      <c r="J34" s="3860"/>
      <c r="K34" s="3860"/>
      <c r="L34" s="3860"/>
      <c r="M34" s="3860"/>
      <c r="N34" s="3860"/>
      <c r="O34" s="3860"/>
      <c r="P34" s="3860"/>
      <c r="Q34" s="3861"/>
      <c r="R34" s="3865"/>
      <c r="S34" s="3866"/>
      <c r="T34" s="3866"/>
      <c r="U34" s="3866"/>
      <c r="V34" s="3866"/>
      <c r="W34" s="3867"/>
      <c r="X34" s="3905"/>
      <c r="Y34" s="3820"/>
      <c r="Z34" s="3903"/>
      <c r="AA34" s="3903"/>
      <c r="AB34" s="3903"/>
      <c r="AC34" s="3903"/>
      <c r="AD34" s="3903"/>
      <c r="AE34" s="3903"/>
      <c r="AF34" s="3903"/>
      <c r="AG34" s="3903"/>
      <c r="AH34" s="3903"/>
      <c r="AI34" s="3903"/>
      <c r="AJ34" s="3906"/>
      <c r="AK34" s="3890" t="s">
        <v>139</v>
      </c>
      <c r="AL34" s="3891"/>
      <c r="AM34" s="3891"/>
      <c r="AN34" s="3903" t="s">
        <v>5969</v>
      </c>
      <c r="AO34" s="3903"/>
      <c r="AP34" s="3903"/>
      <c r="AQ34" s="3903"/>
      <c r="AR34" s="3903"/>
      <c r="AS34" s="3903"/>
      <c r="AT34" s="3903"/>
      <c r="AU34" s="3903"/>
      <c r="AV34" s="3903"/>
      <c r="AW34" s="3903"/>
      <c r="AX34" s="3903"/>
      <c r="AY34" s="3903"/>
      <c r="AZ34" s="3903"/>
      <c r="BA34" s="3903"/>
      <c r="BB34" s="3903"/>
      <c r="BC34" s="3903"/>
      <c r="BD34" s="3903"/>
      <c r="BE34" s="3903"/>
      <c r="BF34" s="3903"/>
      <c r="BG34" s="3903"/>
      <c r="BH34" s="3903"/>
      <c r="BI34" s="3903"/>
      <c r="BJ34" s="3903"/>
      <c r="BK34" s="3903"/>
      <c r="BL34" s="3903"/>
      <c r="BM34" s="3903"/>
      <c r="BN34" s="3903"/>
      <c r="BO34" s="3903"/>
      <c r="BP34" s="3903"/>
      <c r="BQ34" s="3903"/>
      <c r="BR34" s="3903"/>
      <c r="BS34" s="3903"/>
      <c r="BT34" s="3903"/>
      <c r="BU34" s="3903"/>
      <c r="BV34" s="3903"/>
      <c r="BW34" s="3903"/>
      <c r="BX34" s="3903"/>
      <c r="BY34" s="3903"/>
      <c r="BZ34" s="3903"/>
      <c r="CA34" s="3903"/>
      <c r="CB34" s="3903"/>
      <c r="CC34" s="3904"/>
    </row>
    <row r="35" spans="2:112" ht="15" customHeight="1">
      <c r="B35" s="3934"/>
      <c r="C35" s="1559"/>
      <c r="D35" s="3859"/>
      <c r="E35" s="3860"/>
      <c r="F35" s="3860"/>
      <c r="G35" s="3860"/>
      <c r="H35" s="3860"/>
      <c r="I35" s="3860"/>
      <c r="J35" s="3860"/>
      <c r="K35" s="3860"/>
      <c r="L35" s="3860"/>
      <c r="M35" s="3860"/>
      <c r="N35" s="3860"/>
      <c r="O35" s="3860"/>
      <c r="P35" s="3860"/>
      <c r="Q35" s="3861"/>
      <c r="R35" s="3865"/>
      <c r="S35" s="3866"/>
      <c r="T35" s="3866"/>
      <c r="U35" s="3866"/>
      <c r="V35" s="3866"/>
      <c r="W35" s="3867"/>
      <c r="X35" s="3873"/>
      <c r="Y35" s="3874"/>
      <c r="Z35" s="3877"/>
      <c r="AA35" s="3877"/>
      <c r="AB35" s="3877"/>
      <c r="AC35" s="3877"/>
      <c r="AD35" s="3877"/>
      <c r="AE35" s="3877"/>
      <c r="AF35" s="3877"/>
      <c r="AG35" s="3877"/>
      <c r="AH35" s="3877"/>
      <c r="AI35" s="3877"/>
      <c r="AJ35" s="3878"/>
      <c r="AK35" s="3893" t="s">
        <v>139</v>
      </c>
      <c r="AL35" s="3894"/>
      <c r="AM35" s="3894"/>
      <c r="AN35" s="3877" t="s">
        <v>5970</v>
      </c>
      <c r="AO35" s="3877"/>
      <c r="AP35" s="3877"/>
      <c r="AQ35" s="3877"/>
      <c r="AR35" s="3877"/>
      <c r="AS35" s="3877"/>
      <c r="AT35" s="3877"/>
      <c r="AU35" s="3877"/>
      <c r="AV35" s="3877"/>
      <c r="AW35" s="3877"/>
      <c r="AX35" s="3877"/>
      <c r="AY35" s="3877"/>
      <c r="AZ35" s="3877"/>
      <c r="BA35" s="3877"/>
      <c r="BB35" s="3877"/>
      <c r="BC35" s="3877"/>
      <c r="BD35" s="3877"/>
      <c r="BE35" s="3877"/>
      <c r="BF35" s="3877"/>
      <c r="BG35" s="3877"/>
      <c r="BH35" s="3877"/>
      <c r="BI35" s="3877"/>
      <c r="BJ35" s="3877"/>
      <c r="BK35" s="3877"/>
      <c r="BL35" s="3877"/>
      <c r="BM35" s="3877"/>
      <c r="BN35" s="3877"/>
      <c r="BO35" s="3877"/>
      <c r="BP35" s="3877"/>
      <c r="BQ35" s="3877"/>
      <c r="BR35" s="3877"/>
      <c r="BS35" s="3877"/>
      <c r="BT35" s="3877"/>
      <c r="BU35" s="3877"/>
      <c r="BV35" s="3877"/>
      <c r="BW35" s="3877"/>
      <c r="BX35" s="3877"/>
      <c r="BY35" s="3877"/>
      <c r="BZ35" s="3877"/>
      <c r="CA35" s="3877"/>
      <c r="CB35" s="3877"/>
      <c r="CC35" s="3885"/>
    </row>
    <row r="36" spans="2:112" ht="18" customHeight="1">
      <c r="B36" s="3934"/>
      <c r="C36" s="1559"/>
      <c r="D36" s="3859"/>
      <c r="E36" s="3860"/>
      <c r="F36" s="3860"/>
      <c r="G36" s="3860"/>
      <c r="H36" s="3860"/>
      <c r="I36" s="3860"/>
      <c r="J36" s="3860"/>
      <c r="K36" s="3860"/>
      <c r="L36" s="3860"/>
      <c r="M36" s="3860"/>
      <c r="N36" s="3860"/>
      <c r="O36" s="3860"/>
      <c r="P36" s="3860"/>
      <c r="Q36" s="3861"/>
      <c r="R36" s="3865"/>
      <c r="S36" s="3866"/>
      <c r="T36" s="3866"/>
      <c r="U36" s="3866"/>
      <c r="V36" s="3866"/>
      <c r="W36" s="3867"/>
      <c r="X36" s="3886"/>
      <c r="Y36" s="3887"/>
      <c r="Z36" s="3888" t="s">
        <v>4872</v>
      </c>
      <c r="AA36" s="3888"/>
      <c r="AB36" s="3888"/>
      <c r="AC36" s="3888"/>
      <c r="AD36" s="3888"/>
      <c r="AE36" s="3888"/>
      <c r="AF36" s="3888"/>
      <c r="AG36" s="3888"/>
      <c r="AH36" s="3888"/>
      <c r="AI36" s="3888"/>
      <c r="AJ36" s="3889"/>
      <c r="AK36" s="3890" t="s">
        <v>139</v>
      </c>
      <c r="AL36" s="3891"/>
      <c r="AM36" s="3891"/>
      <c r="AN36" s="3888" t="s">
        <v>5972</v>
      </c>
      <c r="AO36" s="3888"/>
      <c r="AP36" s="3888"/>
      <c r="AQ36" s="3888"/>
      <c r="AR36" s="3888"/>
      <c r="AS36" s="3888"/>
      <c r="AT36" s="3888"/>
      <c r="AU36" s="3888"/>
      <c r="AV36" s="3888"/>
      <c r="AW36" s="3888"/>
      <c r="AX36" s="3888"/>
      <c r="AY36" s="3888"/>
      <c r="AZ36" s="3888"/>
      <c r="BA36" s="3888"/>
      <c r="BB36" s="3888"/>
      <c r="BC36" s="3888"/>
      <c r="BD36" s="3888"/>
      <c r="BE36" s="3888"/>
      <c r="BF36" s="3888"/>
      <c r="BG36" s="3888"/>
      <c r="BH36" s="3888"/>
      <c r="BI36" s="3888"/>
      <c r="BJ36" s="3888"/>
      <c r="BK36" s="3888"/>
      <c r="BL36" s="3888"/>
      <c r="BM36" s="3888"/>
      <c r="BN36" s="3888"/>
      <c r="BO36" s="3888"/>
      <c r="BP36" s="3888"/>
      <c r="BQ36" s="3888"/>
      <c r="BR36" s="3888"/>
      <c r="BS36" s="3888"/>
      <c r="BT36" s="3888"/>
      <c r="BU36" s="3888"/>
      <c r="BV36" s="3888"/>
      <c r="BW36" s="3888"/>
      <c r="BX36" s="3888"/>
      <c r="BY36" s="3888"/>
      <c r="BZ36" s="3888"/>
      <c r="CA36" s="3888"/>
      <c r="CB36" s="3888"/>
      <c r="CC36" s="3892"/>
      <c r="DH36" s="1578"/>
    </row>
    <row r="37" spans="2:112" ht="18" customHeight="1">
      <c r="B37" s="3934"/>
      <c r="C37" s="1559"/>
      <c r="D37" s="3859"/>
      <c r="E37" s="3860"/>
      <c r="F37" s="3860"/>
      <c r="G37" s="3860"/>
      <c r="H37" s="3860"/>
      <c r="I37" s="3860"/>
      <c r="J37" s="3860"/>
      <c r="K37" s="3860"/>
      <c r="L37" s="3860"/>
      <c r="M37" s="3860"/>
      <c r="N37" s="3860"/>
      <c r="O37" s="3860"/>
      <c r="P37" s="3860"/>
      <c r="Q37" s="3861"/>
      <c r="R37" s="3865"/>
      <c r="S37" s="3866"/>
      <c r="T37" s="3866"/>
      <c r="U37" s="3866"/>
      <c r="V37" s="3866"/>
      <c r="W37" s="3867"/>
      <c r="X37" s="3873"/>
      <c r="Y37" s="3874"/>
      <c r="Z37" s="3877"/>
      <c r="AA37" s="3877"/>
      <c r="AB37" s="3877"/>
      <c r="AC37" s="3877"/>
      <c r="AD37" s="3877"/>
      <c r="AE37" s="3877"/>
      <c r="AF37" s="3877"/>
      <c r="AG37" s="3877"/>
      <c r="AH37" s="3877"/>
      <c r="AI37" s="3877"/>
      <c r="AJ37" s="3878"/>
      <c r="AK37" s="3893" t="s">
        <v>139</v>
      </c>
      <c r="AL37" s="3894"/>
      <c r="AM37" s="3894"/>
      <c r="AN37" s="3877" t="s">
        <v>5973</v>
      </c>
      <c r="AO37" s="3877"/>
      <c r="AP37" s="3877"/>
      <c r="AQ37" s="3877"/>
      <c r="AR37" s="3877"/>
      <c r="AS37" s="3877"/>
      <c r="AT37" s="3877"/>
      <c r="AU37" s="3877"/>
      <c r="AV37" s="3877"/>
      <c r="AW37" s="3877"/>
      <c r="AX37" s="3877"/>
      <c r="AY37" s="3877"/>
      <c r="AZ37" s="3877"/>
      <c r="BA37" s="3877"/>
      <c r="BB37" s="3877"/>
      <c r="BC37" s="3877"/>
      <c r="BD37" s="3877"/>
      <c r="BE37" s="3877"/>
      <c r="BF37" s="3877"/>
      <c r="BG37" s="3877"/>
      <c r="BH37" s="3877"/>
      <c r="BI37" s="3877"/>
      <c r="BJ37" s="3877"/>
      <c r="BK37" s="3877"/>
      <c r="BL37" s="3877"/>
      <c r="BM37" s="3877"/>
      <c r="BN37" s="3877"/>
      <c r="BO37" s="3877"/>
      <c r="BP37" s="3877"/>
      <c r="BQ37" s="3877"/>
      <c r="BR37" s="3877"/>
      <c r="BS37" s="3877"/>
      <c r="BT37" s="3877"/>
      <c r="BU37" s="3877"/>
      <c r="BV37" s="3877"/>
      <c r="BW37" s="3877"/>
      <c r="BX37" s="3877"/>
      <c r="BY37" s="3877"/>
      <c r="BZ37" s="3877"/>
      <c r="CA37" s="3877"/>
      <c r="CB37" s="3877"/>
      <c r="CC37" s="3885"/>
      <c r="DH37" s="1578"/>
    </row>
    <row r="38" spans="2:112" ht="18" customHeight="1">
      <c r="B38" s="3934"/>
      <c r="C38" s="1559"/>
      <c r="D38" s="3859"/>
      <c r="E38" s="3860"/>
      <c r="F38" s="3860"/>
      <c r="G38" s="3860"/>
      <c r="H38" s="3860"/>
      <c r="I38" s="3860"/>
      <c r="J38" s="3860"/>
      <c r="K38" s="3860"/>
      <c r="L38" s="3860"/>
      <c r="M38" s="3860"/>
      <c r="N38" s="3860"/>
      <c r="O38" s="3860"/>
      <c r="P38" s="3860"/>
      <c r="Q38" s="3861"/>
      <c r="R38" s="3865"/>
      <c r="S38" s="3866"/>
      <c r="T38" s="3866"/>
      <c r="U38" s="3866"/>
      <c r="V38" s="3866"/>
      <c r="W38" s="3867"/>
      <c r="X38" s="3882" t="s">
        <v>139</v>
      </c>
      <c r="Y38" s="3883"/>
      <c r="Z38" s="1568" t="s">
        <v>4873</v>
      </c>
      <c r="AA38" s="1568"/>
      <c r="AB38" s="1568"/>
      <c r="AC38" s="1568"/>
      <c r="AD38" s="1568"/>
      <c r="AE38" s="1568"/>
      <c r="AF38" s="1568"/>
      <c r="AG38" s="1568"/>
      <c r="AH38" s="1568"/>
      <c r="AI38" s="1568"/>
      <c r="AJ38" s="1569"/>
      <c r="AK38" s="1570"/>
      <c r="AL38" s="1571"/>
      <c r="AM38" s="1571"/>
      <c r="AN38" s="3807" t="s">
        <v>4874</v>
      </c>
      <c r="AO38" s="3807"/>
      <c r="AP38" s="3807"/>
      <c r="AQ38" s="3807"/>
      <c r="AR38" s="3807"/>
      <c r="AS38" s="3807"/>
      <c r="AT38" s="3807"/>
      <c r="AU38" s="3807"/>
      <c r="AV38" s="3807"/>
      <c r="AW38" s="3807"/>
      <c r="AX38" s="3807"/>
      <c r="AY38" s="3807"/>
      <c r="AZ38" s="3807"/>
      <c r="BA38" s="3807"/>
      <c r="BB38" s="3807"/>
      <c r="BC38" s="3807"/>
      <c r="BD38" s="3807"/>
      <c r="BE38" s="3807"/>
      <c r="BF38" s="3807"/>
      <c r="BG38" s="3807"/>
      <c r="BH38" s="3807"/>
      <c r="BI38" s="3807"/>
      <c r="BJ38" s="3807"/>
      <c r="BK38" s="3807"/>
      <c r="BL38" s="3807"/>
      <c r="BM38" s="3807"/>
      <c r="BN38" s="3807"/>
      <c r="BO38" s="3807"/>
      <c r="BP38" s="3807"/>
      <c r="BQ38" s="3807"/>
      <c r="BR38" s="3807"/>
      <c r="BS38" s="3807"/>
      <c r="BT38" s="3807"/>
      <c r="BU38" s="3807"/>
      <c r="BV38" s="3807"/>
      <c r="BW38" s="3807"/>
      <c r="BX38" s="3807"/>
      <c r="BY38" s="3807"/>
      <c r="BZ38" s="3807"/>
      <c r="CA38" s="3807"/>
      <c r="CB38" s="3807"/>
      <c r="CC38" s="3808"/>
    </row>
    <row r="39" spans="2:112" ht="18" customHeight="1">
      <c r="B39" s="3934"/>
      <c r="C39" s="1559"/>
      <c r="D39" s="3859"/>
      <c r="E39" s="3860"/>
      <c r="F39" s="3860"/>
      <c r="G39" s="3860"/>
      <c r="H39" s="3860"/>
      <c r="I39" s="3860"/>
      <c r="J39" s="3860"/>
      <c r="K39" s="3860"/>
      <c r="L39" s="3860"/>
      <c r="M39" s="3860"/>
      <c r="N39" s="3860"/>
      <c r="O39" s="3860"/>
      <c r="P39" s="3860"/>
      <c r="Q39" s="3861"/>
      <c r="R39" s="3898"/>
      <c r="S39" s="3899"/>
      <c r="T39" s="3899"/>
      <c r="U39" s="3899"/>
      <c r="V39" s="3899"/>
      <c r="W39" s="3900"/>
      <c r="X39" s="3809" t="s">
        <v>139</v>
      </c>
      <c r="Y39" s="3810"/>
      <c r="Z39" s="1579" t="s">
        <v>4875</v>
      </c>
      <c r="AA39" s="1579"/>
      <c r="AB39" s="1579"/>
      <c r="AC39" s="1579"/>
      <c r="AD39" s="1579"/>
      <c r="AE39" s="1579"/>
      <c r="AF39" s="1579"/>
      <c r="AG39" s="1579"/>
      <c r="AH39" s="1579"/>
      <c r="AI39" s="1579"/>
      <c r="AJ39" s="1580"/>
      <c r="AK39" s="1557"/>
      <c r="AL39" s="1581"/>
      <c r="AM39" s="1581"/>
      <c r="AN39" s="3811" t="s">
        <v>4876</v>
      </c>
      <c r="AO39" s="3811"/>
      <c r="AP39" s="3811"/>
      <c r="AQ39" s="3811"/>
      <c r="AR39" s="3811"/>
      <c r="AS39" s="3811"/>
      <c r="AT39" s="3811"/>
      <c r="AU39" s="3811"/>
      <c r="AV39" s="3811"/>
      <c r="AW39" s="3811"/>
      <c r="AX39" s="3811"/>
      <c r="AY39" s="3811"/>
      <c r="AZ39" s="3811"/>
      <c r="BA39" s="3811"/>
      <c r="BB39" s="3811"/>
      <c r="BC39" s="3811"/>
      <c r="BD39" s="3811"/>
      <c r="BE39" s="3811"/>
      <c r="BF39" s="3811"/>
      <c r="BG39" s="3811"/>
      <c r="BH39" s="3811"/>
      <c r="BI39" s="3811"/>
      <c r="BJ39" s="3811"/>
      <c r="BK39" s="3811"/>
      <c r="BL39" s="3811"/>
      <c r="BM39" s="3811"/>
      <c r="BN39" s="3811"/>
      <c r="BO39" s="3811"/>
      <c r="BP39" s="3811"/>
      <c r="BQ39" s="3811"/>
      <c r="BR39" s="3811"/>
      <c r="BS39" s="3811"/>
      <c r="BT39" s="3811"/>
      <c r="BU39" s="3811"/>
      <c r="BV39" s="3811"/>
      <c r="BW39" s="3811"/>
      <c r="BX39" s="3811"/>
      <c r="BY39" s="3811"/>
      <c r="BZ39" s="3811"/>
      <c r="CA39" s="3811"/>
      <c r="CB39" s="3811"/>
      <c r="CC39" s="3812"/>
    </row>
    <row r="40" spans="2:112" ht="18" customHeight="1">
      <c r="B40" s="3934"/>
      <c r="C40" s="1559"/>
      <c r="D40" s="1773"/>
      <c r="E40" s="1774"/>
      <c r="F40" s="1774"/>
      <c r="G40" s="1774"/>
      <c r="H40" s="1774"/>
      <c r="I40" s="1774"/>
      <c r="J40" s="1774"/>
      <c r="K40" s="1774"/>
      <c r="L40" s="1774"/>
      <c r="M40" s="1774"/>
      <c r="N40" s="1774"/>
      <c r="O40" s="1774"/>
      <c r="P40" s="1774"/>
      <c r="Q40" s="1774"/>
      <c r="R40" s="3841" t="s">
        <v>5044</v>
      </c>
      <c r="S40" s="3842"/>
      <c r="T40" s="3842"/>
      <c r="U40" s="3842"/>
      <c r="V40" s="3842"/>
      <c r="W40" s="3843"/>
      <c r="X40" s="3844" t="s">
        <v>5063</v>
      </c>
      <c r="Y40" s="3845"/>
      <c r="Z40" s="3845"/>
      <c r="AA40" s="3845"/>
      <c r="AB40" s="3845"/>
      <c r="AC40" s="3845"/>
      <c r="AD40" s="3845"/>
      <c r="AE40" s="3845"/>
      <c r="AF40" s="3845"/>
      <c r="AG40" s="3845"/>
      <c r="AH40" s="3845"/>
      <c r="AI40" s="3845"/>
      <c r="AJ40" s="3846"/>
      <c r="AK40" s="3850" t="s">
        <v>139</v>
      </c>
      <c r="AL40" s="3850"/>
      <c r="AM40" s="3850"/>
      <c r="AN40" s="3851" t="s">
        <v>5046</v>
      </c>
      <c r="AO40" s="3851"/>
      <c r="AP40" s="3851"/>
      <c r="AQ40" s="3851"/>
      <c r="AR40" s="3851"/>
      <c r="AS40" s="3851"/>
      <c r="AT40" s="3851"/>
      <c r="AU40" s="3851"/>
      <c r="AV40" s="3851"/>
      <c r="AW40" s="3851"/>
      <c r="AX40" s="3851"/>
      <c r="AY40" s="3851"/>
      <c r="AZ40" s="3851"/>
      <c r="BA40" s="3851"/>
      <c r="BB40" s="3851"/>
      <c r="BC40" s="3851"/>
      <c r="BD40" s="3851"/>
      <c r="BE40" s="3850" t="s">
        <v>139</v>
      </c>
      <c r="BF40" s="3850"/>
      <c r="BG40" s="3850"/>
      <c r="BH40" s="3852" t="s">
        <v>5974</v>
      </c>
      <c r="BI40" s="3852"/>
      <c r="BJ40" s="3852"/>
      <c r="BK40" s="3852"/>
      <c r="BL40" s="3852"/>
      <c r="BM40" s="3852"/>
      <c r="BN40" s="3852"/>
      <c r="BO40" s="3852"/>
      <c r="BP40" s="3852"/>
      <c r="BQ40" s="3852"/>
      <c r="BR40" s="3852"/>
      <c r="BS40" s="3852"/>
      <c r="BT40" s="3852"/>
      <c r="BU40" s="3852"/>
      <c r="BV40" s="3852"/>
      <c r="BW40" s="3852"/>
      <c r="BX40" s="3852"/>
      <c r="BY40" s="3852"/>
      <c r="BZ40" s="3852"/>
      <c r="CA40" s="3852"/>
      <c r="CB40" s="3852"/>
      <c r="CC40" s="3853"/>
    </row>
    <row r="41" spans="2:112" ht="18" customHeight="1">
      <c r="B41" s="3934"/>
      <c r="C41" s="1559"/>
      <c r="D41" s="1773"/>
      <c r="E41" s="1774"/>
      <c r="F41" s="1774"/>
      <c r="G41" s="1774"/>
      <c r="H41" s="1774"/>
      <c r="I41" s="1774"/>
      <c r="J41" s="1774"/>
      <c r="K41" s="1774"/>
      <c r="L41" s="1774"/>
      <c r="M41" s="1774"/>
      <c r="N41" s="1774"/>
      <c r="O41" s="1774"/>
      <c r="P41" s="1774"/>
      <c r="Q41" s="1774"/>
      <c r="R41" s="3268"/>
      <c r="S41" s="3269"/>
      <c r="T41" s="3269"/>
      <c r="U41" s="3269"/>
      <c r="V41" s="3269"/>
      <c r="W41" s="3270"/>
      <c r="X41" s="3847"/>
      <c r="Y41" s="3848"/>
      <c r="Z41" s="3848"/>
      <c r="AA41" s="3848"/>
      <c r="AB41" s="3848"/>
      <c r="AC41" s="3848"/>
      <c r="AD41" s="3848"/>
      <c r="AE41" s="3848"/>
      <c r="AF41" s="3848"/>
      <c r="AG41" s="3848"/>
      <c r="AH41" s="3848"/>
      <c r="AI41" s="3848"/>
      <c r="AJ41" s="3849"/>
      <c r="AK41" s="3276" t="s">
        <v>139</v>
      </c>
      <c r="AL41" s="3276"/>
      <c r="AM41" s="3276"/>
      <c r="AN41" s="3277" t="s">
        <v>5975</v>
      </c>
      <c r="AO41" s="3277"/>
      <c r="AP41" s="3277"/>
      <c r="AQ41" s="3277"/>
      <c r="AR41" s="3277"/>
      <c r="AS41" s="3277"/>
      <c r="AT41" s="3277"/>
      <c r="AU41" s="3277"/>
      <c r="AV41" s="3277"/>
      <c r="AW41" s="3277"/>
      <c r="AX41" s="3277"/>
      <c r="AY41" s="3277"/>
      <c r="AZ41" s="3277"/>
      <c r="BA41" s="3277"/>
      <c r="BB41" s="3277"/>
      <c r="BC41" s="3277"/>
      <c r="BD41" s="3277"/>
      <c r="BE41" s="3276" t="s">
        <v>139</v>
      </c>
      <c r="BF41" s="3276"/>
      <c r="BG41" s="3276"/>
      <c r="BH41" s="3278" t="s">
        <v>5976</v>
      </c>
      <c r="BI41" s="3278"/>
      <c r="BJ41" s="3278"/>
      <c r="BK41" s="3278"/>
      <c r="BL41" s="3278"/>
      <c r="BM41" s="3278"/>
      <c r="BN41" s="3278"/>
      <c r="BO41" s="3278"/>
      <c r="BP41" s="3278"/>
      <c r="BQ41" s="3278"/>
      <c r="BR41" s="3278"/>
      <c r="BS41" s="3278"/>
      <c r="BT41" s="3278"/>
      <c r="BU41" s="3278"/>
      <c r="BV41" s="3278"/>
      <c r="BW41" s="3278"/>
      <c r="BX41" s="3278"/>
      <c r="BY41" s="3854"/>
      <c r="BZ41" s="3854"/>
      <c r="CA41" s="3854"/>
      <c r="CB41" s="3854"/>
      <c r="CC41" s="3855"/>
    </row>
    <row r="42" spans="2:112" ht="18" customHeight="1">
      <c r="B42" s="3934"/>
      <c r="C42" s="1559"/>
      <c r="D42" s="1773"/>
      <c r="E42" s="1774"/>
      <c r="F42" s="1774"/>
      <c r="G42" s="1774"/>
      <c r="H42" s="1774"/>
      <c r="I42" s="1774"/>
      <c r="J42" s="1774"/>
      <c r="K42" s="1774"/>
      <c r="L42" s="1774"/>
      <c r="M42" s="1774"/>
      <c r="N42" s="1774"/>
      <c r="O42" s="1774"/>
      <c r="P42" s="1774"/>
      <c r="Q42" s="1774"/>
      <c r="R42" s="3271"/>
      <c r="S42" s="3272"/>
      <c r="T42" s="3272"/>
      <c r="U42" s="3272"/>
      <c r="V42" s="3272"/>
      <c r="W42" s="3273"/>
      <c r="X42" s="3289" t="s">
        <v>5050</v>
      </c>
      <c r="Y42" s="3290"/>
      <c r="Z42" s="3290"/>
      <c r="AA42" s="3290"/>
      <c r="AB42" s="3290"/>
      <c r="AC42" s="3290"/>
      <c r="AD42" s="3290"/>
      <c r="AE42" s="3290"/>
      <c r="AF42" s="3290"/>
      <c r="AG42" s="3290"/>
      <c r="AH42" s="3290"/>
      <c r="AI42" s="3290"/>
      <c r="AJ42" s="3291"/>
      <c r="AK42" s="3292" t="s">
        <v>139</v>
      </c>
      <c r="AL42" s="3257"/>
      <c r="AM42" s="3257"/>
      <c r="AN42" s="3293" t="s">
        <v>243</v>
      </c>
      <c r="AO42" s="3293"/>
      <c r="AP42" s="3293"/>
      <c r="AQ42" s="3257" t="s">
        <v>139</v>
      </c>
      <c r="AR42" s="3257"/>
      <c r="AS42" s="3256" t="s">
        <v>5051</v>
      </c>
      <c r="AT42" s="3256"/>
      <c r="AU42" s="3256"/>
      <c r="AV42" s="3256"/>
      <c r="AW42" s="3256"/>
      <c r="AX42" s="3257" t="s">
        <v>139</v>
      </c>
      <c r="AY42" s="3257"/>
      <c r="AZ42" s="3256" t="s">
        <v>5052</v>
      </c>
      <c r="BA42" s="3256"/>
      <c r="BB42" s="3256"/>
      <c r="BC42" s="3256"/>
      <c r="BD42" s="3256"/>
      <c r="BE42" s="3256"/>
      <c r="BF42" s="3257" t="s">
        <v>139</v>
      </c>
      <c r="BG42" s="3257"/>
      <c r="BH42" s="3256" t="s">
        <v>5053</v>
      </c>
      <c r="BI42" s="3256"/>
      <c r="BJ42" s="3256"/>
      <c r="BK42" s="3256"/>
      <c r="BL42" s="3256"/>
      <c r="BM42" s="3257" t="s">
        <v>139</v>
      </c>
      <c r="BN42" s="3257"/>
      <c r="BO42" s="3256" t="s">
        <v>5054</v>
      </c>
      <c r="BP42" s="3256"/>
      <c r="BQ42" s="3256"/>
      <c r="BR42" s="3256"/>
      <c r="BS42" s="3256"/>
      <c r="BT42" s="3256"/>
      <c r="BU42" s="3256"/>
      <c r="BV42" s="3256"/>
      <c r="BW42" s="3256"/>
      <c r="BX42" s="3256"/>
      <c r="BY42" s="3256"/>
      <c r="BZ42" s="3256"/>
      <c r="CA42" s="3256"/>
      <c r="CB42" s="3256"/>
      <c r="CC42" s="3258"/>
    </row>
    <row r="43" spans="2:112" ht="21.95" customHeight="1" thickBot="1">
      <c r="B43" s="3934"/>
      <c r="C43" s="1583"/>
      <c r="D43" s="3836" t="s">
        <v>4877</v>
      </c>
      <c r="E43" s="3837"/>
      <c r="F43" s="3837"/>
      <c r="G43" s="3837"/>
      <c r="H43" s="3837"/>
      <c r="I43" s="3837"/>
      <c r="J43" s="3837"/>
      <c r="K43" s="3837"/>
      <c r="L43" s="3837"/>
      <c r="M43" s="3837"/>
      <c r="N43" s="3837"/>
      <c r="O43" s="3837"/>
      <c r="P43" s="3837"/>
      <c r="Q43" s="3837"/>
      <c r="R43" s="3837"/>
      <c r="S43" s="3837"/>
      <c r="T43" s="3837"/>
      <c r="U43" s="3837"/>
      <c r="V43" s="3837"/>
      <c r="W43" s="3838"/>
      <c r="X43" s="3839" t="str">
        <f>$X$39</f>
        <v>□</v>
      </c>
      <c r="Y43" s="3839"/>
      <c r="Z43" s="3840" t="s">
        <v>4876</v>
      </c>
      <c r="AA43" s="3840"/>
      <c r="AB43" s="3840"/>
      <c r="AC43" s="3840"/>
      <c r="AD43" s="3840"/>
      <c r="AE43" s="3840"/>
      <c r="AF43" s="3840"/>
      <c r="AG43" s="3840"/>
      <c r="AH43" s="3840"/>
      <c r="AI43" s="3840"/>
      <c r="AJ43" s="3840"/>
      <c r="AK43" s="3840"/>
      <c r="AL43" s="3840"/>
      <c r="AM43" s="3840"/>
      <c r="AN43" s="3840"/>
      <c r="AO43" s="3840"/>
      <c r="AP43" s="3840"/>
      <c r="AQ43" s="3840"/>
      <c r="AR43" s="3840"/>
      <c r="AS43" s="3840"/>
      <c r="AT43" s="3840"/>
      <c r="AU43" s="3840"/>
      <c r="AV43" s="3840"/>
      <c r="AW43" s="3840"/>
      <c r="AX43" s="3840"/>
      <c r="AY43" s="3840"/>
      <c r="AZ43" s="3840"/>
      <c r="BA43" s="3840"/>
      <c r="BB43" s="3840"/>
      <c r="BC43" s="3840"/>
      <c r="BD43" s="3840"/>
      <c r="BE43" s="3840"/>
      <c r="BF43" s="3840"/>
      <c r="BG43" s="3840"/>
      <c r="BH43" s="3840"/>
      <c r="BI43" s="3840"/>
      <c r="BJ43" s="3840"/>
      <c r="BK43" s="3840"/>
      <c r="BL43" s="3840"/>
      <c r="BM43" s="3840"/>
      <c r="BN43" s="1584"/>
      <c r="BO43" s="1584"/>
      <c r="BP43" s="1584"/>
      <c r="BQ43" s="1584"/>
      <c r="BR43" s="1584"/>
      <c r="BS43" s="1584"/>
      <c r="BT43" s="1584"/>
      <c r="BU43" s="1584"/>
      <c r="BY43" s="1585"/>
      <c r="BZ43" s="1585"/>
      <c r="CA43" s="1585"/>
      <c r="CB43" s="1585"/>
      <c r="CC43" s="1586"/>
    </row>
    <row r="44" spans="2:112" ht="5.0999999999999996" customHeight="1" thickBot="1">
      <c r="B44" s="1587"/>
      <c r="C44" s="1588"/>
      <c r="D44" s="1589"/>
      <c r="E44" s="1589"/>
      <c r="F44" s="1589"/>
      <c r="G44" s="1589"/>
      <c r="H44" s="1589"/>
      <c r="I44" s="1589"/>
      <c r="J44" s="1589"/>
      <c r="K44" s="1589"/>
      <c r="L44" s="1589"/>
      <c r="M44" s="1589"/>
      <c r="N44" s="1589"/>
      <c r="O44" s="1589"/>
      <c r="P44" s="1589"/>
      <c r="Q44" s="1589"/>
      <c r="R44" s="1589"/>
      <c r="S44" s="1589"/>
      <c r="T44" s="1589"/>
      <c r="U44" s="1589"/>
      <c r="V44" s="1589"/>
      <c r="W44" s="1589"/>
      <c r="X44" s="1590"/>
      <c r="Y44" s="1590"/>
      <c r="Z44" s="1591"/>
      <c r="AA44" s="1591"/>
      <c r="AB44" s="1591"/>
      <c r="AC44" s="1591"/>
      <c r="AD44" s="1591"/>
      <c r="AE44" s="1591"/>
      <c r="AF44" s="1591"/>
      <c r="AG44" s="1591"/>
      <c r="AH44" s="1591"/>
      <c r="AI44" s="1591"/>
      <c r="AJ44" s="1591"/>
      <c r="AK44" s="1591"/>
      <c r="AL44" s="1591"/>
      <c r="AM44" s="1591"/>
      <c r="AN44" s="1591"/>
      <c r="AO44" s="1591"/>
      <c r="AP44" s="1591"/>
      <c r="AQ44" s="1591"/>
      <c r="AR44" s="1591"/>
      <c r="AS44" s="1591"/>
      <c r="AT44" s="1591"/>
      <c r="AU44" s="1591"/>
      <c r="AV44" s="1591"/>
      <c r="AW44" s="1591"/>
      <c r="AX44" s="1591"/>
      <c r="AY44" s="1591"/>
      <c r="AZ44" s="1591"/>
      <c r="BA44" s="1591"/>
      <c r="BB44" s="1591"/>
      <c r="BC44" s="1591"/>
      <c r="BD44" s="1591"/>
      <c r="BE44" s="1591"/>
      <c r="BF44" s="1591"/>
      <c r="BG44" s="1591"/>
      <c r="BH44" s="1591"/>
      <c r="BI44" s="1591"/>
      <c r="BJ44" s="1591"/>
      <c r="BK44" s="1591"/>
      <c r="BL44" s="1591"/>
      <c r="BM44" s="1591"/>
      <c r="BN44" s="1592"/>
      <c r="BO44" s="1592"/>
      <c r="BP44" s="1592"/>
      <c r="BQ44" s="1592"/>
      <c r="BR44" s="1592"/>
      <c r="BS44" s="1592"/>
      <c r="BT44" s="1592"/>
      <c r="BU44" s="1592"/>
      <c r="BV44" s="1593"/>
      <c r="BW44" s="1593"/>
      <c r="BX44" s="1593"/>
      <c r="BY44" s="1593"/>
      <c r="BZ44" s="1593"/>
      <c r="CA44" s="1593"/>
      <c r="CB44" s="1593"/>
      <c r="CC44" s="1593"/>
    </row>
    <row r="45" spans="2:112" ht="3" customHeight="1">
      <c r="B45" s="3813" t="s">
        <v>5980</v>
      </c>
      <c r="C45" s="3814"/>
      <c r="D45" s="3814"/>
      <c r="E45" s="3814"/>
      <c r="F45" s="3814"/>
      <c r="G45" s="3814"/>
      <c r="H45" s="3814"/>
      <c r="I45" s="3814"/>
      <c r="J45" s="3814"/>
      <c r="K45" s="3814"/>
      <c r="L45" s="3814"/>
      <c r="M45" s="3814"/>
      <c r="N45" s="3814"/>
      <c r="O45" s="3814"/>
      <c r="P45" s="3814"/>
      <c r="Q45" s="3814"/>
      <c r="R45" s="3814"/>
      <c r="S45" s="3815"/>
      <c r="T45" s="3229" t="s">
        <v>3783</v>
      </c>
      <c r="U45" s="3056"/>
      <c r="V45" s="3056"/>
      <c r="W45" s="3056"/>
      <c r="X45" s="3056"/>
      <c r="Y45" s="3056"/>
      <c r="Z45" s="3056"/>
      <c r="AA45" s="3056"/>
      <c r="AB45" s="3056"/>
      <c r="AC45" s="3056"/>
      <c r="AD45" s="3056"/>
      <c r="AE45" s="3056"/>
      <c r="AF45" s="3056"/>
      <c r="AG45" s="3056"/>
      <c r="AH45" s="3057"/>
      <c r="AI45" s="873"/>
      <c r="AJ45" s="873"/>
      <c r="AM45" s="873"/>
      <c r="AN45" s="873"/>
      <c r="AO45" s="873"/>
      <c r="AP45" s="873"/>
      <c r="AQ45" s="873"/>
      <c r="AR45" s="873"/>
      <c r="AS45" s="3820" t="s">
        <v>108</v>
      </c>
      <c r="AT45" s="3820"/>
      <c r="AU45" s="3820"/>
      <c r="AV45" s="1515"/>
      <c r="AW45" s="1515"/>
      <c r="AX45" s="3229" t="s">
        <v>3784</v>
      </c>
      <c r="AY45" s="3056"/>
      <c r="AZ45" s="3056"/>
      <c r="BA45" s="3056"/>
      <c r="BB45" s="3056"/>
      <c r="BC45" s="3056"/>
      <c r="BD45" s="3056"/>
      <c r="BE45" s="3056"/>
      <c r="BF45" s="3056"/>
      <c r="BG45" s="3057"/>
      <c r="BH45" s="3821"/>
      <c r="BI45" s="3822"/>
      <c r="BJ45" s="3822"/>
      <c r="BK45" s="3822"/>
      <c r="BL45" s="3822"/>
      <c r="BM45" s="3822"/>
      <c r="BN45" s="3822"/>
      <c r="BO45" s="3822"/>
      <c r="BP45" s="3822"/>
      <c r="BQ45" s="3822"/>
      <c r="BR45" s="3822"/>
      <c r="BS45" s="3822"/>
      <c r="BT45" s="3822"/>
      <c r="BU45" s="3822"/>
      <c r="BV45" s="3822"/>
      <c r="BW45" s="3822"/>
      <c r="BX45" s="3822"/>
      <c r="BY45" s="3822"/>
      <c r="BZ45" s="3822"/>
      <c r="CA45" s="3822"/>
      <c r="CB45" s="3822"/>
      <c r="CC45" s="3823"/>
    </row>
    <row r="46" spans="2:112" ht="9.75" customHeight="1">
      <c r="B46" s="3816"/>
      <c r="C46" s="3814"/>
      <c r="D46" s="3814"/>
      <c r="E46" s="3814"/>
      <c r="F46" s="3814"/>
      <c r="G46" s="3814"/>
      <c r="H46" s="3814"/>
      <c r="I46" s="3814"/>
      <c r="J46" s="3814"/>
      <c r="K46" s="3814"/>
      <c r="L46" s="3814"/>
      <c r="M46" s="3814"/>
      <c r="N46" s="3814"/>
      <c r="O46" s="3814"/>
      <c r="P46" s="3814"/>
      <c r="Q46" s="3814"/>
      <c r="R46" s="3814"/>
      <c r="S46" s="3815"/>
      <c r="T46" s="3229"/>
      <c r="U46" s="3056"/>
      <c r="V46" s="3056"/>
      <c r="W46" s="3056"/>
      <c r="X46" s="3056"/>
      <c r="Y46" s="3056"/>
      <c r="Z46" s="3056"/>
      <c r="AA46" s="3056"/>
      <c r="AB46" s="3056"/>
      <c r="AC46" s="3056"/>
      <c r="AD46" s="3056"/>
      <c r="AE46" s="3056"/>
      <c r="AF46" s="3056"/>
      <c r="AG46" s="3056"/>
      <c r="AH46" s="3057"/>
      <c r="AI46" s="873"/>
      <c r="AJ46" s="873"/>
      <c r="AM46" s="3830"/>
      <c r="AN46" s="3831"/>
      <c r="AO46" s="3831"/>
      <c r="AP46" s="3831"/>
      <c r="AQ46" s="3831"/>
      <c r="AR46" s="3832"/>
      <c r="AS46" s="3820"/>
      <c r="AT46" s="3820"/>
      <c r="AU46" s="3820"/>
      <c r="AV46" s="1515"/>
      <c r="AW46" s="1515"/>
      <c r="AX46" s="3229"/>
      <c r="AY46" s="3056"/>
      <c r="AZ46" s="3056"/>
      <c r="BA46" s="3056"/>
      <c r="BB46" s="3056"/>
      <c r="BC46" s="3056"/>
      <c r="BD46" s="3056"/>
      <c r="BE46" s="3056"/>
      <c r="BF46" s="3056"/>
      <c r="BG46" s="3057"/>
      <c r="BH46" s="3824"/>
      <c r="BI46" s="3825"/>
      <c r="BJ46" s="3825"/>
      <c r="BK46" s="3825"/>
      <c r="BL46" s="3825"/>
      <c r="BM46" s="3825"/>
      <c r="BN46" s="3825"/>
      <c r="BO46" s="3825"/>
      <c r="BP46" s="3825"/>
      <c r="BQ46" s="3825"/>
      <c r="BR46" s="3825"/>
      <c r="BS46" s="3825"/>
      <c r="BT46" s="3825"/>
      <c r="BU46" s="3825"/>
      <c r="BV46" s="3825"/>
      <c r="BW46" s="3825"/>
      <c r="BX46" s="3825"/>
      <c r="BY46" s="3825"/>
      <c r="BZ46" s="3825"/>
      <c r="CA46" s="3825"/>
      <c r="CB46" s="3825"/>
      <c r="CC46" s="3826"/>
    </row>
    <row r="47" spans="2:112" ht="9.75" customHeight="1">
      <c r="B47" s="3816"/>
      <c r="C47" s="3814"/>
      <c r="D47" s="3814"/>
      <c r="E47" s="3814"/>
      <c r="F47" s="3814"/>
      <c r="G47" s="3814"/>
      <c r="H47" s="3814"/>
      <c r="I47" s="3814"/>
      <c r="J47" s="3814"/>
      <c r="K47" s="3814"/>
      <c r="L47" s="3814"/>
      <c r="M47" s="3814"/>
      <c r="N47" s="3814"/>
      <c r="O47" s="3814"/>
      <c r="P47" s="3814"/>
      <c r="Q47" s="3814"/>
      <c r="R47" s="3814"/>
      <c r="S47" s="3815"/>
      <c r="T47" s="3229"/>
      <c r="U47" s="3056"/>
      <c r="V47" s="3056"/>
      <c r="W47" s="3056"/>
      <c r="X47" s="3056"/>
      <c r="Y47" s="3056"/>
      <c r="Z47" s="3056"/>
      <c r="AA47" s="3056"/>
      <c r="AB47" s="3056"/>
      <c r="AC47" s="3056"/>
      <c r="AD47" s="3056"/>
      <c r="AE47" s="3056"/>
      <c r="AF47" s="3056"/>
      <c r="AG47" s="3056"/>
      <c r="AH47" s="3057"/>
      <c r="AI47" s="873"/>
      <c r="AJ47" s="873"/>
      <c r="AM47" s="3833"/>
      <c r="AN47" s="3834"/>
      <c r="AO47" s="3834"/>
      <c r="AP47" s="3834"/>
      <c r="AQ47" s="3834"/>
      <c r="AR47" s="3835"/>
      <c r="AS47" s="3820"/>
      <c r="AT47" s="3820"/>
      <c r="AU47" s="3820"/>
      <c r="AV47" s="1515"/>
      <c r="AW47" s="1515"/>
      <c r="AX47" s="3229"/>
      <c r="AY47" s="3056"/>
      <c r="AZ47" s="3056"/>
      <c r="BA47" s="3056"/>
      <c r="BB47" s="3056"/>
      <c r="BC47" s="3056"/>
      <c r="BD47" s="3056"/>
      <c r="BE47" s="3056"/>
      <c r="BF47" s="3056"/>
      <c r="BG47" s="3057"/>
      <c r="BH47" s="3824"/>
      <c r="BI47" s="3825"/>
      <c r="BJ47" s="3825"/>
      <c r="BK47" s="3825"/>
      <c r="BL47" s="3825"/>
      <c r="BM47" s="3825"/>
      <c r="BN47" s="3825"/>
      <c r="BO47" s="3825"/>
      <c r="BP47" s="3825"/>
      <c r="BQ47" s="3825"/>
      <c r="BR47" s="3825"/>
      <c r="BS47" s="3825"/>
      <c r="BT47" s="3825"/>
      <c r="BU47" s="3825"/>
      <c r="BV47" s="3825"/>
      <c r="BW47" s="3825"/>
      <c r="BX47" s="3825"/>
      <c r="BY47" s="3825"/>
      <c r="BZ47" s="3825"/>
      <c r="CA47" s="3825"/>
      <c r="CB47" s="3825"/>
      <c r="CC47" s="3826"/>
    </row>
    <row r="48" spans="2:112" ht="3" customHeight="1" thickBot="1">
      <c r="B48" s="3817"/>
      <c r="C48" s="3818"/>
      <c r="D48" s="3818"/>
      <c r="E48" s="3818"/>
      <c r="F48" s="3818"/>
      <c r="G48" s="3818"/>
      <c r="H48" s="3818"/>
      <c r="I48" s="3818"/>
      <c r="J48" s="3818"/>
      <c r="K48" s="3818"/>
      <c r="L48" s="3818"/>
      <c r="M48" s="3818"/>
      <c r="N48" s="3818"/>
      <c r="O48" s="3818"/>
      <c r="P48" s="3818"/>
      <c r="Q48" s="3818"/>
      <c r="R48" s="3818"/>
      <c r="S48" s="3819"/>
      <c r="T48" s="3232"/>
      <c r="U48" s="3233"/>
      <c r="V48" s="3233"/>
      <c r="W48" s="3233"/>
      <c r="X48" s="3233"/>
      <c r="Y48" s="3233"/>
      <c r="Z48" s="3233"/>
      <c r="AA48" s="3233"/>
      <c r="AB48" s="3233"/>
      <c r="AC48" s="3233"/>
      <c r="AD48" s="3233"/>
      <c r="AE48" s="3233"/>
      <c r="AF48" s="3233"/>
      <c r="AG48" s="3233"/>
      <c r="AH48" s="3240"/>
      <c r="AI48" s="874"/>
      <c r="AJ48" s="874"/>
      <c r="AK48" s="874"/>
      <c r="AL48" s="874"/>
      <c r="AM48" s="874"/>
      <c r="AN48" s="874"/>
      <c r="AO48" s="874"/>
      <c r="AP48" s="874"/>
      <c r="AQ48" s="874"/>
      <c r="AR48" s="874"/>
      <c r="AS48" s="1594"/>
      <c r="AT48" s="1594"/>
      <c r="AU48" s="1594"/>
      <c r="AV48" s="1594"/>
      <c r="AW48" s="1594"/>
      <c r="AX48" s="3232"/>
      <c r="AY48" s="3233"/>
      <c r="AZ48" s="3233"/>
      <c r="BA48" s="3233"/>
      <c r="BB48" s="3233"/>
      <c r="BC48" s="3233"/>
      <c r="BD48" s="3233"/>
      <c r="BE48" s="3233"/>
      <c r="BF48" s="3233"/>
      <c r="BG48" s="3240"/>
      <c r="BH48" s="3827"/>
      <c r="BI48" s="3828"/>
      <c r="BJ48" s="3828"/>
      <c r="BK48" s="3828"/>
      <c r="BL48" s="3828"/>
      <c r="BM48" s="3828"/>
      <c r="BN48" s="3828"/>
      <c r="BO48" s="3828"/>
      <c r="BP48" s="3828"/>
      <c r="BQ48" s="3828"/>
      <c r="BR48" s="3828"/>
      <c r="BS48" s="3828"/>
      <c r="BT48" s="3828"/>
      <c r="BU48" s="3828"/>
      <c r="BV48" s="3828"/>
      <c r="BW48" s="3828"/>
      <c r="BX48" s="3828"/>
      <c r="BY48" s="3828"/>
      <c r="BZ48" s="3828"/>
      <c r="CA48" s="3828"/>
      <c r="CB48" s="3828"/>
      <c r="CC48" s="3829"/>
    </row>
    <row r="49" spans="2:152" ht="6.6" customHeight="1">
      <c r="B49" s="1514"/>
      <c r="C49" s="1514"/>
      <c r="D49" s="1595"/>
      <c r="E49" s="1595"/>
      <c r="F49" s="1595"/>
      <c r="G49" s="1595"/>
      <c r="H49" s="1595"/>
      <c r="I49" s="1595"/>
      <c r="J49" s="1595"/>
      <c r="K49" s="1595"/>
      <c r="L49" s="1595"/>
      <c r="M49" s="1595"/>
      <c r="N49" s="1595"/>
      <c r="O49" s="1595"/>
      <c r="P49" s="1595"/>
      <c r="Q49" s="1595"/>
      <c r="R49" s="1595"/>
      <c r="S49" s="1595"/>
      <c r="T49" s="1595"/>
      <c r="U49" s="1595"/>
      <c r="V49" s="1595"/>
      <c r="W49" s="1595"/>
      <c r="X49" s="1595"/>
      <c r="Y49" s="1595"/>
      <c r="Z49" s="1595"/>
      <c r="AA49" s="1595"/>
      <c r="AB49" s="1595"/>
      <c r="AC49" s="1595"/>
      <c r="AD49" s="1595"/>
      <c r="AE49" s="1595"/>
      <c r="AF49" s="1595"/>
      <c r="AG49" s="1595"/>
      <c r="AH49" s="1595"/>
      <c r="AI49" s="1595"/>
      <c r="AJ49" s="1595"/>
      <c r="AK49" s="1596"/>
      <c r="AL49" s="1596"/>
      <c r="AM49" s="1596"/>
      <c r="AN49" s="1595"/>
      <c r="AO49" s="1595"/>
      <c r="AP49" s="1595"/>
      <c r="AQ49" s="1595"/>
      <c r="AR49" s="1595"/>
      <c r="AS49" s="1595"/>
      <c r="AT49" s="1595"/>
      <c r="AU49" s="1595"/>
      <c r="AV49" s="1595"/>
      <c r="AW49" s="1595"/>
      <c r="AX49" s="1595"/>
      <c r="AY49" s="1595"/>
      <c r="AZ49" s="1595"/>
      <c r="BA49" s="1595"/>
      <c r="BB49" s="1595"/>
      <c r="BC49" s="1595"/>
      <c r="BD49" s="1595"/>
      <c r="BE49" s="1595"/>
      <c r="BF49" s="1595"/>
      <c r="BG49" s="1595"/>
      <c r="BH49" s="1595"/>
      <c r="BI49" s="1595"/>
      <c r="BJ49" s="1595"/>
      <c r="BK49" s="1595"/>
      <c r="BL49" s="1595"/>
      <c r="BM49" s="1595"/>
      <c r="BN49" s="1595"/>
      <c r="BO49" s="1595"/>
      <c r="BP49" s="1595"/>
      <c r="BQ49" s="1595"/>
      <c r="BR49" s="1595"/>
      <c r="BS49" s="1514"/>
      <c r="BT49" s="1514"/>
      <c r="BU49" s="1514"/>
      <c r="BV49" s="1514"/>
      <c r="BW49" s="1514"/>
      <c r="BX49" s="1514"/>
      <c r="BY49" s="1514"/>
      <c r="BZ49" s="1514"/>
      <c r="CA49" s="1514"/>
      <c r="CB49" s="1514"/>
      <c r="CC49" s="1514"/>
    </row>
    <row r="50" spans="2:152" ht="13.5">
      <c r="B50" s="3211" t="s">
        <v>4497</v>
      </c>
      <c r="C50" s="3211"/>
      <c r="D50" s="3211"/>
      <c r="E50" s="3212" t="s">
        <v>4498</v>
      </c>
      <c r="F50" s="3212"/>
      <c r="G50" s="3212"/>
      <c r="H50" s="3212"/>
      <c r="I50" s="3212"/>
      <c r="J50" s="3212"/>
      <c r="K50" s="3212"/>
      <c r="L50" s="3212"/>
      <c r="M50" s="3212"/>
      <c r="N50" s="3212"/>
      <c r="O50" s="3212"/>
      <c r="P50" s="3212"/>
      <c r="Q50" s="3212"/>
      <c r="R50" s="3212"/>
      <c r="S50" s="3212"/>
      <c r="T50" s="3212"/>
      <c r="U50" s="3212"/>
      <c r="V50" s="3212"/>
      <c r="W50" s="3212"/>
      <c r="X50" s="3212"/>
      <c r="Y50" s="3212"/>
      <c r="Z50" s="3212"/>
      <c r="AA50" s="3212"/>
      <c r="AB50" s="3212"/>
      <c r="AC50" s="3212"/>
      <c r="AD50" s="3212"/>
      <c r="AE50" s="3212"/>
      <c r="AF50" s="3212"/>
      <c r="AG50" s="3212"/>
      <c r="AH50" s="3212"/>
      <c r="AI50" s="3212"/>
      <c r="AJ50" s="3212"/>
      <c r="AK50" s="3212"/>
      <c r="AL50" s="3212"/>
      <c r="AM50" s="3212"/>
      <c r="AN50" s="3212"/>
      <c r="AO50" s="3212"/>
      <c r="AP50" s="3212"/>
      <c r="AQ50" s="3212"/>
      <c r="AR50" s="3212"/>
      <c r="AS50" s="3212"/>
      <c r="AT50" s="3212"/>
      <c r="AU50" s="3212"/>
      <c r="AV50" s="3212"/>
      <c r="AW50" s="3212"/>
      <c r="AX50" s="3212"/>
      <c r="AY50" s="3212"/>
      <c r="AZ50" s="3212"/>
      <c r="BA50" s="3212"/>
      <c r="BB50" s="3212"/>
      <c r="BC50" s="3212"/>
      <c r="BD50" s="3212"/>
      <c r="BE50" s="3212"/>
      <c r="BF50" s="3212"/>
      <c r="BG50" s="3212"/>
      <c r="BH50" s="3212"/>
      <c r="BI50" s="3212"/>
      <c r="BJ50" s="3212"/>
      <c r="BK50" s="3212"/>
      <c r="BL50" s="3212"/>
      <c r="BM50" s="3212"/>
      <c r="BN50" s="3212"/>
      <c r="BO50" s="3212"/>
      <c r="BP50" s="3212"/>
      <c r="BQ50" s="3212"/>
      <c r="BR50" s="3212"/>
      <c r="BS50" s="3212"/>
      <c r="BT50" s="3212"/>
      <c r="BU50" s="3212"/>
      <c r="BV50" s="3212"/>
      <c r="BW50" s="1403"/>
      <c r="BX50" s="1403"/>
      <c r="BY50" s="1403"/>
      <c r="BZ50" s="1403"/>
      <c r="CA50" s="1403"/>
      <c r="CB50" s="1403"/>
      <c r="CC50" s="1403"/>
    </row>
    <row r="51" spans="2:152" ht="13.5">
      <c r="B51" s="3211" t="s">
        <v>4499</v>
      </c>
      <c r="C51" s="3211"/>
      <c r="D51" s="3211"/>
      <c r="E51" s="3212" t="s">
        <v>5066</v>
      </c>
      <c r="F51" s="3212"/>
      <c r="G51" s="3212"/>
      <c r="H51" s="3212"/>
      <c r="I51" s="3212"/>
      <c r="J51" s="3212"/>
      <c r="K51" s="3212"/>
      <c r="L51" s="3212"/>
      <c r="M51" s="3212"/>
      <c r="N51" s="3212"/>
      <c r="O51" s="3212"/>
      <c r="P51" s="3212"/>
      <c r="Q51" s="3212"/>
      <c r="R51" s="3212"/>
      <c r="S51" s="3212"/>
      <c r="T51" s="3212"/>
      <c r="U51" s="3212"/>
      <c r="V51" s="3212"/>
      <c r="W51" s="3212"/>
      <c r="X51" s="3212"/>
      <c r="Y51" s="3212"/>
      <c r="Z51" s="3212"/>
      <c r="AA51" s="3212"/>
      <c r="AB51" s="3212"/>
      <c r="AC51" s="3212"/>
      <c r="AD51" s="3212"/>
      <c r="AE51" s="3212"/>
      <c r="AF51" s="3212"/>
      <c r="AG51" s="3212"/>
      <c r="AH51" s="3212"/>
      <c r="AI51" s="3212"/>
      <c r="AJ51" s="3212"/>
      <c r="AK51" s="3212"/>
      <c r="AL51" s="3212"/>
      <c r="AM51" s="3212"/>
      <c r="AN51" s="3212"/>
      <c r="AO51" s="3212"/>
      <c r="AP51" s="3212"/>
      <c r="AQ51" s="3212"/>
      <c r="AR51" s="3212"/>
      <c r="AS51" s="3212"/>
      <c r="AT51" s="3212"/>
      <c r="AU51" s="3212"/>
      <c r="AV51" s="3212"/>
      <c r="AW51" s="3212"/>
      <c r="AX51" s="3212"/>
      <c r="AY51" s="3212"/>
      <c r="AZ51" s="3212"/>
      <c r="BA51" s="3212"/>
      <c r="BB51" s="3212"/>
      <c r="BC51" s="3212"/>
      <c r="BD51" s="3212"/>
      <c r="BE51" s="3212"/>
      <c r="BF51" s="3212"/>
      <c r="BG51" s="3212"/>
      <c r="BH51" s="3212"/>
      <c r="BI51" s="3212"/>
      <c r="BJ51" s="3212"/>
      <c r="BK51" s="3212"/>
      <c r="BL51" s="3212"/>
      <c r="BM51" s="3212"/>
      <c r="BN51" s="3212"/>
      <c r="BO51" s="3212"/>
      <c r="BP51" s="3212"/>
      <c r="BQ51" s="3212"/>
      <c r="BR51" s="3212"/>
      <c r="BS51" s="3212"/>
      <c r="BT51" s="3212"/>
      <c r="BU51" s="3212"/>
      <c r="BV51" s="3212"/>
      <c r="BW51" s="3212"/>
      <c r="BX51" s="3212"/>
      <c r="BY51" s="3212"/>
      <c r="BZ51" s="3212"/>
      <c r="CA51" s="3212"/>
      <c r="CB51" s="3212"/>
      <c r="CC51" s="3212"/>
      <c r="CD51" s="971"/>
      <c r="CE51" s="971"/>
      <c r="CF51" s="971"/>
      <c r="CG51" s="971"/>
      <c r="CH51" s="971"/>
      <c r="CI51" s="971"/>
      <c r="CJ51" s="971"/>
      <c r="CK51" s="971"/>
      <c r="CL51" s="971"/>
      <c r="CM51" s="971"/>
      <c r="CN51" s="971"/>
      <c r="CO51" s="971"/>
      <c r="CP51" s="971"/>
      <c r="CQ51" s="971"/>
      <c r="CR51" s="971"/>
      <c r="CS51" s="971"/>
      <c r="CT51" s="971"/>
      <c r="CU51" s="972"/>
      <c r="CV51" s="972"/>
      <c r="CW51" s="972"/>
      <c r="CX51" s="972"/>
      <c r="CY51" s="972"/>
      <c r="CZ51" s="972"/>
      <c r="DA51" s="972"/>
      <c r="DB51" s="972"/>
      <c r="DC51" s="972"/>
      <c r="DD51" s="972"/>
      <c r="DE51" s="972"/>
      <c r="DF51" s="972"/>
      <c r="DG51" s="972"/>
      <c r="DH51" s="972"/>
      <c r="DI51" s="972"/>
      <c r="DJ51" s="972"/>
      <c r="DK51" s="972"/>
      <c r="DL51" s="972"/>
      <c r="DM51" s="972"/>
      <c r="DN51" s="972"/>
      <c r="DO51" s="972"/>
      <c r="DP51" s="972"/>
      <c r="DQ51" s="972"/>
      <c r="DR51" s="972"/>
      <c r="DS51" s="972"/>
      <c r="DT51" s="972"/>
      <c r="DU51" s="972"/>
      <c r="DV51" s="972"/>
      <c r="DW51" s="972"/>
      <c r="DX51" s="972"/>
      <c r="DY51" s="972"/>
      <c r="DZ51" s="972"/>
      <c r="EA51" s="972"/>
      <c r="EB51" s="972"/>
      <c r="EC51" s="972"/>
      <c r="ED51" s="972"/>
      <c r="EE51" s="972"/>
      <c r="EF51" s="972"/>
      <c r="EG51" s="972"/>
      <c r="EH51" s="972"/>
      <c r="EI51" s="972"/>
      <c r="EJ51" s="972"/>
      <c r="EK51" s="972"/>
      <c r="EL51" s="972"/>
      <c r="EM51" s="972"/>
      <c r="EN51" s="972"/>
      <c r="EO51" s="972"/>
      <c r="EP51" s="972"/>
      <c r="EQ51" s="972"/>
      <c r="ER51" s="972"/>
      <c r="ES51" s="972"/>
      <c r="ET51" s="972"/>
      <c r="EU51" s="972"/>
      <c r="EV51" s="972"/>
    </row>
    <row r="52" spans="2:152" ht="13.5">
      <c r="B52" s="1779"/>
      <c r="C52" s="1779"/>
      <c r="D52" s="1779"/>
      <c r="E52" s="3212" t="s">
        <v>4517</v>
      </c>
      <c r="F52" s="3212"/>
      <c r="G52" s="3212"/>
      <c r="H52" s="3212"/>
      <c r="I52" s="3212"/>
      <c r="J52" s="3212"/>
      <c r="K52" s="3212"/>
      <c r="L52" s="3212"/>
      <c r="M52" s="3212"/>
      <c r="N52" s="3212"/>
      <c r="O52" s="3212"/>
      <c r="P52" s="3212"/>
      <c r="Q52" s="3212"/>
      <c r="R52" s="3212"/>
      <c r="S52" s="3212"/>
      <c r="T52" s="3212"/>
      <c r="U52" s="3212"/>
      <c r="V52" s="3212"/>
      <c r="W52" s="3212"/>
      <c r="X52" s="3212"/>
      <c r="Y52" s="3212"/>
      <c r="Z52" s="3212"/>
      <c r="AA52" s="3212"/>
      <c r="AB52" s="3212"/>
      <c r="AC52" s="3212"/>
      <c r="AD52" s="3212"/>
      <c r="AE52" s="3212"/>
      <c r="AF52" s="3212"/>
      <c r="AG52" s="3212"/>
      <c r="AH52" s="3212"/>
      <c r="AI52" s="3212"/>
      <c r="AJ52" s="3212"/>
      <c r="AK52" s="3212"/>
      <c r="AL52" s="3212"/>
      <c r="AM52" s="3212"/>
      <c r="AN52" s="3212"/>
      <c r="AO52" s="3212"/>
      <c r="AP52" s="3212"/>
      <c r="AQ52" s="3212"/>
      <c r="AR52" s="3212"/>
      <c r="AS52" s="3212"/>
      <c r="AT52" s="3212"/>
      <c r="AU52" s="3212"/>
      <c r="AV52" s="3212"/>
      <c r="AW52" s="3212"/>
      <c r="AX52" s="3212"/>
      <c r="AY52" s="3212"/>
      <c r="AZ52" s="3212"/>
      <c r="BA52" s="3212"/>
      <c r="BB52" s="3212"/>
      <c r="BC52" s="3212"/>
      <c r="BD52" s="3212"/>
      <c r="BE52" s="3212"/>
      <c r="BF52" s="3212"/>
      <c r="BG52" s="3212"/>
      <c r="BH52" s="3212"/>
      <c r="BI52" s="3212"/>
      <c r="BJ52" s="3212"/>
      <c r="BK52" s="3212"/>
      <c r="BL52" s="3212"/>
      <c r="BM52" s="3212"/>
      <c r="BN52" s="3212"/>
      <c r="BO52" s="3212"/>
      <c r="BP52" s="3212"/>
      <c r="BQ52" s="3212"/>
      <c r="BR52" s="3212"/>
      <c r="BS52" s="3212"/>
      <c r="BT52" s="3212"/>
      <c r="BU52" s="3212"/>
      <c r="BV52" s="3212"/>
      <c r="BW52" s="3212"/>
      <c r="BX52" s="3212"/>
      <c r="BY52" s="3212"/>
      <c r="BZ52" s="1776"/>
      <c r="CA52" s="1776"/>
      <c r="CB52" s="1776"/>
      <c r="CC52" s="1779"/>
      <c r="CD52" s="970"/>
      <c r="CE52" s="970"/>
      <c r="CF52" s="970"/>
      <c r="CG52" s="970"/>
      <c r="CH52" s="970"/>
      <c r="CI52" s="970"/>
      <c r="CJ52" s="970"/>
      <c r="CK52" s="970"/>
      <c r="CL52" s="970"/>
      <c r="CM52" s="970"/>
      <c r="CN52" s="970"/>
      <c r="CO52" s="970"/>
      <c r="CP52" s="970"/>
      <c r="CQ52" s="970"/>
      <c r="CR52" s="970"/>
      <c r="CS52" s="970"/>
      <c r="CT52" s="970"/>
      <c r="CU52" s="970"/>
      <c r="CV52" s="970"/>
      <c r="CW52" s="970"/>
      <c r="CX52" s="970"/>
      <c r="CY52" s="970"/>
      <c r="CZ52" s="970"/>
      <c r="DA52" s="970"/>
      <c r="DB52" s="970"/>
      <c r="DC52" s="970"/>
      <c r="DD52" s="970"/>
      <c r="DE52" s="970"/>
      <c r="DF52" s="970"/>
      <c r="DG52" s="970"/>
      <c r="DH52" s="970"/>
      <c r="DI52" s="970"/>
      <c r="DJ52" s="970"/>
      <c r="DK52" s="970"/>
      <c r="DL52" s="970"/>
      <c r="DM52" s="970"/>
      <c r="DN52" s="970"/>
      <c r="DO52" s="970"/>
      <c r="DP52" s="970"/>
      <c r="DQ52" s="970"/>
      <c r="DR52" s="970"/>
      <c r="DS52" s="970"/>
      <c r="DT52" s="970"/>
      <c r="DU52" s="970"/>
      <c r="DV52" s="970"/>
      <c r="DW52" s="970"/>
      <c r="DX52" s="970"/>
      <c r="DY52" s="970"/>
      <c r="DZ52" s="970"/>
      <c r="EA52" s="970"/>
      <c r="EB52" s="970"/>
      <c r="EC52" s="970"/>
      <c r="ED52" s="970"/>
      <c r="EE52" s="970"/>
      <c r="EF52" s="970"/>
      <c r="EG52" s="970"/>
      <c r="EH52" s="970"/>
      <c r="EI52" s="970"/>
      <c r="EJ52" s="970"/>
      <c r="EK52" s="970"/>
      <c r="EL52" s="970"/>
      <c r="EM52" s="970"/>
      <c r="EN52" s="970"/>
      <c r="EO52" s="970"/>
      <c r="EP52" s="970"/>
      <c r="EQ52" s="970"/>
      <c r="ER52" s="970"/>
      <c r="ES52" s="970"/>
      <c r="ET52" s="970"/>
      <c r="EU52" s="970"/>
      <c r="EV52" s="970"/>
    </row>
    <row r="53" spans="2:152" ht="13.5">
      <c r="B53" s="3211" t="s">
        <v>4500</v>
      </c>
      <c r="C53" s="3211"/>
      <c r="D53" s="3211"/>
      <c r="E53" s="3212" t="s">
        <v>4502</v>
      </c>
      <c r="F53" s="3212"/>
      <c r="G53" s="3212"/>
      <c r="H53" s="3212"/>
      <c r="I53" s="3212"/>
      <c r="J53" s="3212"/>
      <c r="K53" s="3212"/>
      <c r="L53" s="3212"/>
      <c r="M53" s="3212"/>
      <c r="N53" s="3212"/>
      <c r="O53" s="3212"/>
      <c r="P53" s="3212"/>
      <c r="Q53" s="3212"/>
      <c r="R53" s="3212"/>
      <c r="S53" s="3212"/>
      <c r="T53" s="3212"/>
      <c r="U53" s="3212"/>
      <c r="V53" s="3212"/>
      <c r="W53" s="3212"/>
      <c r="X53" s="3212"/>
      <c r="Y53" s="3212"/>
      <c r="Z53" s="3212"/>
      <c r="AA53" s="3212"/>
      <c r="AB53" s="3212"/>
      <c r="AC53" s="3212"/>
      <c r="AD53" s="3212"/>
      <c r="AE53" s="3212"/>
      <c r="AF53" s="3212"/>
      <c r="AG53" s="3212"/>
      <c r="AH53" s="3212"/>
      <c r="AI53" s="3212"/>
      <c r="AJ53" s="3212"/>
      <c r="AK53" s="3212"/>
      <c r="AL53" s="3212"/>
      <c r="AM53" s="3212"/>
      <c r="AN53" s="3212"/>
      <c r="AO53" s="3212"/>
      <c r="AP53" s="3212"/>
      <c r="AQ53" s="3212"/>
      <c r="AR53" s="3212"/>
      <c r="AS53" s="3212"/>
      <c r="AT53" s="3212"/>
      <c r="AU53" s="3212"/>
      <c r="AV53" s="3212"/>
      <c r="AW53" s="3212"/>
      <c r="AX53" s="3212"/>
      <c r="AY53" s="3212"/>
      <c r="AZ53" s="3212"/>
      <c r="BA53" s="3212"/>
      <c r="BB53" s="3212"/>
      <c r="BC53" s="3212"/>
      <c r="BD53" s="3212"/>
      <c r="BE53" s="3212"/>
      <c r="BF53" s="3212"/>
      <c r="BG53" s="3212"/>
      <c r="BH53" s="3212"/>
      <c r="BI53" s="3212"/>
      <c r="BJ53" s="3212"/>
      <c r="BK53" s="3212"/>
      <c r="BL53" s="3212"/>
      <c r="BM53" s="3212"/>
      <c r="BN53" s="3212"/>
      <c r="BO53" s="3212"/>
      <c r="BP53" s="3212"/>
      <c r="BQ53" s="3212"/>
      <c r="BR53" s="3212"/>
      <c r="BS53" s="3212"/>
      <c r="BT53" s="3212"/>
      <c r="BU53" s="3212"/>
      <c r="BV53" s="3212"/>
      <c r="BW53" s="3212"/>
      <c r="BX53" s="3212"/>
      <c r="BY53" s="3212"/>
      <c r="BZ53" s="3212"/>
      <c r="CA53" s="3212"/>
      <c r="CB53" s="3212"/>
      <c r="CC53" s="3212"/>
      <c r="CD53" s="970"/>
      <c r="CE53" s="970"/>
      <c r="CF53" s="970"/>
      <c r="CG53" s="970"/>
      <c r="CH53" s="970"/>
      <c r="CI53" s="970"/>
      <c r="CJ53" s="970"/>
      <c r="CK53" s="970"/>
      <c r="CL53" s="970"/>
      <c r="CM53" s="970"/>
      <c r="CN53" s="970"/>
      <c r="CO53" s="970"/>
      <c r="CP53" s="970"/>
      <c r="CQ53" s="970"/>
      <c r="CR53" s="970"/>
      <c r="CS53" s="970"/>
      <c r="CT53" s="970"/>
      <c r="CU53" s="970"/>
      <c r="CV53" s="970"/>
      <c r="CW53" s="970"/>
      <c r="CX53" s="970"/>
      <c r="CY53" s="970"/>
      <c r="CZ53" s="970"/>
      <c r="DA53" s="970"/>
      <c r="DB53" s="970"/>
      <c r="DC53" s="970"/>
      <c r="DD53" s="970"/>
      <c r="DE53" s="970"/>
      <c r="DF53" s="970"/>
      <c r="DG53" s="970"/>
      <c r="DH53" s="970"/>
      <c r="DI53" s="970"/>
      <c r="DJ53" s="970"/>
      <c r="DK53" s="970"/>
      <c r="DL53" s="970"/>
      <c r="DM53" s="970"/>
      <c r="DN53" s="970"/>
      <c r="DO53" s="970"/>
      <c r="DP53" s="970"/>
      <c r="DQ53" s="970"/>
      <c r="DR53" s="970"/>
      <c r="DS53" s="970"/>
      <c r="DT53" s="970"/>
      <c r="DU53" s="970"/>
      <c r="DV53" s="970"/>
      <c r="DW53" s="970"/>
      <c r="DX53" s="970"/>
      <c r="DY53" s="970"/>
      <c r="DZ53" s="970"/>
      <c r="EA53" s="970"/>
      <c r="EB53" s="970"/>
      <c r="EC53" s="970"/>
      <c r="ED53" s="970"/>
      <c r="EE53" s="970"/>
      <c r="EF53" s="970"/>
      <c r="EG53" s="970"/>
      <c r="EH53" s="970"/>
      <c r="EI53" s="970"/>
      <c r="EJ53" s="970"/>
      <c r="EK53" s="970"/>
      <c r="EL53" s="970"/>
      <c r="EM53" s="970"/>
      <c r="EN53" s="970"/>
      <c r="EO53" s="970"/>
      <c r="EP53" s="970"/>
      <c r="EQ53" s="970"/>
      <c r="ER53" s="970"/>
      <c r="ES53" s="970"/>
      <c r="ET53" s="970"/>
      <c r="EU53" s="970"/>
      <c r="EV53" s="970"/>
    </row>
    <row r="54" spans="2:152" ht="13.5">
      <c r="B54" s="3211" t="s">
        <v>4501</v>
      </c>
      <c r="C54" s="3211"/>
      <c r="D54" s="3211"/>
      <c r="E54" s="3212" t="s">
        <v>4514</v>
      </c>
      <c r="F54" s="3212"/>
      <c r="G54" s="3212"/>
      <c r="H54" s="3212"/>
      <c r="I54" s="3212"/>
      <c r="J54" s="3212"/>
      <c r="K54" s="3212"/>
      <c r="L54" s="3212"/>
      <c r="M54" s="3212"/>
      <c r="N54" s="3212"/>
      <c r="O54" s="3212"/>
      <c r="P54" s="3212"/>
      <c r="Q54" s="3212"/>
      <c r="R54" s="3212"/>
      <c r="S54" s="3212"/>
      <c r="T54" s="3212"/>
      <c r="U54" s="3212"/>
      <c r="V54" s="3212"/>
      <c r="W54" s="3212"/>
      <c r="X54" s="3212"/>
      <c r="Y54" s="3212"/>
      <c r="Z54" s="3212"/>
      <c r="AA54" s="3212"/>
      <c r="AB54" s="3212"/>
      <c r="AC54" s="3212"/>
      <c r="AD54" s="3212"/>
      <c r="AE54" s="3212"/>
      <c r="AF54" s="3212"/>
      <c r="AG54" s="3212"/>
      <c r="AH54" s="3212"/>
      <c r="AI54" s="3212"/>
      <c r="AJ54" s="3212"/>
      <c r="AK54" s="3212"/>
      <c r="AL54" s="3212"/>
      <c r="AM54" s="3212"/>
      <c r="AN54" s="3212"/>
      <c r="AO54" s="3212"/>
      <c r="AP54" s="3212"/>
      <c r="AQ54" s="3212"/>
      <c r="AR54" s="3212"/>
      <c r="AS54" s="3212"/>
      <c r="AT54" s="3212"/>
      <c r="AU54" s="3212"/>
      <c r="AV54" s="3212"/>
      <c r="AW54" s="3212"/>
      <c r="AX54" s="3212"/>
      <c r="AY54" s="3212"/>
      <c r="AZ54" s="3212"/>
      <c r="BA54" s="3212"/>
      <c r="BB54" s="3212"/>
      <c r="BC54" s="3212"/>
      <c r="BD54" s="3212"/>
      <c r="BE54" s="3212"/>
      <c r="BF54" s="3212"/>
      <c r="BG54" s="3212"/>
      <c r="BH54" s="3212"/>
      <c r="BI54" s="3212"/>
      <c r="BJ54" s="3212"/>
      <c r="BK54" s="3212"/>
      <c r="BL54" s="3212"/>
      <c r="BM54" s="3212"/>
      <c r="BN54" s="3212"/>
      <c r="BO54" s="3212"/>
      <c r="BP54" s="3212"/>
      <c r="BQ54" s="3212"/>
      <c r="BR54" s="3212"/>
      <c r="BS54" s="3212"/>
      <c r="BT54" s="3212"/>
      <c r="BU54" s="3212"/>
      <c r="BV54" s="3212"/>
      <c r="BW54" s="3212"/>
      <c r="BX54" s="3212"/>
      <c r="BY54" s="3212"/>
      <c r="BZ54" s="3212"/>
      <c r="CA54" s="3212"/>
      <c r="CB54" s="3212"/>
      <c r="CC54" s="3212"/>
      <c r="CD54" s="970"/>
      <c r="CE54" s="970"/>
      <c r="CF54" s="970"/>
      <c r="CG54" s="970"/>
      <c r="CH54" s="970"/>
      <c r="CI54" s="970"/>
      <c r="CJ54" s="970"/>
      <c r="CK54" s="970"/>
      <c r="CL54" s="970"/>
      <c r="CM54" s="970"/>
      <c r="CN54" s="970"/>
      <c r="CO54" s="970"/>
      <c r="CP54" s="970"/>
      <c r="CQ54" s="970"/>
      <c r="CR54" s="970"/>
      <c r="CS54" s="970"/>
      <c r="CT54" s="970"/>
      <c r="CU54" s="970"/>
      <c r="CV54" s="970"/>
      <c r="CW54" s="970"/>
      <c r="CX54" s="970"/>
      <c r="CY54" s="970"/>
      <c r="CZ54" s="970"/>
      <c r="DA54" s="970"/>
      <c r="DB54" s="970"/>
      <c r="DC54" s="970"/>
      <c r="DD54" s="970"/>
      <c r="DE54" s="970"/>
      <c r="DF54" s="970"/>
      <c r="DG54" s="970"/>
      <c r="DH54" s="970"/>
      <c r="DI54" s="970"/>
      <c r="DJ54" s="970"/>
      <c r="DK54" s="970"/>
      <c r="DL54" s="970"/>
      <c r="DM54" s="970"/>
      <c r="DN54" s="970"/>
      <c r="DO54" s="970"/>
      <c r="DP54" s="970"/>
      <c r="DQ54" s="970"/>
      <c r="DR54" s="970"/>
      <c r="DS54" s="970"/>
      <c r="DT54" s="970"/>
      <c r="DU54" s="970"/>
      <c r="DV54" s="970"/>
      <c r="DW54" s="970"/>
      <c r="DX54" s="970"/>
      <c r="DY54" s="970"/>
      <c r="DZ54" s="970"/>
      <c r="EA54" s="970"/>
      <c r="EB54" s="970"/>
      <c r="EC54" s="970"/>
      <c r="ED54" s="970"/>
      <c r="EE54" s="970"/>
      <c r="EF54" s="970"/>
      <c r="EG54" s="970"/>
      <c r="EH54" s="970"/>
      <c r="EI54" s="970"/>
      <c r="EJ54" s="970"/>
      <c r="EK54" s="970"/>
      <c r="EL54" s="970"/>
      <c r="EM54" s="970"/>
      <c r="EN54" s="970"/>
      <c r="EO54" s="970"/>
      <c r="EP54" s="970"/>
      <c r="EQ54" s="970"/>
      <c r="ER54" s="970"/>
      <c r="ES54" s="970"/>
      <c r="ET54" s="970"/>
      <c r="EU54" s="970"/>
      <c r="EV54" s="970"/>
    </row>
    <row r="55" spans="2:152" ht="13.5">
      <c r="B55" s="3211" t="s">
        <v>4503</v>
      </c>
      <c r="C55" s="3211"/>
      <c r="D55" s="3211"/>
      <c r="E55" s="3212" t="s">
        <v>5067</v>
      </c>
      <c r="F55" s="3212"/>
      <c r="G55" s="3212"/>
      <c r="H55" s="3212"/>
      <c r="I55" s="3212"/>
      <c r="J55" s="3212"/>
      <c r="K55" s="3212"/>
      <c r="L55" s="3212"/>
      <c r="M55" s="3212"/>
      <c r="N55" s="3212"/>
      <c r="O55" s="3212"/>
      <c r="P55" s="3212"/>
      <c r="Q55" s="3212"/>
      <c r="R55" s="3212"/>
      <c r="S55" s="3212"/>
      <c r="T55" s="3212"/>
      <c r="U55" s="3212"/>
      <c r="V55" s="3212"/>
      <c r="W55" s="3212"/>
      <c r="X55" s="3212"/>
      <c r="Y55" s="3212"/>
      <c r="Z55" s="3212"/>
      <c r="AA55" s="3212"/>
      <c r="AB55" s="3212"/>
      <c r="AC55" s="3212"/>
      <c r="AD55" s="3212"/>
      <c r="AE55" s="3212"/>
      <c r="AF55" s="3212"/>
      <c r="AG55" s="3212"/>
      <c r="AH55" s="3212"/>
      <c r="AI55" s="3212"/>
      <c r="AJ55" s="3212"/>
      <c r="AK55" s="3212"/>
      <c r="AL55" s="3212"/>
      <c r="AM55" s="3212"/>
      <c r="AN55" s="3212"/>
      <c r="AO55" s="3212"/>
      <c r="AP55" s="3212"/>
      <c r="AQ55" s="3212"/>
      <c r="AR55" s="3212"/>
      <c r="AS55" s="3212"/>
      <c r="AT55" s="3212"/>
      <c r="AU55" s="3212"/>
      <c r="AV55" s="3212"/>
      <c r="AW55" s="3212"/>
      <c r="AX55" s="3212"/>
      <c r="AY55" s="3212"/>
      <c r="AZ55" s="3212"/>
      <c r="BA55" s="3212"/>
      <c r="BB55" s="3212"/>
      <c r="BC55" s="3212"/>
      <c r="BD55" s="3212"/>
      <c r="BE55" s="3212"/>
      <c r="BF55" s="3212"/>
      <c r="BG55" s="3212"/>
      <c r="BH55" s="3212"/>
      <c r="BI55" s="3212"/>
      <c r="BJ55" s="3212"/>
      <c r="BK55" s="3212"/>
      <c r="BL55" s="3212"/>
      <c r="BM55" s="3212"/>
      <c r="BN55" s="3212"/>
      <c r="BO55" s="3212"/>
      <c r="BP55" s="3212"/>
      <c r="BQ55" s="3212"/>
      <c r="BR55" s="3212"/>
      <c r="BS55" s="3212"/>
      <c r="BT55" s="3212"/>
      <c r="BU55" s="3212"/>
      <c r="BV55" s="3212"/>
      <c r="BW55" s="3212"/>
      <c r="BX55" s="3212"/>
      <c r="BY55" s="1776"/>
      <c r="BZ55" s="1776"/>
      <c r="CA55" s="1776"/>
      <c r="CB55" s="1776"/>
      <c r="CC55" s="1776"/>
      <c r="CD55" s="970"/>
      <c r="CE55" s="970"/>
      <c r="CF55" s="970"/>
      <c r="CG55" s="970"/>
      <c r="CH55" s="970"/>
      <c r="CI55" s="970"/>
      <c r="CJ55" s="970"/>
      <c r="CK55" s="970"/>
      <c r="CL55" s="970"/>
      <c r="CM55" s="970"/>
      <c r="CN55" s="970"/>
      <c r="CO55" s="970"/>
      <c r="CP55" s="970"/>
      <c r="CQ55" s="970"/>
      <c r="CR55" s="970"/>
      <c r="CS55" s="970"/>
      <c r="CT55" s="970"/>
      <c r="CU55" s="970"/>
      <c r="CV55" s="970"/>
      <c r="CW55" s="970"/>
      <c r="CX55" s="970"/>
      <c r="CY55" s="970"/>
      <c r="CZ55" s="970"/>
      <c r="DA55" s="970"/>
      <c r="DB55" s="970"/>
      <c r="DC55" s="970"/>
      <c r="DD55" s="970"/>
      <c r="DE55" s="970"/>
      <c r="DF55" s="970"/>
      <c r="DG55" s="970"/>
      <c r="DH55" s="970"/>
      <c r="DI55" s="970"/>
      <c r="DJ55" s="970"/>
      <c r="DK55" s="970"/>
      <c r="DL55" s="970"/>
      <c r="DM55" s="970"/>
      <c r="DN55" s="970"/>
      <c r="DO55" s="970"/>
      <c r="DP55" s="970"/>
      <c r="DQ55" s="970"/>
      <c r="DR55" s="970"/>
      <c r="DS55" s="970"/>
      <c r="DT55" s="970"/>
      <c r="DU55" s="970"/>
      <c r="DV55" s="970"/>
      <c r="DW55" s="970"/>
      <c r="DX55" s="970"/>
      <c r="DY55" s="970"/>
      <c r="DZ55" s="970"/>
      <c r="EA55" s="970"/>
      <c r="EB55" s="970"/>
      <c r="EC55" s="970"/>
      <c r="ED55" s="970"/>
      <c r="EE55" s="970"/>
      <c r="EF55" s="970"/>
      <c r="EG55" s="970"/>
      <c r="EH55" s="970"/>
      <c r="EI55" s="970"/>
      <c r="EJ55" s="970"/>
      <c r="EK55" s="970"/>
      <c r="EL55" s="970"/>
      <c r="EM55" s="970"/>
      <c r="EN55" s="970"/>
      <c r="EO55" s="970"/>
      <c r="EP55" s="970"/>
      <c r="EQ55" s="970"/>
      <c r="ER55" s="970"/>
      <c r="ES55" s="970"/>
      <c r="ET55" s="970"/>
      <c r="EU55" s="970"/>
      <c r="EV55" s="970"/>
    </row>
    <row r="56" spans="2:152" ht="13.5">
      <c r="B56" s="3211" t="s">
        <v>5057</v>
      </c>
      <c r="C56" s="3211"/>
      <c r="D56" s="3211"/>
      <c r="E56" s="3212" t="s">
        <v>4515</v>
      </c>
      <c r="F56" s="3212"/>
      <c r="G56" s="3212"/>
      <c r="H56" s="3212"/>
      <c r="I56" s="3212"/>
      <c r="J56" s="3212"/>
      <c r="K56" s="3212"/>
      <c r="L56" s="3212"/>
      <c r="M56" s="3212"/>
      <c r="N56" s="3212"/>
      <c r="O56" s="3212"/>
      <c r="P56" s="3212"/>
      <c r="Q56" s="3212"/>
      <c r="R56" s="3212"/>
      <c r="S56" s="3212"/>
      <c r="T56" s="3212"/>
      <c r="U56" s="3212"/>
      <c r="V56" s="3212"/>
      <c r="W56" s="3212"/>
      <c r="X56" s="3212"/>
      <c r="Y56" s="3212"/>
      <c r="Z56" s="3212"/>
      <c r="AA56" s="3212"/>
      <c r="AB56" s="3212"/>
      <c r="AC56" s="3212"/>
      <c r="AD56" s="3212"/>
      <c r="AE56" s="3212"/>
      <c r="AF56" s="3212"/>
      <c r="AG56" s="3212"/>
      <c r="AH56" s="3212"/>
      <c r="AI56" s="3212"/>
      <c r="AJ56" s="3212"/>
      <c r="AK56" s="3212"/>
      <c r="AL56" s="3212"/>
      <c r="AM56" s="3212"/>
      <c r="AN56" s="3212"/>
      <c r="AO56" s="3212"/>
      <c r="AP56" s="3212"/>
      <c r="AQ56" s="3212"/>
      <c r="AR56" s="3212"/>
      <c r="AS56" s="3212"/>
      <c r="AT56" s="3212"/>
      <c r="AU56" s="3212"/>
      <c r="AV56" s="3212"/>
      <c r="AW56" s="3212"/>
      <c r="AX56" s="3212"/>
      <c r="AY56" s="3212"/>
      <c r="AZ56" s="3212"/>
      <c r="BA56" s="3212"/>
      <c r="BB56" s="3212"/>
      <c r="BC56" s="3212"/>
      <c r="BD56" s="3212"/>
      <c r="BE56" s="3212"/>
      <c r="BF56" s="3212"/>
      <c r="BG56" s="3212"/>
      <c r="BH56" s="3212"/>
      <c r="BI56" s="3212"/>
      <c r="BJ56" s="3212"/>
      <c r="BK56" s="3212"/>
      <c r="BL56" s="3212"/>
      <c r="BM56" s="3212"/>
      <c r="BN56" s="3212"/>
      <c r="BO56" s="3212"/>
      <c r="BP56" s="3212"/>
      <c r="BQ56" s="3212"/>
      <c r="BR56" s="3212"/>
      <c r="BS56" s="3212"/>
      <c r="BT56" s="3212"/>
      <c r="BU56" s="3212"/>
      <c r="BV56" s="3212"/>
      <c r="BW56" s="3212"/>
      <c r="BX56" s="3212"/>
      <c r="BY56" s="3212"/>
      <c r="BZ56" s="3212"/>
      <c r="CA56" s="3212"/>
      <c r="CB56" s="3212"/>
      <c r="CC56" s="3212"/>
      <c r="CD56" s="970"/>
      <c r="CE56" s="970"/>
      <c r="CF56" s="970"/>
      <c r="CG56" s="970"/>
      <c r="CH56" s="970"/>
      <c r="CI56" s="970"/>
      <c r="CJ56" s="970"/>
      <c r="CK56" s="970"/>
      <c r="CL56" s="970"/>
      <c r="CM56" s="970"/>
      <c r="CN56" s="970"/>
      <c r="CO56" s="970"/>
      <c r="CP56" s="970"/>
      <c r="CQ56" s="970"/>
      <c r="CR56" s="970"/>
      <c r="CS56" s="970"/>
      <c r="CT56" s="970"/>
      <c r="CU56" s="970"/>
      <c r="CV56" s="970"/>
      <c r="CW56" s="970"/>
      <c r="CX56" s="970"/>
      <c r="CY56" s="970"/>
      <c r="CZ56" s="970"/>
      <c r="DA56" s="970"/>
      <c r="DB56" s="970"/>
      <c r="DC56" s="970"/>
      <c r="DD56" s="970"/>
      <c r="DE56" s="970"/>
      <c r="DF56" s="970"/>
      <c r="DG56" s="970"/>
      <c r="DH56" s="970"/>
      <c r="DI56" s="970"/>
      <c r="DJ56" s="970"/>
      <c r="DK56" s="970"/>
      <c r="DL56" s="970"/>
      <c r="DM56" s="970"/>
      <c r="DN56" s="970"/>
      <c r="DO56" s="970"/>
      <c r="DP56" s="970"/>
      <c r="DQ56" s="970"/>
      <c r="DR56" s="970"/>
      <c r="DS56" s="970"/>
      <c r="DT56" s="970"/>
      <c r="DU56" s="970"/>
      <c r="DV56" s="970"/>
      <c r="DW56" s="970"/>
      <c r="DX56" s="970"/>
      <c r="DY56" s="970"/>
      <c r="DZ56" s="970"/>
      <c r="EA56" s="970"/>
      <c r="EB56" s="970"/>
      <c r="EC56" s="970"/>
      <c r="ED56" s="970"/>
      <c r="EE56" s="970"/>
      <c r="EF56" s="970"/>
      <c r="EG56" s="970"/>
      <c r="EH56" s="970"/>
      <c r="EI56" s="970"/>
      <c r="EJ56" s="970"/>
      <c r="EK56" s="970"/>
      <c r="EL56" s="970"/>
      <c r="EM56" s="970"/>
      <c r="EN56" s="970"/>
      <c r="EO56" s="970"/>
      <c r="EP56" s="970"/>
      <c r="EQ56" s="970"/>
      <c r="ER56" s="970"/>
      <c r="ES56" s="970"/>
      <c r="ET56" s="970"/>
      <c r="EU56" s="970"/>
      <c r="EV56" s="970"/>
    </row>
    <row r="57" spans="2:152" ht="4.5" customHeight="1">
      <c r="B57" s="971"/>
      <c r="C57" s="971"/>
      <c r="D57" s="971"/>
      <c r="E57" s="971"/>
      <c r="F57" s="971"/>
      <c r="G57" s="971"/>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c r="AM57" s="971"/>
      <c r="AN57" s="971"/>
      <c r="AO57" s="971"/>
      <c r="AP57" s="971"/>
      <c r="AQ57" s="971"/>
      <c r="AR57" s="971"/>
      <c r="AS57" s="971"/>
      <c r="AT57" s="971"/>
      <c r="AU57" s="971"/>
      <c r="AV57" s="971"/>
      <c r="AW57" s="971"/>
      <c r="AX57" s="971"/>
      <c r="AY57" s="971"/>
      <c r="AZ57" s="971"/>
      <c r="BA57" s="971"/>
      <c r="BB57" s="971"/>
      <c r="BC57" s="971"/>
      <c r="BD57" s="971"/>
      <c r="BE57" s="971"/>
      <c r="BF57" s="971"/>
      <c r="BG57" s="971"/>
      <c r="BH57" s="971"/>
      <c r="BI57" s="971"/>
      <c r="BJ57" s="971"/>
      <c r="BK57" s="971"/>
      <c r="BL57" s="971"/>
      <c r="BM57" s="971"/>
      <c r="BN57" s="971"/>
      <c r="BO57" s="971"/>
      <c r="BP57" s="1514"/>
      <c r="BQ57" s="1514"/>
      <c r="BR57" s="1514"/>
      <c r="BS57" s="1514"/>
      <c r="BT57" s="1514"/>
      <c r="BU57" s="1514"/>
      <c r="BV57" s="1514"/>
      <c r="BW57" s="1514"/>
      <c r="BX57" s="1514"/>
      <c r="BY57" s="1514"/>
      <c r="BZ57" s="1514"/>
      <c r="CA57" s="1514"/>
      <c r="CB57" s="1514"/>
      <c r="CC57" s="1514"/>
    </row>
    <row r="58" spans="2:152" ht="12.75" customHeight="1">
      <c r="B58" s="3804" t="s">
        <v>3785</v>
      </c>
      <c r="C58" s="3805"/>
      <c r="D58" s="3805"/>
      <c r="E58" s="3805"/>
      <c r="F58" s="3805"/>
      <c r="G58" s="3805"/>
      <c r="H58" s="3805"/>
      <c r="I58" s="3805"/>
      <c r="J58" s="3805"/>
      <c r="K58" s="3805"/>
      <c r="L58" s="3805"/>
      <c r="M58" s="3805"/>
      <c r="N58" s="3805"/>
      <c r="O58" s="3805"/>
      <c r="P58" s="3805"/>
      <c r="Q58" s="3805"/>
      <c r="R58" s="3805"/>
      <c r="S58" s="3805"/>
      <c r="T58" s="3805"/>
      <c r="U58" s="3805"/>
      <c r="V58" s="3805"/>
      <c r="W58" s="3805"/>
      <c r="X58" s="3805"/>
      <c r="Y58" s="3805"/>
      <c r="Z58" s="3805"/>
      <c r="AA58" s="3805"/>
      <c r="AB58" s="3805"/>
      <c r="AC58" s="3805"/>
      <c r="AD58" s="3805"/>
      <c r="AE58" s="3805"/>
      <c r="AF58" s="3805"/>
      <c r="AG58" s="3805"/>
      <c r="AH58" s="3805"/>
      <c r="AI58" s="3805"/>
      <c r="AJ58" s="3805"/>
      <c r="AK58" s="3805"/>
      <c r="AL58" s="3805"/>
      <c r="AM58" s="3805"/>
      <c r="AN58" s="3805"/>
      <c r="AO58" s="3805"/>
      <c r="AP58" s="3805"/>
      <c r="AQ58" s="3805"/>
      <c r="AR58" s="3805"/>
      <c r="AS58" s="3805"/>
      <c r="AT58" s="3805"/>
      <c r="AU58" s="3805"/>
      <c r="AV58" s="3805"/>
      <c r="AW58" s="3805"/>
      <c r="AX58" s="3805"/>
      <c r="AY58" s="3805"/>
      <c r="AZ58" s="3805"/>
      <c r="BA58" s="3805"/>
      <c r="BB58" s="3805"/>
      <c r="BC58" s="3805"/>
      <c r="BD58" s="3805"/>
      <c r="BE58" s="3805"/>
      <c r="BF58" s="3805"/>
      <c r="BG58" s="3805"/>
      <c r="BH58" s="3805"/>
      <c r="BI58" s="3805"/>
      <c r="BJ58" s="3805"/>
      <c r="BK58" s="3805"/>
      <c r="BL58" s="3805"/>
      <c r="BM58" s="3805"/>
      <c r="BN58" s="3805"/>
      <c r="BO58" s="3805"/>
      <c r="BP58" s="3805"/>
      <c r="BQ58" s="3805"/>
      <c r="BR58" s="3805"/>
      <c r="BS58" s="3805"/>
      <c r="BT58" s="3805"/>
      <c r="BU58" s="3805"/>
      <c r="BV58" s="3805"/>
      <c r="BW58" s="3805"/>
      <c r="BX58" s="1597"/>
      <c r="BY58" s="1597"/>
      <c r="BZ58" s="1597"/>
      <c r="CA58" s="1597"/>
      <c r="CB58" s="1597"/>
      <c r="CC58" s="1598"/>
    </row>
    <row r="59" spans="2:152" ht="36.6" customHeight="1">
      <c r="B59" s="3783">
        <v>1</v>
      </c>
      <c r="C59" s="3784"/>
      <c r="D59" s="3769" t="s">
        <v>4506</v>
      </c>
      <c r="E59" s="3769"/>
      <c r="F59" s="3769"/>
      <c r="G59" s="3769"/>
      <c r="H59" s="3769"/>
      <c r="I59" s="3769"/>
      <c r="J59" s="3769"/>
      <c r="K59" s="3769"/>
      <c r="L59" s="3769"/>
      <c r="M59" s="3769"/>
      <c r="N59" s="3769"/>
      <c r="O59" s="3769"/>
      <c r="P59" s="3769"/>
      <c r="Q59" s="3769"/>
      <c r="R59" s="3769"/>
      <c r="S59" s="3769"/>
      <c r="T59" s="3769"/>
      <c r="U59" s="3769"/>
      <c r="V59" s="3769"/>
      <c r="W59" s="3769"/>
      <c r="X59" s="3769"/>
      <c r="Y59" s="3769"/>
      <c r="Z59" s="3769"/>
      <c r="AA59" s="3769"/>
      <c r="AB59" s="3769"/>
      <c r="AC59" s="3769"/>
      <c r="AD59" s="3769"/>
      <c r="AE59" s="3769"/>
      <c r="AF59" s="3769"/>
      <c r="AG59" s="3769"/>
      <c r="AH59" s="3769"/>
      <c r="AI59" s="3769"/>
      <c r="AJ59" s="3769"/>
      <c r="AK59" s="3769"/>
      <c r="AL59" s="3769"/>
      <c r="AM59" s="3769"/>
      <c r="AN59" s="3769"/>
      <c r="AO59" s="3769"/>
      <c r="AP59" s="3769"/>
      <c r="AQ59" s="3769"/>
      <c r="AR59" s="3769"/>
      <c r="AS59" s="3769"/>
      <c r="AT59" s="3769"/>
      <c r="AU59" s="3769"/>
      <c r="AV59" s="3769"/>
      <c r="AW59" s="3769"/>
      <c r="AX59" s="3769"/>
      <c r="AY59" s="3769"/>
      <c r="AZ59" s="3769"/>
      <c r="BA59" s="3769"/>
      <c r="BB59" s="3769"/>
      <c r="BC59" s="3769"/>
      <c r="BD59" s="3769"/>
      <c r="BE59" s="3769"/>
      <c r="BF59" s="3769"/>
      <c r="BG59" s="3769"/>
      <c r="BH59" s="3769"/>
      <c r="BI59" s="3769"/>
      <c r="BJ59" s="3769"/>
      <c r="BK59" s="3769"/>
      <c r="BL59" s="3769"/>
      <c r="BM59" s="3769"/>
      <c r="BN59" s="3769"/>
      <c r="BO59" s="3769"/>
      <c r="BP59" s="3769"/>
      <c r="BQ59" s="3769"/>
      <c r="BR59" s="3769"/>
      <c r="BS59" s="3769"/>
      <c r="BT59" s="3769"/>
      <c r="BU59" s="3769"/>
      <c r="BV59" s="3769"/>
      <c r="BW59" s="3769"/>
      <c r="BX59" s="3769"/>
      <c r="BY59" s="3769"/>
      <c r="BZ59" s="3769"/>
      <c r="CA59" s="3769"/>
      <c r="CB59" s="3769"/>
      <c r="CC59" s="3770"/>
    </row>
    <row r="60" spans="2:152" ht="11.45" customHeight="1">
      <c r="B60" s="1599"/>
      <c r="C60" s="1600"/>
      <c r="D60" s="3806" t="s">
        <v>3786</v>
      </c>
      <c r="E60" s="3806"/>
      <c r="F60" s="3806"/>
      <c r="G60" s="3806"/>
      <c r="H60" s="3806"/>
      <c r="I60" s="3806"/>
      <c r="J60" s="3806"/>
      <c r="K60" s="3806"/>
      <c r="L60" s="3806"/>
      <c r="M60" s="3806"/>
      <c r="N60" s="3806"/>
      <c r="O60" s="3806"/>
      <c r="P60" s="3806"/>
      <c r="Q60" s="3806"/>
      <c r="R60" s="3806"/>
      <c r="S60" s="3806"/>
      <c r="T60" s="3806"/>
      <c r="U60" s="3806"/>
      <c r="V60" s="3806"/>
      <c r="W60" s="3806"/>
      <c r="X60" s="3806"/>
      <c r="Y60" s="3806"/>
      <c r="Z60" s="3806"/>
      <c r="AA60" s="3806"/>
      <c r="AB60" s="3806"/>
      <c r="AC60" s="3806"/>
      <c r="AD60" s="3806"/>
      <c r="AE60" s="3806"/>
      <c r="AF60" s="3806"/>
      <c r="AG60" s="3806"/>
      <c r="AH60" s="3806"/>
      <c r="AI60" s="3806"/>
      <c r="AJ60" s="3806"/>
      <c r="AK60" s="3806"/>
      <c r="AL60" s="3806"/>
      <c r="AM60" s="3806"/>
      <c r="AN60" s="3806"/>
      <c r="AO60" s="3806"/>
      <c r="AP60" s="3806"/>
      <c r="AQ60" s="3806"/>
      <c r="AR60" s="3806"/>
      <c r="AS60" s="3806"/>
      <c r="AT60" s="3806"/>
      <c r="AU60" s="3806"/>
      <c r="AV60" s="3806"/>
      <c r="AW60" s="3806"/>
      <c r="AX60" s="3806"/>
      <c r="AY60" s="3806"/>
      <c r="AZ60" s="3806"/>
      <c r="BA60" s="3806"/>
      <c r="BB60" s="3806"/>
      <c r="BC60" s="3806"/>
      <c r="BD60" s="3806"/>
      <c r="BE60" s="3806"/>
      <c r="BF60" s="3806"/>
      <c r="BG60" s="3806"/>
      <c r="BH60" s="3806"/>
      <c r="BI60" s="3806"/>
      <c r="BJ60" s="3806"/>
      <c r="BK60" s="3806"/>
      <c r="BL60" s="3806"/>
      <c r="BM60" s="3806"/>
      <c r="BN60" s="3806"/>
      <c r="BO60" s="3806"/>
      <c r="BP60" s="3806"/>
      <c r="BQ60" s="3806"/>
      <c r="BR60" s="3806"/>
      <c r="BS60" s="3806"/>
      <c r="BT60" s="3806"/>
      <c r="BU60" s="3806"/>
      <c r="BV60" s="1601"/>
      <c r="BW60" s="1601"/>
      <c r="BX60" s="1601"/>
      <c r="BY60" s="1601"/>
      <c r="BZ60" s="1601"/>
      <c r="CA60" s="1601"/>
      <c r="CB60" s="1601"/>
      <c r="CC60" s="1602"/>
    </row>
    <row r="61" spans="2:152" ht="13.5">
      <c r="B61" s="1599"/>
      <c r="C61" s="1601"/>
      <c r="D61" s="3750" t="s">
        <v>3787</v>
      </c>
      <c r="E61" s="3750"/>
      <c r="F61" s="3750"/>
      <c r="G61" s="3750"/>
      <c r="H61" s="3750"/>
      <c r="I61" s="3750"/>
      <c r="J61" s="3750"/>
      <c r="K61" s="3750"/>
      <c r="L61" s="3750"/>
      <c r="M61" s="3750"/>
      <c r="N61" s="3750"/>
      <c r="O61" s="3750"/>
      <c r="P61" s="3750"/>
      <c r="Q61" s="3750"/>
      <c r="R61" s="3750"/>
      <c r="S61" s="3750"/>
      <c r="T61" s="3750"/>
      <c r="U61" s="3750"/>
      <c r="V61" s="3750"/>
      <c r="W61" s="3750"/>
      <c r="X61" s="3750"/>
      <c r="Y61" s="3750"/>
      <c r="Z61" s="3750"/>
      <c r="AA61" s="3750"/>
      <c r="AB61" s="3750"/>
      <c r="AC61" s="3750"/>
      <c r="AD61" s="3750"/>
      <c r="AE61" s="3750"/>
      <c r="AF61" s="3750"/>
      <c r="AG61" s="3750"/>
      <c r="AH61" s="3750"/>
      <c r="AI61" s="3750"/>
      <c r="AJ61" s="3750"/>
      <c r="AK61" s="3750"/>
      <c r="AL61" s="3750"/>
      <c r="AM61" s="3750"/>
      <c r="AN61" s="3750"/>
      <c r="AO61" s="3750"/>
      <c r="AP61" s="3750"/>
      <c r="AQ61" s="3750"/>
      <c r="AR61" s="3750"/>
      <c r="AS61" s="3750"/>
      <c r="AT61" s="3750"/>
      <c r="AU61" s="3750"/>
      <c r="AV61" s="3750"/>
      <c r="AW61" s="3750"/>
      <c r="AX61" s="3750"/>
      <c r="AY61" s="3750"/>
      <c r="AZ61" s="3750"/>
      <c r="BA61" s="3750"/>
      <c r="BB61" s="3750"/>
      <c r="BC61" s="3750"/>
      <c r="BD61" s="3750"/>
      <c r="BE61" s="3750"/>
      <c r="BF61" s="3750"/>
      <c r="BG61" s="3750"/>
      <c r="BH61" s="3750"/>
      <c r="BI61" s="3750"/>
      <c r="BJ61" s="3750"/>
      <c r="BK61" s="3750"/>
      <c r="BL61" s="3750"/>
      <c r="BM61" s="3750"/>
      <c r="BN61" s="3750"/>
      <c r="BO61" s="3750"/>
      <c r="BP61" s="3750"/>
      <c r="BQ61" s="3750"/>
      <c r="BR61" s="3750"/>
      <c r="BS61" s="3750"/>
      <c r="BT61" s="3750"/>
      <c r="BU61" s="3750"/>
      <c r="BV61" s="1601"/>
      <c r="BW61" s="1601"/>
      <c r="BX61" s="1601"/>
      <c r="BY61" s="1601"/>
      <c r="BZ61" s="1601"/>
      <c r="CA61" s="1601"/>
      <c r="CB61" s="1601"/>
      <c r="CC61" s="1602"/>
    </row>
    <row r="62" spans="2:152" ht="12.95" customHeight="1">
      <c r="B62" s="1599"/>
      <c r="C62" s="1601"/>
      <c r="D62" s="1601"/>
      <c r="E62" s="3750" t="s">
        <v>3788</v>
      </c>
      <c r="F62" s="3750"/>
      <c r="G62" s="3750"/>
      <c r="H62" s="3750"/>
      <c r="I62" s="3750"/>
      <c r="J62" s="3750"/>
      <c r="K62" s="3750"/>
      <c r="L62" s="3750"/>
      <c r="M62" s="3750"/>
      <c r="N62" s="3750"/>
      <c r="O62" s="3750"/>
      <c r="P62" s="3750"/>
      <c r="Q62" s="3750"/>
      <c r="R62" s="3750"/>
      <c r="S62" s="3750"/>
      <c r="T62" s="3750"/>
      <c r="U62" s="3750"/>
      <c r="V62" s="3750"/>
      <c r="W62" s="3750"/>
      <c r="X62" s="3750"/>
      <c r="Y62" s="3750"/>
      <c r="Z62" s="3750"/>
      <c r="AA62" s="3750"/>
      <c r="AB62" s="3750"/>
      <c r="AC62" s="3750"/>
      <c r="AD62" s="3750"/>
      <c r="AE62" s="3750"/>
      <c r="AF62" s="3750"/>
      <c r="AG62" s="3750"/>
      <c r="AH62" s="3750"/>
      <c r="AI62" s="3750"/>
      <c r="AJ62" s="3750"/>
      <c r="AK62" s="3750"/>
      <c r="AL62" s="3750"/>
      <c r="AM62" s="3750"/>
      <c r="AN62" s="3750"/>
      <c r="AO62" s="3750"/>
      <c r="AP62" s="3750"/>
      <c r="AQ62" s="3750"/>
      <c r="AR62" s="3750"/>
      <c r="AS62" s="3750"/>
      <c r="AT62" s="3750"/>
      <c r="AU62" s="3750"/>
      <c r="AV62" s="3750"/>
      <c r="AW62" s="3750"/>
      <c r="AX62" s="3750"/>
      <c r="AY62" s="3750"/>
      <c r="AZ62" s="3750"/>
      <c r="BA62" s="3750"/>
      <c r="BB62" s="3750"/>
      <c r="BC62" s="3750"/>
      <c r="BD62" s="3750"/>
      <c r="BE62" s="3750"/>
      <c r="BF62" s="3750"/>
      <c r="BG62" s="3750"/>
      <c r="BH62" s="3750"/>
      <c r="BI62" s="3750"/>
      <c r="BJ62" s="3750"/>
      <c r="BK62" s="3750"/>
      <c r="BL62" s="3750"/>
      <c r="BM62" s="3750"/>
      <c r="BN62" s="3750"/>
      <c r="BO62" s="3750"/>
      <c r="BP62" s="3750"/>
      <c r="BQ62" s="3750"/>
      <c r="BR62" s="3750"/>
      <c r="BS62" s="3750"/>
      <c r="BT62" s="3750"/>
      <c r="BU62" s="3750"/>
      <c r="BV62" s="1601"/>
      <c r="BW62" s="1601"/>
      <c r="BX62" s="1601"/>
      <c r="BY62" s="1601"/>
      <c r="BZ62" s="1601"/>
      <c r="CA62" s="1601"/>
      <c r="CB62" s="1601"/>
      <c r="CC62" s="1602"/>
    </row>
    <row r="63" spans="2:152" ht="11.1" customHeight="1">
      <c r="B63" s="1603"/>
      <c r="C63" s="1514"/>
      <c r="D63" s="1514"/>
      <c r="E63" s="1514"/>
      <c r="F63" s="3801"/>
      <c r="G63" s="3801"/>
      <c r="H63" s="3801"/>
      <c r="I63" s="3801"/>
      <c r="J63" s="3801"/>
      <c r="K63" s="3801"/>
      <c r="L63" s="3801"/>
      <c r="M63" s="3800" t="s">
        <v>3789</v>
      </c>
      <c r="N63" s="3800"/>
      <c r="O63" s="3800"/>
      <c r="P63" s="3800"/>
      <c r="Q63" s="3800"/>
      <c r="R63" s="3800"/>
      <c r="S63" s="3800"/>
      <c r="T63" s="3800"/>
      <c r="U63" s="3800"/>
      <c r="V63" s="3800"/>
      <c r="W63" s="3800"/>
      <c r="X63" s="3800"/>
      <c r="Y63" s="3800" t="s">
        <v>3790</v>
      </c>
      <c r="Z63" s="3800"/>
      <c r="AA63" s="3800"/>
      <c r="AB63" s="3800"/>
      <c r="AC63" s="3800"/>
      <c r="AD63" s="3800"/>
      <c r="AE63" s="3800"/>
      <c r="AF63" s="3800"/>
      <c r="AG63" s="3800"/>
      <c r="AH63" s="3800"/>
      <c r="AI63" s="3800"/>
      <c r="AJ63" s="3800"/>
      <c r="AK63" s="3800"/>
      <c r="AL63" s="1604"/>
      <c r="AM63" s="1604"/>
      <c r="AN63" s="1514"/>
      <c r="AO63" s="1514"/>
      <c r="AP63" s="1514"/>
      <c r="AQ63" s="1514"/>
      <c r="AR63" s="1514"/>
      <c r="AS63" s="1514"/>
      <c r="AT63" s="1514"/>
      <c r="AU63" s="1514"/>
      <c r="AV63" s="1514"/>
      <c r="AW63" s="1514"/>
      <c r="AX63" s="1514"/>
      <c r="AY63" s="1514"/>
      <c r="AZ63" s="1514"/>
      <c r="BA63" s="1514"/>
      <c r="BB63" s="1514"/>
      <c r="BC63" s="1514"/>
      <c r="BD63" s="1514"/>
      <c r="BE63" s="1514"/>
      <c r="BF63" s="1514"/>
      <c r="BG63" s="1514"/>
      <c r="BH63" s="1514"/>
      <c r="BI63" s="1514"/>
      <c r="BJ63" s="1514"/>
      <c r="BK63" s="1514"/>
      <c r="BL63" s="1514"/>
      <c r="BM63" s="1514"/>
      <c r="BN63" s="1514"/>
      <c r="BO63" s="1514"/>
      <c r="BP63" s="1514"/>
      <c r="BQ63" s="1514"/>
      <c r="BR63" s="1514"/>
      <c r="BS63" s="1514"/>
      <c r="BT63" s="1514"/>
      <c r="BU63" s="1514"/>
      <c r="BV63" s="1514"/>
      <c r="BW63" s="1514"/>
      <c r="BX63" s="1514"/>
      <c r="BY63" s="1514"/>
      <c r="BZ63" s="1514"/>
      <c r="CA63" s="1514"/>
      <c r="CB63" s="1514"/>
      <c r="CC63" s="1602"/>
    </row>
    <row r="64" spans="2:152" ht="11.1" customHeight="1" thickBot="1">
      <c r="B64" s="1603"/>
      <c r="C64" s="1514"/>
      <c r="D64" s="1514"/>
      <c r="E64" s="1514"/>
      <c r="F64" s="3802"/>
      <c r="G64" s="3802"/>
      <c r="H64" s="3802"/>
      <c r="I64" s="3802"/>
      <c r="J64" s="3802"/>
      <c r="K64" s="3802"/>
      <c r="L64" s="3802"/>
      <c r="M64" s="3803" t="s">
        <v>3791</v>
      </c>
      <c r="N64" s="3803"/>
      <c r="O64" s="3803"/>
      <c r="P64" s="3803"/>
      <c r="Q64" s="3803"/>
      <c r="R64" s="3803"/>
      <c r="S64" s="3803" t="s">
        <v>3792</v>
      </c>
      <c r="T64" s="3803"/>
      <c r="U64" s="3803"/>
      <c r="V64" s="3803"/>
      <c r="W64" s="3803"/>
      <c r="X64" s="3803"/>
      <c r="Y64" s="3803" t="s">
        <v>3791</v>
      </c>
      <c r="Z64" s="3803"/>
      <c r="AA64" s="3803"/>
      <c r="AB64" s="3803"/>
      <c r="AC64" s="3803"/>
      <c r="AD64" s="3803"/>
      <c r="AE64" s="3803"/>
      <c r="AF64" s="3803" t="s">
        <v>3792</v>
      </c>
      <c r="AG64" s="3803"/>
      <c r="AH64" s="3803"/>
      <c r="AI64" s="3803"/>
      <c r="AJ64" s="3803"/>
      <c r="AK64" s="3803"/>
      <c r="AL64" s="1604"/>
      <c r="AM64" s="1604"/>
      <c r="AN64" s="1514"/>
      <c r="AO64" s="1514"/>
      <c r="AP64" s="1514"/>
      <c r="AQ64" s="1514"/>
      <c r="AR64" s="1514"/>
      <c r="AS64" s="1514"/>
      <c r="AT64" s="1514"/>
      <c r="AU64" s="1514"/>
      <c r="AV64" s="1514"/>
      <c r="AW64" s="1514"/>
      <c r="AX64" s="1514"/>
      <c r="AY64" s="1514"/>
      <c r="AZ64" s="1514"/>
      <c r="BA64" s="1514"/>
      <c r="BB64" s="1514"/>
      <c r="BC64" s="1514"/>
      <c r="BD64" s="1514"/>
      <c r="BE64" s="1514"/>
      <c r="BF64" s="1514"/>
      <c r="BG64" s="1514"/>
      <c r="BH64" s="1514"/>
      <c r="BI64" s="1514"/>
      <c r="BJ64" s="1514"/>
      <c r="BK64" s="1514"/>
      <c r="BL64" s="1514"/>
      <c r="BM64" s="1514"/>
      <c r="BN64" s="1514"/>
      <c r="BO64" s="1514"/>
      <c r="BP64" s="1514"/>
      <c r="BQ64" s="1514"/>
      <c r="BR64" s="1514"/>
      <c r="BS64" s="1514"/>
      <c r="BT64" s="1514"/>
      <c r="BU64" s="1514"/>
      <c r="BV64" s="1514"/>
      <c r="BW64" s="1514"/>
      <c r="BX64" s="1514"/>
      <c r="BY64" s="1514"/>
      <c r="BZ64" s="1514"/>
      <c r="CA64" s="1514"/>
      <c r="CB64" s="1514"/>
      <c r="CC64" s="1602"/>
    </row>
    <row r="65" spans="2:81" ht="6" customHeight="1" thickTop="1">
      <c r="B65" s="1603"/>
      <c r="C65" s="1514"/>
      <c r="D65" s="1514"/>
      <c r="E65" s="1514"/>
      <c r="F65" s="3793" t="s">
        <v>2583</v>
      </c>
      <c r="G65" s="3794"/>
      <c r="H65" s="3794"/>
      <c r="I65" s="3794"/>
      <c r="J65" s="3794"/>
      <c r="K65" s="3794"/>
      <c r="L65" s="3795"/>
      <c r="M65" s="3799" t="s">
        <v>3793</v>
      </c>
      <c r="N65" s="3799"/>
      <c r="O65" s="3799"/>
      <c r="P65" s="3799"/>
      <c r="Q65" s="3799"/>
      <c r="R65" s="3799"/>
      <c r="S65" s="3799" t="s">
        <v>243</v>
      </c>
      <c r="T65" s="3799"/>
      <c r="U65" s="3799"/>
      <c r="V65" s="3799"/>
      <c r="W65" s="3799"/>
      <c r="X65" s="3799"/>
      <c r="Y65" s="3799" t="s">
        <v>3794</v>
      </c>
      <c r="Z65" s="3799"/>
      <c r="AA65" s="3799"/>
      <c r="AB65" s="3799"/>
      <c r="AC65" s="3799"/>
      <c r="AD65" s="3799"/>
      <c r="AE65" s="3799"/>
      <c r="AF65" s="3799" t="s">
        <v>243</v>
      </c>
      <c r="AG65" s="3799"/>
      <c r="AH65" s="3799"/>
      <c r="AI65" s="3799"/>
      <c r="AJ65" s="3799"/>
      <c r="AK65" s="3799"/>
      <c r="AL65" s="1604"/>
      <c r="AM65" s="1604"/>
      <c r="AN65" s="1514"/>
      <c r="AO65" s="1514"/>
      <c r="AP65" s="1514"/>
      <c r="AQ65" s="1514"/>
      <c r="AR65" s="1514"/>
      <c r="AS65" s="1514"/>
      <c r="AT65" s="1514"/>
      <c r="AU65" s="1514"/>
      <c r="AV65" s="1514"/>
      <c r="AW65" s="1514"/>
      <c r="AX65" s="1514"/>
      <c r="AY65" s="1514"/>
      <c r="AZ65" s="1514"/>
      <c r="BA65" s="1514"/>
      <c r="BB65" s="1514"/>
      <c r="BC65" s="1514"/>
      <c r="BD65" s="1514"/>
      <c r="BE65" s="1514"/>
      <c r="BF65" s="1514"/>
      <c r="BG65" s="1514"/>
      <c r="BH65" s="1514"/>
      <c r="BI65" s="1514"/>
      <c r="BJ65" s="1514"/>
      <c r="BK65" s="1514"/>
      <c r="BL65" s="1514"/>
      <c r="BM65" s="1514"/>
      <c r="BN65" s="1514"/>
      <c r="BO65" s="1514"/>
      <c r="BP65" s="1514"/>
      <c r="BQ65" s="1514"/>
      <c r="BR65" s="1514"/>
      <c r="BS65" s="1514"/>
      <c r="BT65" s="1514"/>
      <c r="BU65" s="1514"/>
      <c r="BV65" s="1514"/>
      <c r="BW65" s="1514"/>
      <c r="BX65" s="1514"/>
      <c r="BY65" s="1514"/>
      <c r="BZ65" s="1514"/>
      <c r="CA65" s="1514"/>
      <c r="CB65" s="1514"/>
      <c r="CC65" s="1602"/>
    </row>
    <row r="66" spans="2:81" ht="6" customHeight="1">
      <c r="B66" s="1603"/>
      <c r="C66" s="1514"/>
      <c r="D66" s="1514"/>
      <c r="E66" s="1514"/>
      <c r="F66" s="3796"/>
      <c r="G66" s="3797"/>
      <c r="H66" s="3797"/>
      <c r="I66" s="3797"/>
      <c r="J66" s="3797"/>
      <c r="K66" s="3797"/>
      <c r="L66" s="3798"/>
      <c r="M66" s="3800"/>
      <c r="N66" s="3800"/>
      <c r="O66" s="3800"/>
      <c r="P66" s="3800"/>
      <c r="Q66" s="3800"/>
      <c r="R66" s="3800"/>
      <c r="S66" s="3800"/>
      <c r="T66" s="3800"/>
      <c r="U66" s="3800"/>
      <c r="V66" s="3800"/>
      <c r="W66" s="3800"/>
      <c r="X66" s="3800"/>
      <c r="Y66" s="3800"/>
      <c r="Z66" s="3800"/>
      <c r="AA66" s="3800"/>
      <c r="AB66" s="3800"/>
      <c r="AC66" s="3800"/>
      <c r="AD66" s="3800"/>
      <c r="AE66" s="3800"/>
      <c r="AF66" s="3800"/>
      <c r="AG66" s="3800"/>
      <c r="AH66" s="3800"/>
      <c r="AI66" s="3800"/>
      <c r="AJ66" s="3800"/>
      <c r="AK66" s="3800"/>
      <c r="AL66" s="1604"/>
      <c r="AM66" s="1604"/>
      <c r="AN66" s="1514"/>
      <c r="AO66" s="1514"/>
      <c r="AP66" s="1514"/>
      <c r="AQ66" s="1514"/>
      <c r="AR66" s="1514"/>
      <c r="AS66" s="1514"/>
      <c r="AT66" s="1514"/>
      <c r="AU66" s="1514"/>
      <c r="AV66" s="1514"/>
      <c r="AW66" s="1514"/>
      <c r="AX66" s="1514"/>
      <c r="AY66" s="1514"/>
      <c r="AZ66" s="1514"/>
      <c r="BA66" s="1514"/>
      <c r="BB66" s="1514"/>
      <c r="BC66" s="1514"/>
      <c r="BD66" s="1514"/>
      <c r="BE66" s="1514"/>
      <c r="BF66" s="1514"/>
      <c r="BG66" s="1514"/>
      <c r="BH66" s="1514"/>
      <c r="BI66" s="1514"/>
      <c r="BJ66" s="1514"/>
      <c r="BK66" s="1514"/>
      <c r="BL66" s="1514"/>
      <c r="BM66" s="1514"/>
      <c r="BN66" s="1514"/>
      <c r="BO66" s="1514"/>
      <c r="BP66" s="1514"/>
      <c r="BQ66" s="1514"/>
      <c r="BR66" s="1514"/>
      <c r="BS66" s="1514"/>
      <c r="BT66" s="1514"/>
      <c r="BU66" s="1514"/>
      <c r="BV66" s="1514"/>
      <c r="BW66" s="1514"/>
      <c r="BX66" s="1514"/>
      <c r="BY66" s="1514"/>
      <c r="BZ66" s="1514"/>
      <c r="CA66" s="1514"/>
      <c r="CB66" s="1514"/>
      <c r="CC66" s="1602"/>
    </row>
    <row r="67" spans="2:81" ht="6" customHeight="1">
      <c r="B67" s="1603"/>
      <c r="C67" s="1514"/>
      <c r="D67" s="1514"/>
      <c r="E67" s="1514"/>
      <c r="F67" s="3800" t="s">
        <v>3795</v>
      </c>
      <c r="G67" s="3800"/>
      <c r="H67" s="3800"/>
      <c r="I67" s="3800"/>
      <c r="J67" s="3800"/>
      <c r="K67" s="3800"/>
      <c r="L67" s="3800"/>
      <c r="M67" s="3800" t="s">
        <v>3793</v>
      </c>
      <c r="N67" s="3800"/>
      <c r="O67" s="3800"/>
      <c r="P67" s="3800"/>
      <c r="Q67" s="3800"/>
      <c r="R67" s="3800"/>
      <c r="S67" s="3800" t="s">
        <v>3796</v>
      </c>
      <c r="T67" s="3800"/>
      <c r="U67" s="3800"/>
      <c r="V67" s="3800"/>
      <c r="W67" s="3800"/>
      <c r="X67" s="3800"/>
      <c r="Y67" s="3800" t="s">
        <v>3797</v>
      </c>
      <c r="Z67" s="3800"/>
      <c r="AA67" s="3800"/>
      <c r="AB67" s="3800"/>
      <c r="AC67" s="3800"/>
      <c r="AD67" s="3800"/>
      <c r="AE67" s="3800"/>
      <c r="AF67" s="3800" t="s">
        <v>3796</v>
      </c>
      <c r="AG67" s="3800"/>
      <c r="AH67" s="3800"/>
      <c r="AI67" s="3800"/>
      <c r="AJ67" s="3800"/>
      <c r="AK67" s="3800"/>
      <c r="AL67" s="1604"/>
      <c r="AM67" s="1604"/>
      <c r="AN67" s="1514"/>
      <c r="AO67" s="1514"/>
      <c r="AP67" s="1514"/>
      <c r="AQ67" s="1514"/>
      <c r="AR67" s="1514"/>
      <c r="AS67" s="1514"/>
      <c r="AT67" s="1514"/>
      <c r="AU67" s="1514"/>
      <c r="AV67" s="1514"/>
      <c r="AW67" s="1514"/>
      <c r="AX67" s="1514"/>
      <c r="AY67" s="1514"/>
      <c r="AZ67" s="1514"/>
      <c r="BA67" s="1514"/>
      <c r="BB67" s="1514"/>
      <c r="BC67" s="1514"/>
      <c r="BD67" s="1514"/>
      <c r="BE67" s="1514"/>
      <c r="BF67" s="1514"/>
      <c r="BG67" s="1514"/>
      <c r="BH67" s="1514"/>
      <c r="BI67" s="1514"/>
      <c r="BJ67" s="1514"/>
      <c r="BK67" s="1514"/>
      <c r="BL67" s="1514"/>
      <c r="BM67" s="1514"/>
      <c r="BN67" s="1514"/>
      <c r="BO67" s="1514"/>
      <c r="BP67" s="1514"/>
      <c r="BQ67" s="1514"/>
      <c r="BR67" s="1514"/>
      <c r="BS67" s="1514"/>
      <c r="BT67" s="1514"/>
      <c r="BU67" s="1514"/>
      <c r="BV67" s="1514"/>
      <c r="BW67" s="1514"/>
      <c r="BX67" s="1514"/>
      <c r="BY67" s="1514"/>
      <c r="BZ67" s="1514"/>
      <c r="CA67" s="1514"/>
      <c r="CB67" s="1514"/>
      <c r="CC67" s="1602"/>
    </row>
    <row r="68" spans="2:81" ht="6" customHeight="1">
      <c r="B68" s="1603"/>
      <c r="C68" s="1514"/>
      <c r="D68" s="1514"/>
      <c r="E68" s="1514"/>
      <c r="F68" s="3800"/>
      <c r="G68" s="3800"/>
      <c r="H68" s="3800"/>
      <c r="I68" s="3800"/>
      <c r="J68" s="3800"/>
      <c r="K68" s="3800"/>
      <c r="L68" s="3800"/>
      <c r="M68" s="3800"/>
      <c r="N68" s="3800"/>
      <c r="O68" s="3800"/>
      <c r="P68" s="3800"/>
      <c r="Q68" s="3800"/>
      <c r="R68" s="3800"/>
      <c r="S68" s="3800"/>
      <c r="T68" s="3800"/>
      <c r="U68" s="3800"/>
      <c r="V68" s="3800"/>
      <c r="W68" s="3800"/>
      <c r="X68" s="3800"/>
      <c r="Y68" s="3800"/>
      <c r="Z68" s="3800"/>
      <c r="AA68" s="3800"/>
      <c r="AB68" s="3800"/>
      <c r="AC68" s="3800"/>
      <c r="AD68" s="3800"/>
      <c r="AE68" s="3800"/>
      <c r="AF68" s="3800"/>
      <c r="AG68" s="3800"/>
      <c r="AH68" s="3800"/>
      <c r="AI68" s="3800"/>
      <c r="AJ68" s="3800"/>
      <c r="AK68" s="3800"/>
      <c r="AL68" s="1604"/>
      <c r="AM68" s="1604"/>
      <c r="AN68" s="1514"/>
      <c r="AO68" s="1514"/>
      <c r="AP68" s="1514"/>
      <c r="AQ68" s="1514"/>
      <c r="AR68" s="1514"/>
      <c r="AS68" s="1514"/>
      <c r="AT68" s="1514"/>
      <c r="AU68" s="1514"/>
      <c r="AV68" s="1514"/>
      <c r="AW68" s="1514"/>
      <c r="AX68" s="1514"/>
      <c r="AY68" s="1514"/>
      <c r="AZ68" s="1514"/>
      <c r="BA68" s="1514"/>
      <c r="BB68" s="1514"/>
      <c r="BC68" s="1514"/>
      <c r="BD68" s="1514"/>
      <c r="BE68" s="1514"/>
      <c r="BF68" s="1514"/>
      <c r="BG68" s="1514"/>
      <c r="BH68" s="1514"/>
      <c r="BI68" s="1514"/>
      <c r="BJ68" s="1514"/>
      <c r="BK68" s="1514"/>
      <c r="BL68" s="1514"/>
      <c r="BM68" s="1514"/>
      <c r="BN68" s="1514"/>
      <c r="BO68" s="1514"/>
      <c r="BP68" s="1514"/>
      <c r="BQ68" s="1514"/>
      <c r="BR68" s="1514"/>
      <c r="BS68" s="1514"/>
      <c r="BT68" s="1514"/>
      <c r="BU68" s="1514"/>
      <c r="BV68" s="1514"/>
      <c r="BW68" s="1514"/>
      <c r="BX68" s="1514"/>
      <c r="BY68" s="1514"/>
      <c r="BZ68" s="1514"/>
      <c r="CA68" s="1514"/>
      <c r="CB68" s="1514"/>
      <c r="CC68" s="1602"/>
    </row>
    <row r="69" spans="2:81" ht="4.5" customHeight="1">
      <c r="B69" s="1603"/>
      <c r="C69" s="1514"/>
      <c r="D69" s="1514"/>
      <c r="E69" s="1514"/>
      <c r="F69" s="1604"/>
      <c r="G69" s="1604"/>
      <c r="H69" s="1604"/>
      <c r="I69" s="1604"/>
      <c r="J69" s="1604"/>
      <c r="K69" s="1604"/>
      <c r="L69" s="1604"/>
      <c r="M69" s="1604"/>
      <c r="N69" s="1604"/>
      <c r="O69" s="1604"/>
      <c r="P69" s="1604"/>
      <c r="Q69" s="1604"/>
      <c r="R69" s="1604"/>
      <c r="S69" s="1604"/>
      <c r="T69" s="1604"/>
      <c r="U69" s="1604"/>
      <c r="V69" s="1604"/>
      <c r="W69" s="1604"/>
      <c r="X69" s="1604"/>
      <c r="Y69" s="1604"/>
      <c r="Z69" s="1604"/>
      <c r="AA69" s="1604"/>
      <c r="AB69" s="1604"/>
      <c r="AC69" s="1604"/>
      <c r="AD69" s="1604"/>
      <c r="AE69" s="1604"/>
      <c r="AF69" s="1604"/>
      <c r="AG69" s="1604"/>
      <c r="AH69" s="1604"/>
      <c r="AI69" s="1604"/>
      <c r="AJ69" s="1604"/>
      <c r="AK69" s="1604"/>
      <c r="AL69" s="1604"/>
      <c r="AM69" s="1604"/>
      <c r="AN69" s="1514"/>
      <c r="AO69" s="1514"/>
      <c r="AP69" s="1514"/>
      <c r="AQ69" s="1514"/>
      <c r="AR69" s="1514"/>
      <c r="AS69" s="1514"/>
      <c r="AT69" s="1514"/>
      <c r="AU69" s="1514"/>
      <c r="AV69" s="1514"/>
      <c r="AW69" s="1514"/>
      <c r="AX69" s="1514"/>
      <c r="AY69" s="1514"/>
      <c r="AZ69" s="1514"/>
      <c r="BA69" s="1514"/>
      <c r="BB69" s="1514"/>
      <c r="BC69" s="1514"/>
      <c r="BD69" s="1514"/>
      <c r="BE69" s="1514"/>
      <c r="BF69" s="1514"/>
      <c r="BG69" s="1514"/>
      <c r="BH69" s="1514"/>
      <c r="BI69" s="1514"/>
      <c r="BJ69" s="1514"/>
      <c r="BK69" s="1514"/>
      <c r="BL69" s="1514"/>
      <c r="BM69" s="1514"/>
      <c r="BN69" s="1514"/>
      <c r="BO69" s="1514"/>
      <c r="BP69" s="1514"/>
      <c r="BQ69" s="1514"/>
      <c r="BR69" s="1514"/>
      <c r="BS69" s="1514"/>
      <c r="BT69" s="1514"/>
      <c r="BU69" s="1514"/>
      <c r="BV69" s="1514"/>
      <c r="BW69" s="1514"/>
      <c r="BX69" s="1514"/>
      <c r="BY69" s="1514"/>
      <c r="BZ69" s="1514"/>
      <c r="CA69" s="1514"/>
      <c r="CB69" s="1514"/>
      <c r="CC69" s="1602"/>
    </row>
    <row r="70" spans="2:81" ht="24.6" customHeight="1">
      <c r="B70" s="3789">
        <v>2</v>
      </c>
      <c r="C70" s="3790"/>
      <c r="D70" s="3791" t="s">
        <v>4507</v>
      </c>
      <c r="E70" s="3791"/>
      <c r="F70" s="3791"/>
      <c r="G70" s="3791"/>
      <c r="H70" s="3791"/>
      <c r="I70" s="3791"/>
      <c r="J70" s="3791"/>
      <c r="K70" s="3791"/>
      <c r="L70" s="3791"/>
      <c r="M70" s="3791"/>
      <c r="N70" s="3791"/>
      <c r="O70" s="3791"/>
      <c r="P70" s="3791"/>
      <c r="Q70" s="3791"/>
      <c r="R70" s="3791"/>
      <c r="S70" s="3791"/>
      <c r="T70" s="3791"/>
      <c r="U70" s="3791"/>
      <c r="V70" s="3791"/>
      <c r="W70" s="3791"/>
      <c r="X70" s="3791"/>
      <c r="Y70" s="3791"/>
      <c r="Z70" s="3791"/>
      <c r="AA70" s="3791"/>
      <c r="AB70" s="3791"/>
      <c r="AC70" s="3791"/>
      <c r="AD70" s="3791"/>
      <c r="AE70" s="3791"/>
      <c r="AF70" s="3791"/>
      <c r="AG70" s="3791"/>
      <c r="AH70" s="3791"/>
      <c r="AI70" s="3791"/>
      <c r="AJ70" s="3791"/>
      <c r="AK70" s="3791"/>
      <c r="AL70" s="3791"/>
      <c r="AM70" s="3791"/>
      <c r="AN70" s="3791"/>
      <c r="AO70" s="3791"/>
      <c r="AP70" s="3791"/>
      <c r="AQ70" s="3791"/>
      <c r="AR70" s="3791"/>
      <c r="AS70" s="3791"/>
      <c r="AT70" s="3791"/>
      <c r="AU70" s="3791"/>
      <c r="AV70" s="3791"/>
      <c r="AW70" s="3791"/>
      <c r="AX70" s="3791"/>
      <c r="AY70" s="3791"/>
      <c r="AZ70" s="3791"/>
      <c r="BA70" s="3791"/>
      <c r="BB70" s="3791"/>
      <c r="BC70" s="3791"/>
      <c r="BD70" s="3791"/>
      <c r="BE70" s="3791"/>
      <c r="BF70" s="3791"/>
      <c r="BG70" s="3791"/>
      <c r="BH70" s="3791"/>
      <c r="BI70" s="3791"/>
      <c r="BJ70" s="3791"/>
      <c r="BK70" s="3791"/>
      <c r="BL70" s="3791"/>
      <c r="BM70" s="3791"/>
      <c r="BN70" s="3791"/>
      <c r="BO70" s="3791"/>
      <c r="BP70" s="3791"/>
      <c r="BQ70" s="3791"/>
      <c r="BR70" s="3791"/>
      <c r="BS70" s="3791"/>
      <c r="BT70" s="3791"/>
      <c r="BU70" s="3791"/>
      <c r="BV70" s="3791"/>
      <c r="BW70" s="3791"/>
      <c r="BX70" s="3791"/>
      <c r="BY70" s="3791"/>
      <c r="BZ70" s="3791"/>
      <c r="CA70" s="3791"/>
      <c r="CB70" s="3791"/>
      <c r="CC70" s="3792"/>
    </row>
    <row r="71" spans="2:81" ht="13.5">
      <c r="B71" s="3789">
        <v>3</v>
      </c>
      <c r="C71" s="3790"/>
      <c r="D71" s="3791" t="s">
        <v>4880</v>
      </c>
      <c r="E71" s="3791"/>
      <c r="F71" s="3791"/>
      <c r="G71" s="3791"/>
      <c r="H71" s="3791"/>
      <c r="I71" s="3791"/>
      <c r="J71" s="3791"/>
      <c r="K71" s="3791"/>
      <c r="L71" s="3791"/>
      <c r="M71" s="3791"/>
      <c r="N71" s="3791"/>
      <c r="O71" s="3791"/>
      <c r="P71" s="3791"/>
      <c r="Q71" s="3791"/>
      <c r="R71" s="3791"/>
      <c r="S71" s="3791"/>
      <c r="T71" s="3791"/>
      <c r="U71" s="3791"/>
      <c r="V71" s="3791"/>
      <c r="W71" s="3791"/>
      <c r="X71" s="3791"/>
      <c r="Y71" s="3791"/>
      <c r="Z71" s="3791"/>
      <c r="AA71" s="3791"/>
      <c r="AB71" s="3791"/>
      <c r="AC71" s="3791"/>
      <c r="AD71" s="3791"/>
      <c r="AE71" s="3791"/>
      <c r="AF71" s="3791"/>
      <c r="AG71" s="3791"/>
      <c r="AH71" s="3791"/>
      <c r="AI71" s="3791"/>
      <c r="AJ71" s="3791"/>
      <c r="AK71" s="3791"/>
      <c r="AL71" s="3791"/>
      <c r="AM71" s="3791"/>
      <c r="AN71" s="3791"/>
      <c r="AO71" s="3791"/>
      <c r="AP71" s="3791"/>
      <c r="AQ71" s="3791"/>
      <c r="AR71" s="3791"/>
      <c r="AS71" s="3791"/>
      <c r="AT71" s="3791"/>
      <c r="AU71" s="3791"/>
      <c r="AV71" s="3791"/>
      <c r="AW71" s="3791"/>
      <c r="AX71" s="3791"/>
      <c r="AY71" s="3791"/>
      <c r="AZ71" s="3791"/>
      <c r="BA71" s="3791"/>
      <c r="BB71" s="3791"/>
      <c r="BC71" s="3791"/>
      <c r="BD71" s="3791"/>
      <c r="BE71" s="3791"/>
      <c r="BF71" s="3791"/>
      <c r="BG71" s="3791"/>
      <c r="BH71" s="3791"/>
      <c r="BI71" s="3791"/>
      <c r="BJ71" s="3791"/>
      <c r="BK71" s="3791"/>
      <c r="BL71" s="3791"/>
      <c r="BM71" s="3791"/>
      <c r="BN71" s="3791"/>
      <c r="BO71" s="3791"/>
      <c r="BP71" s="3791"/>
      <c r="BQ71" s="3791"/>
      <c r="BR71" s="3791"/>
      <c r="BS71" s="3791"/>
      <c r="BT71" s="3791"/>
      <c r="BU71" s="3791"/>
      <c r="BV71" s="3791"/>
      <c r="BW71" s="3791"/>
      <c r="BX71" s="3791"/>
      <c r="BY71" s="3791"/>
      <c r="BZ71" s="3791"/>
      <c r="CA71" s="3791"/>
      <c r="CB71" s="3791"/>
      <c r="CC71" s="3792"/>
    </row>
    <row r="72" spans="2:81" ht="11.45" customHeight="1">
      <c r="B72" s="3789">
        <v>4</v>
      </c>
      <c r="C72" s="3790"/>
      <c r="D72" s="3785" t="s">
        <v>4890</v>
      </c>
      <c r="E72" s="3785"/>
      <c r="F72" s="3785"/>
      <c r="G72" s="3785"/>
      <c r="H72" s="3785"/>
      <c r="I72" s="3785"/>
      <c r="J72" s="3785"/>
      <c r="K72" s="3785"/>
      <c r="L72" s="3785"/>
      <c r="M72" s="3785"/>
      <c r="N72" s="3785"/>
      <c r="O72" s="3785"/>
      <c r="P72" s="3785"/>
      <c r="Q72" s="3785"/>
      <c r="R72" s="3785"/>
      <c r="S72" s="3785"/>
      <c r="T72" s="3785"/>
      <c r="U72" s="3785"/>
      <c r="V72" s="3785"/>
      <c r="W72" s="3785"/>
      <c r="X72" s="3785"/>
      <c r="Y72" s="3785"/>
      <c r="Z72" s="3785"/>
      <c r="AA72" s="3785"/>
      <c r="AB72" s="3785"/>
      <c r="AC72" s="3785"/>
      <c r="AD72" s="3785"/>
      <c r="AE72" s="3785"/>
      <c r="AF72" s="3785"/>
      <c r="AG72" s="3785"/>
      <c r="AH72" s="3785"/>
      <c r="AI72" s="3785"/>
      <c r="AJ72" s="3785"/>
      <c r="AK72" s="3785"/>
      <c r="AL72" s="3785"/>
      <c r="AM72" s="3785"/>
      <c r="AN72" s="3785"/>
      <c r="AO72" s="3785"/>
      <c r="AP72" s="3785"/>
      <c r="AQ72" s="3785"/>
      <c r="AR72" s="3785"/>
      <c r="AS72" s="3785"/>
      <c r="AT72" s="3785"/>
      <c r="AU72" s="3785"/>
      <c r="AV72" s="3785"/>
      <c r="AW72" s="3785"/>
      <c r="AX72" s="3785"/>
      <c r="AY72" s="3785"/>
      <c r="AZ72" s="3785"/>
      <c r="BA72" s="3785"/>
      <c r="BB72" s="3785"/>
      <c r="BC72" s="3785"/>
      <c r="BD72" s="3785"/>
      <c r="BE72" s="3785"/>
      <c r="BF72" s="3785"/>
      <c r="BG72" s="3785"/>
      <c r="BH72" s="3785"/>
      <c r="BI72" s="3785"/>
      <c r="BJ72" s="3785"/>
      <c r="BK72" s="3785"/>
      <c r="BL72" s="3785"/>
      <c r="BM72" s="3785"/>
      <c r="BN72" s="3785"/>
      <c r="BO72" s="3785"/>
      <c r="BP72" s="3785"/>
      <c r="BQ72" s="3785"/>
      <c r="BR72" s="3785"/>
      <c r="BS72" s="3785"/>
      <c r="BT72" s="3785"/>
      <c r="BU72" s="3785"/>
      <c r="BV72" s="3785"/>
      <c r="BW72" s="3785"/>
      <c r="BX72" s="3785"/>
      <c r="BY72" s="3785"/>
      <c r="BZ72" s="3785"/>
      <c r="CA72" s="3785"/>
      <c r="CB72" s="3785"/>
      <c r="CC72" s="3786"/>
    </row>
    <row r="73" spans="2:81" ht="11.25" customHeight="1">
      <c r="B73" s="3783">
        <v>5</v>
      </c>
      <c r="C73" s="3784"/>
      <c r="D73" s="3785" t="s">
        <v>5978</v>
      </c>
      <c r="E73" s="3785"/>
      <c r="F73" s="3785"/>
      <c r="G73" s="3785"/>
      <c r="H73" s="3785"/>
      <c r="I73" s="3785"/>
      <c r="J73" s="3785"/>
      <c r="K73" s="3785"/>
      <c r="L73" s="3785"/>
      <c r="M73" s="3785"/>
      <c r="N73" s="3785"/>
      <c r="O73" s="3785"/>
      <c r="P73" s="3785"/>
      <c r="Q73" s="3785"/>
      <c r="R73" s="3785"/>
      <c r="S73" s="3785"/>
      <c r="T73" s="3785"/>
      <c r="U73" s="3785"/>
      <c r="V73" s="3785"/>
      <c r="W73" s="3785"/>
      <c r="X73" s="3785"/>
      <c r="Y73" s="3785"/>
      <c r="Z73" s="3785"/>
      <c r="AA73" s="3785"/>
      <c r="AB73" s="3785"/>
      <c r="AC73" s="3785"/>
      <c r="AD73" s="3785"/>
      <c r="AE73" s="3785"/>
      <c r="AF73" s="3785"/>
      <c r="AG73" s="3785"/>
      <c r="AH73" s="3785"/>
      <c r="AI73" s="3785"/>
      <c r="AJ73" s="3785"/>
      <c r="AK73" s="3785"/>
      <c r="AL73" s="3785"/>
      <c r="AM73" s="3785"/>
      <c r="AN73" s="3785"/>
      <c r="AO73" s="3785"/>
      <c r="AP73" s="3785"/>
      <c r="AQ73" s="3785"/>
      <c r="AR73" s="3785"/>
      <c r="AS73" s="3785"/>
      <c r="AT73" s="3785"/>
      <c r="AU73" s="3785"/>
      <c r="AV73" s="3785"/>
      <c r="AW73" s="3785"/>
      <c r="AX73" s="3785"/>
      <c r="AY73" s="3785"/>
      <c r="AZ73" s="3785"/>
      <c r="BA73" s="3785"/>
      <c r="BB73" s="3785"/>
      <c r="BC73" s="3785"/>
      <c r="BD73" s="3785"/>
      <c r="BE73" s="3785"/>
      <c r="BF73" s="3785"/>
      <c r="BG73" s="3785"/>
      <c r="BH73" s="3785"/>
      <c r="BI73" s="3785"/>
      <c r="BJ73" s="3785"/>
      <c r="BK73" s="3785"/>
      <c r="BL73" s="3785"/>
      <c r="BM73" s="3785"/>
      <c r="BN73" s="3785"/>
      <c r="BO73" s="3785"/>
      <c r="BP73" s="3785"/>
      <c r="BQ73" s="3785"/>
      <c r="BR73" s="3785"/>
      <c r="BS73" s="3785"/>
      <c r="BT73" s="3785"/>
      <c r="BU73" s="3785"/>
      <c r="BV73" s="3785"/>
      <c r="BW73" s="3785"/>
      <c r="BX73" s="3785"/>
      <c r="BY73" s="3785"/>
      <c r="BZ73" s="3785"/>
      <c r="CA73" s="3785"/>
      <c r="CB73" s="3785"/>
      <c r="CC73" s="3786"/>
    </row>
    <row r="74" spans="2:81" ht="11.25" customHeight="1">
      <c r="B74" s="1606"/>
      <c r="C74" s="1605"/>
      <c r="D74" s="3785"/>
      <c r="E74" s="3785"/>
      <c r="F74" s="3785"/>
      <c r="G74" s="3785"/>
      <c r="H74" s="3785"/>
      <c r="I74" s="3785"/>
      <c r="J74" s="3785"/>
      <c r="K74" s="3785"/>
      <c r="L74" s="3785"/>
      <c r="M74" s="3785"/>
      <c r="N74" s="3785"/>
      <c r="O74" s="3785"/>
      <c r="P74" s="3785"/>
      <c r="Q74" s="3785"/>
      <c r="R74" s="3785"/>
      <c r="S74" s="3785"/>
      <c r="T74" s="3785"/>
      <c r="U74" s="3785"/>
      <c r="V74" s="3785"/>
      <c r="W74" s="3785"/>
      <c r="X74" s="3785"/>
      <c r="Y74" s="3785"/>
      <c r="Z74" s="3785"/>
      <c r="AA74" s="3785"/>
      <c r="AB74" s="3785"/>
      <c r="AC74" s="3785"/>
      <c r="AD74" s="3785"/>
      <c r="AE74" s="3785"/>
      <c r="AF74" s="3785"/>
      <c r="AG74" s="3785"/>
      <c r="AH74" s="3785"/>
      <c r="AI74" s="3785"/>
      <c r="AJ74" s="3785"/>
      <c r="AK74" s="3785"/>
      <c r="AL74" s="3785"/>
      <c r="AM74" s="3785"/>
      <c r="AN74" s="3785"/>
      <c r="AO74" s="3785"/>
      <c r="AP74" s="3785"/>
      <c r="AQ74" s="3785"/>
      <c r="AR74" s="3785"/>
      <c r="AS74" s="3785"/>
      <c r="AT74" s="3785"/>
      <c r="AU74" s="3785"/>
      <c r="AV74" s="3785"/>
      <c r="AW74" s="3785"/>
      <c r="AX74" s="3785"/>
      <c r="AY74" s="3785"/>
      <c r="AZ74" s="3785"/>
      <c r="BA74" s="3785"/>
      <c r="BB74" s="3785"/>
      <c r="BC74" s="3785"/>
      <c r="BD74" s="3785"/>
      <c r="BE74" s="3785"/>
      <c r="BF74" s="3785"/>
      <c r="BG74" s="3785"/>
      <c r="BH74" s="3785"/>
      <c r="BI74" s="3785"/>
      <c r="BJ74" s="3785"/>
      <c r="BK74" s="3785"/>
      <c r="BL74" s="3785"/>
      <c r="BM74" s="3785"/>
      <c r="BN74" s="3785"/>
      <c r="BO74" s="3785"/>
      <c r="BP74" s="3785"/>
      <c r="BQ74" s="3785"/>
      <c r="BR74" s="3785"/>
      <c r="BS74" s="3785"/>
      <c r="BT74" s="3785"/>
      <c r="BU74" s="3785"/>
      <c r="BV74" s="3785"/>
      <c r="BW74" s="3785"/>
      <c r="BX74" s="3785"/>
      <c r="BY74" s="3785"/>
      <c r="BZ74" s="3785"/>
      <c r="CA74" s="3785"/>
      <c r="CB74" s="3785"/>
      <c r="CC74" s="3786"/>
    </row>
    <row r="75" spans="2:81" ht="15" customHeight="1">
      <c r="B75" s="3787" t="s">
        <v>2584</v>
      </c>
      <c r="C75" s="3788"/>
      <c r="D75" s="3788"/>
      <c r="E75" s="3788"/>
      <c r="F75" s="3788"/>
      <c r="G75" s="3788"/>
      <c r="H75" s="3788"/>
      <c r="I75" s="3788"/>
      <c r="J75" s="3788"/>
      <c r="K75" s="3788"/>
      <c r="L75" s="3788"/>
      <c r="M75" s="3788"/>
      <c r="N75" s="3788"/>
      <c r="O75" s="3788"/>
      <c r="P75" s="3788"/>
      <c r="Q75" s="3788"/>
      <c r="R75" s="3788"/>
      <c r="S75" s="3788"/>
      <c r="T75" s="3788"/>
      <c r="U75" s="3788"/>
      <c r="V75" s="3788"/>
      <c r="W75" s="3788"/>
      <c r="X75" s="3788"/>
      <c r="Y75" s="3788"/>
      <c r="Z75" s="3788"/>
      <c r="AA75" s="3788"/>
      <c r="AB75" s="3788"/>
      <c r="AC75" s="3788"/>
      <c r="AD75" s="3788"/>
      <c r="AE75" s="3788"/>
      <c r="AF75" s="3788"/>
      <c r="AG75" s="3788"/>
      <c r="AH75" s="3788"/>
      <c r="AI75" s="3788"/>
      <c r="AJ75" s="3788"/>
      <c r="AK75" s="3788"/>
      <c r="AL75" s="3788"/>
      <c r="AM75" s="3788"/>
      <c r="AN75" s="3788"/>
      <c r="AO75" s="3788"/>
      <c r="AP75" s="3788"/>
      <c r="AQ75" s="3788"/>
      <c r="AR75" s="3788"/>
      <c r="AS75" s="3788"/>
      <c r="AT75" s="3788"/>
      <c r="AU75" s="3788"/>
      <c r="AV75" s="3788"/>
      <c r="AW75" s="3788"/>
      <c r="AX75" s="3788"/>
      <c r="AY75" s="3788"/>
      <c r="AZ75" s="3788"/>
      <c r="BA75" s="3788"/>
      <c r="BB75" s="3788"/>
      <c r="BC75" s="3788"/>
      <c r="BD75" s="3788"/>
      <c r="BE75" s="3788"/>
      <c r="BF75" s="3788"/>
      <c r="BG75" s="3788"/>
      <c r="BH75" s="3788"/>
      <c r="BI75" s="3788"/>
      <c r="BJ75" s="3788"/>
      <c r="BK75" s="3788"/>
      <c r="BL75" s="3788"/>
      <c r="BM75" s="3788"/>
      <c r="BN75" s="3788"/>
      <c r="BO75" s="3788"/>
      <c r="BP75" s="3788"/>
      <c r="BQ75" s="3788"/>
      <c r="BR75" s="3788"/>
      <c r="BS75" s="3788"/>
      <c r="BT75" s="3788"/>
      <c r="BU75" s="3788"/>
      <c r="BV75" s="3788"/>
      <c r="BW75" s="3788"/>
      <c r="BX75" s="1605"/>
      <c r="BY75" s="1605"/>
      <c r="BZ75" s="1605"/>
      <c r="CA75" s="1605"/>
      <c r="CB75" s="1605"/>
      <c r="CC75" s="1602"/>
    </row>
    <row r="76" spans="2:81" ht="11.45" customHeight="1">
      <c r="B76" s="1599"/>
      <c r="C76" s="3750" t="s">
        <v>3798</v>
      </c>
      <c r="D76" s="3750"/>
      <c r="E76" s="3750"/>
      <c r="F76" s="3750"/>
      <c r="G76" s="3750"/>
      <c r="H76" s="3750"/>
      <c r="I76" s="3750"/>
      <c r="J76" s="3750"/>
      <c r="K76" s="3750"/>
      <c r="L76" s="3750"/>
      <c r="M76" s="3750"/>
      <c r="N76" s="3750"/>
      <c r="O76" s="3750"/>
      <c r="P76" s="3750"/>
      <c r="Q76" s="3750"/>
      <c r="R76" s="3750"/>
      <c r="S76" s="3750"/>
      <c r="T76" s="3750"/>
      <c r="U76" s="3750"/>
      <c r="V76" s="3750"/>
      <c r="W76" s="3750"/>
      <c r="X76" s="3750"/>
      <c r="Y76" s="3750"/>
      <c r="Z76" s="3750"/>
      <c r="AA76" s="3750"/>
      <c r="AB76" s="3750"/>
      <c r="AC76" s="3750"/>
      <c r="AD76" s="3750"/>
      <c r="AE76" s="3750"/>
      <c r="AF76" s="3750"/>
      <c r="AG76" s="3750"/>
      <c r="AH76" s="3750"/>
      <c r="AI76" s="3750"/>
      <c r="AJ76" s="3750"/>
      <c r="AK76" s="3750"/>
      <c r="AL76" s="3750"/>
      <c r="AM76" s="3750"/>
      <c r="AN76" s="3750"/>
      <c r="AO76" s="3750"/>
      <c r="AP76" s="3750"/>
      <c r="AQ76" s="3750"/>
      <c r="AR76" s="3750"/>
      <c r="AS76" s="3750"/>
      <c r="AT76" s="3750"/>
      <c r="AU76" s="3750"/>
      <c r="AV76" s="3750"/>
      <c r="AW76" s="3750"/>
      <c r="AX76" s="3750"/>
      <c r="AY76" s="3750"/>
      <c r="AZ76" s="3750"/>
      <c r="BA76" s="3750"/>
      <c r="BB76" s="3750"/>
      <c r="BC76" s="3750"/>
      <c r="BD76" s="3750"/>
      <c r="BE76" s="3750"/>
      <c r="BF76" s="3750"/>
      <c r="BG76" s="3750"/>
      <c r="BH76" s="3750"/>
      <c r="BI76" s="3750"/>
      <c r="BJ76" s="3750"/>
      <c r="BK76" s="3750"/>
      <c r="BL76" s="3750"/>
      <c r="BM76" s="3750"/>
      <c r="BN76" s="3750"/>
      <c r="BO76" s="3750"/>
      <c r="BP76" s="3750"/>
      <c r="BQ76" s="3750"/>
      <c r="BR76" s="3750"/>
      <c r="BS76" s="3750"/>
      <c r="BT76" s="3750"/>
      <c r="BU76" s="3750"/>
      <c r="BV76" s="1601"/>
      <c r="BW76" s="1601"/>
      <c r="BX76" s="1601"/>
      <c r="BY76" s="1601"/>
      <c r="BZ76" s="1601"/>
      <c r="CA76" s="1601"/>
      <c r="CB76" s="1601"/>
      <c r="CC76" s="1602"/>
    </row>
    <row r="77" spans="2:81" ht="11.45" customHeight="1">
      <c r="B77" s="1599"/>
      <c r="C77" s="1601"/>
      <c r="D77" s="3777" t="s">
        <v>4508</v>
      </c>
      <c r="E77" s="3777"/>
      <c r="F77" s="3777"/>
      <c r="G77" s="3777"/>
      <c r="H77" s="3777"/>
      <c r="I77" s="3777"/>
      <c r="J77" s="3777"/>
      <c r="K77" s="3777"/>
      <c r="L77" s="3777"/>
      <c r="M77" s="3777"/>
      <c r="N77" s="3777"/>
      <c r="O77" s="3777"/>
      <c r="P77" s="3777"/>
      <c r="Q77" s="3777"/>
      <c r="R77" s="3777"/>
      <c r="S77" s="3777"/>
      <c r="T77" s="3777"/>
      <c r="U77" s="3777"/>
      <c r="V77" s="3777"/>
      <c r="W77" s="3777"/>
      <c r="X77" s="3777"/>
      <c r="Y77" s="3777"/>
      <c r="Z77" s="3777"/>
      <c r="AA77" s="3777"/>
      <c r="AB77" s="3777"/>
      <c r="AC77" s="3777"/>
      <c r="AD77" s="3777"/>
      <c r="AE77" s="3777"/>
      <c r="AF77" s="3777"/>
      <c r="AG77" s="3777"/>
      <c r="AH77" s="3777"/>
      <c r="AI77" s="3777"/>
      <c r="AJ77" s="3777"/>
      <c r="AK77" s="3777"/>
      <c r="AL77" s="3777"/>
      <c r="AM77" s="3777"/>
      <c r="AN77" s="3777"/>
      <c r="AO77" s="3777"/>
      <c r="AP77" s="3777"/>
      <c r="AQ77" s="3777"/>
      <c r="AR77" s="3777"/>
      <c r="AS77" s="3777"/>
      <c r="AT77" s="3777"/>
      <c r="AU77" s="3777"/>
      <c r="AV77" s="3777"/>
      <c r="AW77" s="3777"/>
      <c r="AX77" s="3777"/>
      <c r="AY77" s="3777"/>
      <c r="AZ77" s="3777"/>
      <c r="BA77" s="3777"/>
      <c r="BB77" s="3777"/>
      <c r="BC77" s="3777"/>
      <c r="BD77" s="3777"/>
      <c r="BE77" s="3777"/>
      <c r="BF77" s="3777"/>
      <c r="BG77" s="3777"/>
      <c r="BH77" s="3777"/>
      <c r="BI77" s="3777"/>
      <c r="BJ77" s="3777"/>
      <c r="BK77" s="3777"/>
      <c r="BL77" s="3777"/>
      <c r="BM77" s="3777"/>
      <c r="BN77" s="3777"/>
      <c r="BO77" s="3777"/>
      <c r="BP77" s="3777"/>
      <c r="BQ77" s="3777"/>
      <c r="BR77" s="3777"/>
      <c r="BS77" s="3777"/>
      <c r="BT77" s="3777"/>
      <c r="BU77" s="3777"/>
      <c r="BV77" s="3777"/>
      <c r="BW77" s="3777"/>
      <c r="BX77" s="3777"/>
      <c r="BY77" s="3777"/>
      <c r="BZ77" s="3777"/>
      <c r="CA77" s="3777"/>
      <c r="CB77" s="3777"/>
      <c r="CC77" s="3778"/>
    </row>
    <row r="78" spans="2:81" ht="11.45" customHeight="1">
      <c r="B78" s="1599"/>
      <c r="C78" s="3750" t="s">
        <v>3799</v>
      </c>
      <c r="D78" s="3750"/>
      <c r="E78" s="3750"/>
      <c r="F78" s="3750"/>
      <c r="G78" s="3750"/>
      <c r="H78" s="3750"/>
      <c r="I78" s="3750"/>
      <c r="J78" s="3750"/>
      <c r="K78" s="3750"/>
      <c r="L78" s="3750"/>
      <c r="M78" s="3750"/>
      <c r="N78" s="3750"/>
      <c r="O78" s="3750"/>
      <c r="P78" s="3750"/>
      <c r="Q78" s="3750"/>
      <c r="R78" s="3750"/>
      <c r="S78" s="3750"/>
      <c r="T78" s="3750"/>
      <c r="U78" s="3750"/>
      <c r="V78" s="3750"/>
      <c r="W78" s="3750"/>
      <c r="X78" s="3750"/>
      <c r="Y78" s="3750"/>
      <c r="Z78" s="3750"/>
      <c r="AA78" s="3750"/>
      <c r="AB78" s="3750"/>
      <c r="AC78" s="3750"/>
      <c r="AD78" s="3750"/>
      <c r="AE78" s="3750"/>
      <c r="AF78" s="3750"/>
      <c r="AG78" s="3750"/>
      <c r="AH78" s="3750"/>
      <c r="AI78" s="3750"/>
      <c r="AJ78" s="3750"/>
      <c r="AK78" s="3750"/>
      <c r="AL78" s="3750"/>
      <c r="AM78" s="3750"/>
      <c r="AN78" s="3750"/>
      <c r="AO78" s="3750"/>
      <c r="AP78" s="3750"/>
      <c r="AQ78" s="3750"/>
      <c r="AR78" s="3750"/>
      <c r="AS78" s="3750"/>
      <c r="AT78" s="3750"/>
      <c r="AU78" s="3750"/>
      <c r="AV78" s="3750"/>
      <c r="AW78" s="3750"/>
      <c r="AX78" s="3750"/>
      <c r="AY78" s="3750"/>
      <c r="AZ78" s="3750"/>
      <c r="BA78" s="3750"/>
      <c r="BB78" s="3750"/>
      <c r="BC78" s="3750"/>
      <c r="BD78" s="3750"/>
      <c r="BE78" s="3750"/>
      <c r="BF78" s="3750"/>
      <c r="BG78" s="3750"/>
      <c r="BH78" s="3750"/>
      <c r="BI78" s="3750"/>
      <c r="BJ78" s="3750"/>
      <c r="BK78" s="3750"/>
      <c r="BL78" s="3750"/>
      <c r="BM78" s="3750"/>
      <c r="BN78" s="3750"/>
      <c r="BO78" s="3750"/>
      <c r="BP78" s="3750"/>
      <c r="BQ78" s="3750"/>
      <c r="BR78" s="3750"/>
      <c r="BS78" s="3750"/>
      <c r="BT78" s="3750"/>
      <c r="BU78" s="3750"/>
      <c r="BV78" s="1601"/>
      <c r="BW78" s="1601"/>
      <c r="BX78" s="1601"/>
      <c r="BY78" s="1601"/>
      <c r="BZ78" s="1601"/>
      <c r="CA78" s="1601"/>
      <c r="CB78" s="1601"/>
      <c r="CC78" s="1602"/>
    </row>
    <row r="79" spans="2:81" ht="11.45" customHeight="1">
      <c r="B79" s="1599"/>
      <c r="C79" s="1601"/>
      <c r="D79" s="3777" t="s">
        <v>4509</v>
      </c>
      <c r="E79" s="3777"/>
      <c r="F79" s="3777"/>
      <c r="G79" s="3777"/>
      <c r="H79" s="3777"/>
      <c r="I79" s="3777"/>
      <c r="J79" s="3777"/>
      <c r="K79" s="3777"/>
      <c r="L79" s="3777"/>
      <c r="M79" s="3777"/>
      <c r="N79" s="3777"/>
      <c r="O79" s="3777"/>
      <c r="P79" s="3777"/>
      <c r="Q79" s="3777"/>
      <c r="R79" s="3777"/>
      <c r="S79" s="3777"/>
      <c r="T79" s="3777"/>
      <c r="U79" s="3777"/>
      <c r="V79" s="3777"/>
      <c r="W79" s="3777"/>
      <c r="X79" s="3777"/>
      <c r="Y79" s="3777"/>
      <c r="Z79" s="3777"/>
      <c r="AA79" s="3777"/>
      <c r="AB79" s="3777"/>
      <c r="AC79" s="3777"/>
      <c r="AD79" s="3777"/>
      <c r="AE79" s="3777"/>
      <c r="AF79" s="3777"/>
      <c r="AG79" s="3777"/>
      <c r="AH79" s="3777"/>
      <c r="AI79" s="3777"/>
      <c r="AJ79" s="3777"/>
      <c r="AK79" s="3777"/>
      <c r="AL79" s="3777"/>
      <c r="AM79" s="3777"/>
      <c r="AN79" s="3777"/>
      <c r="AO79" s="3777"/>
      <c r="AP79" s="3777"/>
      <c r="AQ79" s="3777"/>
      <c r="AR79" s="3777"/>
      <c r="AS79" s="3777"/>
      <c r="AT79" s="3777"/>
      <c r="AU79" s="3777"/>
      <c r="AV79" s="3777"/>
      <c r="AW79" s="3777"/>
      <c r="AX79" s="3777"/>
      <c r="AY79" s="3777"/>
      <c r="AZ79" s="3777"/>
      <c r="BA79" s="3777"/>
      <c r="BB79" s="3777"/>
      <c r="BC79" s="3777"/>
      <c r="BD79" s="3777"/>
      <c r="BE79" s="3777"/>
      <c r="BF79" s="3777"/>
      <c r="BG79" s="3777"/>
      <c r="BH79" s="3777"/>
      <c r="BI79" s="3777"/>
      <c r="BJ79" s="3777"/>
      <c r="BK79" s="3777"/>
      <c r="BL79" s="3777"/>
      <c r="BM79" s="3777"/>
      <c r="BN79" s="3777"/>
      <c r="BO79" s="3777"/>
      <c r="BP79" s="3777"/>
      <c r="BQ79" s="3777"/>
      <c r="BR79" s="3777"/>
      <c r="BS79" s="3777"/>
      <c r="BT79" s="3777"/>
      <c r="BU79" s="3777"/>
      <c r="BV79" s="3777"/>
      <c r="BW79" s="3777"/>
      <c r="BX79" s="3777"/>
      <c r="BY79" s="3777"/>
      <c r="BZ79" s="3777"/>
      <c r="CA79" s="3777"/>
      <c r="CB79" s="3777"/>
      <c r="CC79" s="3778"/>
    </row>
    <row r="80" spans="2:81" ht="11.45" customHeight="1">
      <c r="B80" s="1599"/>
      <c r="C80" s="1601"/>
      <c r="D80" s="3750" t="s">
        <v>2585</v>
      </c>
      <c r="E80" s="3750"/>
      <c r="F80" s="3750"/>
      <c r="G80" s="3750"/>
      <c r="H80" s="3750"/>
      <c r="I80" s="3750"/>
      <c r="J80" s="3750"/>
      <c r="K80" s="3750"/>
      <c r="L80" s="3750"/>
      <c r="M80" s="3750"/>
      <c r="N80" s="3750"/>
      <c r="O80" s="3750"/>
      <c r="P80" s="3750"/>
      <c r="Q80" s="3750"/>
      <c r="R80" s="3750"/>
      <c r="S80" s="3750"/>
      <c r="T80" s="3750"/>
      <c r="U80" s="3750"/>
      <c r="V80" s="3750"/>
      <c r="W80" s="3750"/>
      <c r="X80" s="3750"/>
      <c r="Y80" s="3750"/>
      <c r="Z80" s="3750"/>
      <c r="AA80" s="3750"/>
      <c r="AB80" s="3750"/>
      <c r="AC80" s="3750"/>
      <c r="AD80" s="3750"/>
      <c r="AE80" s="3750"/>
      <c r="AF80" s="3750"/>
      <c r="AG80" s="3750"/>
      <c r="AH80" s="3750"/>
      <c r="AI80" s="3750"/>
      <c r="AJ80" s="3750"/>
      <c r="AK80" s="3750"/>
      <c r="AL80" s="3750"/>
      <c r="AM80" s="3750"/>
      <c r="AN80" s="3750"/>
      <c r="AO80" s="3750"/>
      <c r="AP80" s="3750"/>
      <c r="AQ80" s="3750"/>
      <c r="AR80" s="3750"/>
      <c r="AS80" s="3750"/>
      <c r="AT80" s="3750"/>
      <c r="AU80" s="3750"/>
      <c r="AV80" s="3750"/>
      <c r="AW80" s="3750"/>
      <c r="AX80" s="3750"/>
      <c r="AY80" s="3750"/>
      <c r="AZ80" s="3750"/>
      <c r="BA80" s="3750"/>
      <c r="BB80" s="3750"/>
      <c r="BC80" s="3750"/>
      <c r="BD80" s="3750"/>
      <c r="BE80" s="3750"/>
      <c r="BF80" s="3750"/>
      <c r="BG80" s="3750"/>
      <c r="BH80" s="3750"/>
      <c r="BI80" s="3750"/>
      <c r="BJ80" s="3750"/>
      <c r="BK80" s="3750"/>
      <c r="BL80" s="3750"/>
      <c r="BM80" s="3750"/>
      <c r="BN80" s="3750"/>
      <c r="BO80" s="3750"/>
      <c r="BP80" s="3750"/>
      <c r="BQ80" s="3750"/>
      <c r="BR80" s="3750"/>
      <c r="BS80" s="3750"/>
      <c r="BT80" s="3750"/>
      <c r="BU80" s="3750"/>
      <c r="BV80" s="1601"/>
      <c r="BW80" s="1601"/>
      <c r="BX80" s="1601"/>
      <c r="BY80" s="1601"/>
      <c r="BZ80" s="1601"/>
      <c r="CA80" s="1601"/>
      <c r="CB80" s="1601"/>
      <c r="CC80" s="1602"/>
    </row>
    <row r="81" spans="2:81" ht="11.45" customHeight="1">
      <c r="B81" s="1599"/>
      <c r="C81" s="3750" t="s">
        <v>3800</v>
      </c>
      <c r="D81" s="3750"/>
      <c r="E81" s="3750"/>
      <c r="F81" s="3750"/>
      <c r="G81" s="3750"/>
      <c r="H81" s="3750"/>
      <c r="I81" s="3750"/>
      <c r="J81" s="3750"/>
      <c r="K81" s="3750"/>
      <c r="L81" s="3750"/>
      <c r="M81" s="3750"/>
      <c r="N81" s="3750"/>
      <c r="O81" s="3750"/>
      <c r="P81" s="3750"/>
      <c r="Q81" s="3750"/>
      <c r="R81" s="3750"/>
      <c r="S81" s="3750"/>
      <c r="T81" s="3750"/>
      <c r="U81" s="3750"/>
      <c r="V81" s="3750"/>
      <c r="W81" s="3750"/>
      <c r="X81" s="3750"/>
      <c r="Y81" s="3750"/>
      <c r="Z81" s="3750"/>
      <c r="AA81" s="3750"/>
      <c r="AB81" s="3750"/>
      <c r="AC81" s="3750"/>
      <c r="AD81" s="3750"/>
      <c r="AE81" s="3750"/>
      <c r="AF81" s="3750"/>
      <c r="AG81" s="3750"/>
      <c r="AH81" s="3750"/>
      <c r="AI81" s="3750"/>
      <c r="AJ81" s="3750"/>
      <c r="AK81" s="3750"/>
      <c r="AL81" s="3750"/>
      <c r="AM81" s="3750"/>
      <c r="AN81" s="3750"/>
      <c r="AO81" s="3750"/>
      <c r="AP81" s="3750"/>
      <c r="AQ81" s="3750"/>
      <c r="AR81" s="3750"/>
      <c r="AS81" s="3750"/>
      <c r="AT81" s="3750"/>
      <c r="AU81" s="3750"/>
      <c r="AV81" s="3750"/>
      <c r="AW81" s="3750"/>
      <c r="AX81" s="3750"/>
      <c r="AY81" s="3750"/>
      <c r="AZ81" s="3750"/>
      <c r="BA81" s="3750"/>
      <c r="BB81" s="3750"/>
      <c r="BC81" s="3750"/>
      <c r="BD81" s="3750"/>
      <c r="BE81" s="3750"/>
      <c r="BF81" s="3750"/>
      <c r="BG81" s="3750"/>
      <c r="BH81" s="3750"/>
      <c r="BI81" s="3750"/>
      <c r="BJ81" s="3750"/>
      <c r="BK81" s="3750"/>
      <c r="BL81" s="3750"/>
      <c r="BM81" s="3750"/>
      <c r="BN81" s="3750"/>
      <c r="BO81" s="3750"/>
      <c r="BP81" s="3750"/>
      <c r="BQ81" s="3750"/>
      <c r="BR81" s="3750"/>
      <c r="BS81" s="3750"/>
      <c r="BT81" s="3750"/>
      <c r="BU81" s="3750"/>
      <c r="BV81" s="1601"/>
      <c r="BW81" s="1601"/>
      <c r="BX81" s="1601"/>
      <c r="BY81" s="1601"/>
      <c r="BZ81" s="1601"/>
      <c r="CA81" s="1601"/>
      <c r="CB81" s="1601"/>
      <c r="CC81" s="1602"/>
    </row>
    <row r="82" spans="2:81" ht="11.45" customHeight="1">
      <c r="B82" s="1599"/>
      <c r="C82" s="1601"/>
      <c r="D82" s="1514"/>
      <c r="E82" s="3750" t="s">
        <v>3819</v>
      </c>
      <c r="F82" s="3750"/>
      <c r="G82" s="3750"/>
      <c r="H82" s="3750"/>
      <c r="I82" s="3750"/>
      <c r="J82" s="3750"/>
      <c r="K82" s="3750"/>
      <c r="L82" s="3750"/>
      <c r="M82" s="3750"/>
      <c r="N82" s="3750"/>
      <c r="O82" s="3750"/>
      <c r="P82" s="3750"/>
      <c r="Q82" s="3750"/>
      <c r="R82" s="3750"/>
      <c r="S82" s="3750"/>
      <c r="T82" s="3750"/>
      <c r="U82" s="3750"/>
      <c r="V82" s="3750"/>
      <c r="W82" s="3750"/>
      <c r="X82" s="3750"/>
      <c r="Y82" s="3750"/>
      <c r="Z82" s="3750"/>
      <c r="AA82" s="3750"/>
      <c r="AB82" s="3750"/>
      <c r="AC82" s="3750"/>
      <c r="AD82" s="3750"/>
      <c r="AE82" s="3750"/>
      <c r="AF82" s="3750"/>
      <c r="AG82" s="3750"/>
      <c r="AH82" s="3750"/>
      <c r="AI82" s="3750"/>
      <c r="AJ82" s="3750"/>
      <c r="AK82" s="3750"/>
      <c r="AL82" s="3750"/>
      <c r="AM82" s="3750"/>
      <c r="AN82" s="3750"/>
      <c r="AO82" s="3750"/>
      <c r="AP82" s="3750"/>
      <c r="AQ82" s="3750"/>
      <c r="AR82" s="3750"/>
      <c r="AS82" s="3750"/>
      <c r="AT82" s="3750"/>
      <c r="AU82" s="3750"/>
      <c r="AV82" s="3750"/>
      <c r="AW82" s="3750"/>
      <c r="AX82" s="3750"/>
      <c r="AY82" s="3750"/>
      <c r="AZ82" s="3750"/>
      <c r="BA82" s="3750"/>
      <c r="BB82" s="3750"/>
      <c r="BC82" s="3750"/>
      <c r="BD82" s="3750"/>
      <c r="BE82" s="3750"/>
      <c r="BF82" s="3750"/>
      <c r="BG82" s="3750"/>
      <c r="BH82" s="3750"/>
      <c r="BI82" s="3750"/>
      <c r="BJ82" s="3750"/>
      <c r="BK82" s="3750"/>
      <c r="BL82" s="3750"/>
      <c r="BM82" s="3750"/>
      <c r="BN82" s="3750"/>
      <c r="BO82" s="3750"/>
      <c r="BP82" s="3750"/>
      <c r="BQ82" s="3750"/>
      <c r="BR82" s="3750"/>
      <c r="BS82" s="3750"/>
      <c r="BT82" s="3750"/>
      <c r="BU82" s="3750"/>
      <c r="BV82" s="1601"/>
      <c r="BW82" s="1601"/>
      <c r="BX82" s="1601"/>
      <c r="BY82" s="1601"/>
      <c r="BZ82" s="1601"/>
      <c r="CA82" s="1601"/>
      <c r="CB82" s="1601"/>
      <c r="CC82" s="1602"/>
    </row>
    <row r="83" spans="2:81" ht="11.45" customHeight="1">
      <c r="B83" s="1599"/>
      <c r="C83" s="1601"/>
      <c r="D83" s="3750" t="s">
        <v>2586</v>
      </c>
      <c r="E83" s="3750"/>
      <c r="F83" s="3750"/>
      <c r="G83" s="3750"/>
      <c r="H83" s="3750"/>
      <c r="I83" s="3750"/>
      <c r="J83" s="3750"/>
      <c r="K83" s="3750"/>
      <c r="L83" s="3750"/>
      <c r="M83" s="3750"/>
      <c r="N83" s="3750"/>
      <c r="O83" s="3750"/>
      <c r="P83" s="3750"/>
      <c r="Q83" s="3750"/>
      <c r="R83" s="3750"/>
      <c r="S83" s="3750"/>
      <c r="T83" s="3750"/>
      <c r="U83" s="3750"/>
      <c r="V83" s="3750"/>
      <c r="W83" s="3750"/>
      <c r="X83" s="3750"/>
      <c r="Y83" s="3750"/>
      <c r="Z83" s="3750"/>
      <c r="AA83" s="3750"/>
      <c r="AB83" s="3750"/>
      <c r="AC83" s="3750"/>
      <c r="AD83" s="3750"/>
      <c r="AE83" s="3750"/>
      <c r="AF83" s="3750"/>
      <c r="AG83" s="3750"/>
      <c r="AH83" s="3750"/>
      <c r="AI83" s="3750"/>
      <c r="AJ83" s="3750"/>
      <c r="AK83" s="3750"/>
      <c r="AL83" s="3750"/>
      <c r="AM83" s="3750"/>
      <c r="AN83" s="3750"/>
      <c r="AO83" s="3750"/>
      <c r="AP83" s="3750"/>
      <c r="AQ83" s="3750"/>
      <c r="AR83" s="3750"/>
      <c r="AS83" s="3750"/>
      <c r="AT83" s="3750"/>
      <c r="AU83" s="3750"/>
      <c r="AV83" s="3750"/>
      <c r="AW83" s="3750"/>
      <c r="AX83" s="3750"/>
      <c r="AY83" s="3750"/>
      <c r="AZ83" s="3750"/>
      <c r="BA83" s="3750"/>
      <c r="BB83" s="3750"/>
      <c r="BC83" s="3750"/>
      <c r="BD83" s="3750"/>
      <c r="BE83" s="3750"/>
      <c r="BF83" s="3750"/>
      <c r="BG83" s="3750"/>
      <c r="BH83" s="3750"/>
      <c r="BI83" s="3750"/>
      <c r="BJ83" s="3750"/>
      <c r="BK83" s="3750"/>
      <c r="BL83" s="3750"/>
      <c r="BM83" s="3750"/>
      <c r="BN83" s="3750"/>
      <c r="BO83" s="3750"/>
      <c r="BP83" s="3750"/>
      <c r="BQ83" s="3750"/>
      <c r="BR83" s="3750"/>
      <c r="BS83" s="3750"/>
      <c r="BT83" s="3750"/>
      <c r="BU83" s="3750"/>
      <c r="BV83" s="1601"/>
      <c r="BW83" s="1601"/>
      <c r="BX83" s="1601"/>
      <c r="BY83" s="1601"/>
      <c r="BZ83" s="1601"/>
      <c r="CA83" s="1601"/>
      <c r="CB83" s="1601"/>
      <c r="CC83" s="1602"/>
    </row>
    <row r="84" spans="2:81" ht="11.45" customHeight="1">
      <c r="B84" s="1599"/>
      <c r="C84" s="1605"/>
      <c r="D84" s="3750" t="s">
        <v>2587</v>
      </c>
      <c r="E84" s="3750"/>
      <c r="F84" s="3750"/>
      <c r="G84" s="3750"/>
      <c r="H84" s="3750"/>
      <c r="I84" s="3750"/>
      <c r="J84" s="3750"/>
      <c r="K84" s="3750"/>
      <c r="L84" s="3750"/>
      <c r="M84" s="3750"/>
      <c r="N84" s="3750"/>
      <c r="O84" s="3750"/>
      <c r="P84" s="3750"/>
      <c r="Q84" s="3750"/>
      <c r="R84" s="3750"/>
      <c r="S84" s="3750"/>
      <c r="T84" s="3750"/>
      <c r="U84" s="3750"/>
      <c r="V84" s="3750"/>
      <c r="W84" s="3750"/>
      <c r="X84" s="3750"/>
      <c r="Y84" s="3750"/>
      <c r="Z84" s="3750"/>
      <c r="AA84" s="3750"/>
      <c r="AB84" s="3750"/>
      <c r="AC84" s="3750"/>
      <c r="AD84" s="3750"/>
      <c r="AE84" s="3750"/>
      <c r="AF84" s="3750"/>
      <c r="AG84" s="3750"/>
      <c r="AH84" s="3750"/>
      <c r="AI84" s="3750"/>
      <c r="AJ84" s="3750"/>
      <c r="AK84" s="3750"/>
      <c r="AL84" s="3750"/>
      <c r="AM84" s="3750"/>
      <c r="AN84" s="3750"/>
      <c r="AO84" s="3750"/>
      <c r="AP84" s="3750"/>
      <c r="AQ84" s="3750"/>
      <c r="AR84" s="3750"/>
      <c r="AS84" s="3750"/>
      <c r="AT84" s="3750"/>
      <c r="AU84" s="3750"/>
      <c r="AV84" s="3750"/>
      <c r="AW84" s="3750"/>
      <c r="AX84" s="3750"/>
      <c r="AY84" s="3750"/>
      <c r="AZ84" s="3750"/>
      <c r="BA84" s="3750"/>
      <c r="BB84" s="3750"/>
      <c r="BC84" s="3750"/>
      <c r="BD84" s="3750"/>
      <c r="BE84" s="3750"/>
      <c r="BF84" s="3750"/>
      <c r="BG84" s="3750"/>
      <c r="BH84" s="3750"/>
      <c r="BI84" s="3750"/>
      <c r="BJ84" s="3750"/>
      <c r="BK84" s="3750"/>
      <c r="BL84" s="3750"/>
      <c r="BM84" s="3750"/>
      <c r="BN84" s="3750"/>
      <c r="BO84" s="3750"/>
      <c r="BP84" s="3750"/>
      <c r="BQ84" s="3750"/>
      <c r="BR84" s="3750"/>
      <c r="BS84" s="3750"/>
      <c r="BT84" s="3750"/>
      <c r="BU84" s="3750"/>
      <c r="BV84" s="1601"/>
      <c r="BW84" s="1601"/>
      <c r="BX84" s="1601"/>
      <c r="BY84" s="1601"/>
      <c r="BZ84" s="1601"/>
      <c r="CA84" s="1601"/>
      <c r="CB84" s="1601"/>
      <c r="CC84" s="1602"/>
    </row>
    <row r="85" spans="2:81" ht="11.45" customHeight="1">
      <c r="B85" s="1599"/>
      <c r="C85" s="1605"/>
      <c r="D85" s="3750" t="s">
        <v>2588</v>
      </c>
      <c r="E85" s="3750"/>
      <c r="F85" s="3750"/>
      <c r="G85" s="3750"/>
      <c r="H85" s="3750"/>
      <c r="I85" s="3750"/>
      <c r="J85" s="3750"/>
      <c r="K85" s="3750"/>
      <c r="L85" s="3750"/>
      <c r="M85" s="3750"/>
      <c r="N85" s="3750"/>
      <c r="O85" s="3750"/>
      <c r="P85" s="3750"/>
      <c r="Q85" s="3750"/>
      <c r="R85" s="3750"/>
      <c r="S85" s="3750"/>
      <c r="T85" s="3750"/>
      <c r="U85" s="3750"/>
      <c r="V85" s="3750"/>
      <c r="W85" s="3750"/>
      <c r="X85" s="3750"/>
      <c r="Y85" s="3750"/>
      <c r="Z85" s="3750"/>
      <c r="AA85" s="3750"/>
      <c r="AB85" s="3750"/>
      <c r="AC85" s="3750"/>
      <c r="AD85" s="3750"/>
      <c r="AE85" s="3750"/>
      <c r="AF85" s="3750"/>
      <c r="AG85" s="3750"/>
      <c r="AH85" s="3750"/>
      <c r="AI85" s="3750"/>
      <c r="AJ85" s="3750"/>
      <c r="AK85" s="3750"/>
      <c r="AL85" s="3750"/>
      <c r="AM85" s="3750"/>
      <c r="AN85" s="3750"/>
      <c r="AO85" s="3750"/>
      <c r="AP85" s="3750"/>
      <c r="AQ85" s="3750"/>
      <c r="AR85" s="3750"/>
      <c r="AS85" s="3750"/>
      <c r="AT85" s="3750"/>
      <c r="AU85" s="3750"/>
      <c r="AV85" s="3750"/>
      <c r="AW85" s="3750"/>
      <c r="AX85" s="3750"/>
      <c r="AY85" s="3750"/>
      <c r="AZ85" s="3750"/>
      <c r="BA85" s="3750"/>
      <c r="BB85" s="3750"/>
      <c r="BC85" s="3750"/>
      <c r="BD85" s="3750"/>
      <c r="BE85" s="3750"/>
      <c r="BF85" s="3750"/>
      <c r="BG85" s="3750"/>
      <c r="BH85" s="3750"/>
      <c r="BI85" s="3750"/>
      <c r="BJ85" s="3750"/>
      <c r="BK85" s="3750"/>
      <c r="BL85" s="3750"/>
      <c r="BM85" s="3750"/>
      <c r="BN85" s="3750"/>
      <c r="BO85" s="3750"/>
      <c r="BP85" s="3750"/>
      <c r="BQ85" s="3750"/>
      <c r="BR85" s="3750"/>
      <c r="BS85" s="3750"/>
      <c r="BT85" s="3750"/>
      <c r="BU85" s="3750"/>
      <c r="BV85" s="1601"/>
      <c r="BW85" s="1601"/>
      <c r="BX85" s="1601"/>
      <c r="BY85" s="1601"/>
      <c r="BZ85" s="1601"/>
      <c r="CA85" s="1601"/>
      <c r="CB85" s="1601"/>
      <c r="CC85" s="1602"/>
    </row>
    <row r="86" spans="2:81" ht="11.45" customHeight="1">
      <c r="B86" s="1599"/>
      <c r="C86" s="3750" t="s">
        <v>3802</v>
      </c>
      <c r="D86" s="3750"/>
      <c r="E86" s="3750"/>
      <c r="F86" s="3750"/>
      <c r="G86" s="3750"/>
      <c r="H86" s="3750"/>
      <c r="I86" s="3750"/>
      <c r="J86" s="3750"/>
      <c r="K86" s="3750"/>
      <c r="L86" s="3750"/>
      <c r="M86" s="3750"/>
      <c r="N86" s="3750"/>
      <c r="O86" s="3750"/>
      <c r="P86" s="3750"/>
      <c r="Q86" s="3750"/>
      <c r="R86" s="3750"/>
      <c r="S86" s="3750"/>
      <c r="T86" s="3750"/>
      <c r="U86" s="3750"/>
      <c r="V86" s="3750"/>
      <c r="W86" s="3750"/>
      <c r="X86" s="3750"/>
      <c r="Y86" s="3750"/>
      <c r="Z86" s="3750"/>
      <c r="AA86" s="3750"/>
      <c r="AB86" s="3750"/>
      <c r="AC86" s="3750"/>
      <c r="AD86" s="3750"/>
      <c r="AE86" s="3750"/>
      <c r="AF86" s="3750"/>
      <c r="AG86" s="3750"/>
      <c r="AH86" s="3750"/>
      <c r="AI86" s="3750"/>
      <c r="AJ86" s="3750"/>
      <c r="AK86" s="3750"/>
      <c r="AL86" s="3750"/>
      <c r="AM86" s="3750"/>
      <c r="AN86" s="3750"/>
      <c r="AO86" s="3750"/>
      <c r="AP86" s="3750"/>
      <c r="AQ86" s="3750"/>
      <c r="AR86" s="3750"/>
      <c r="AS86" s="3750"/>
      <c r="AT86" s="3750"/>
      <c r="AU86" s="3750"/>
      <c r="AV86" s="3750"/>
      <c r="AW86" s="3750"/>
      <c r="AX86" s="3750"/>
      <c r="AY86" s="3750"/>
      <c r="AZ86" s="3750"/>
      <c r="BA86" s="3750"/>
      <c r="BB86" s="3750"/>
      <c r="BC86" s="3750"/>
      <c r="BD86" s="3750"/>
      <c r="BE86" s="3750"/>
      <c r="BF86" s="3750"/>
      <c r="BG86" s="3750"/>
      <c r="BH86" s="3750"/>
      <c r="BI86" s="3750"/>
      <c r="BJ86" s="3750"/>
      <c r="BK86" s="3750"/>
      <c r="BL86" s="3750"/>
      <c r="BM86" s="3750"/>
      <c r="BN86" s="3750"/>
      <c r="BO86" s="3750"/>
      <c r="BP86" s="3750"/>
      <c r="BQ86" s="3750"/>
      <c r="BR86" s="3750"/>
      <c r="BS86" s="3750"/>
      <c r="BT86" s="3750"/>
      <c r="BU86" s="3750"/>
      <c r="BV86" s="1601"/>
      <c r="BW86" s="1601"/>
      <c r="BX86" s="1601"/>
      <c r="BY86" s="1601"/>
      <c r="BZ86" s="1601"/>
      <c r="CA86" s="1601"/>
      <c r="CB86" s="1601"/>
      <c r="CC86" s="1602"/>
    </row>
    <row r="87" spans="2:81" ht="11.45" customHeight="1">
      <c r="B87" s="1599"/>
      <c r="C87" s="1605"/>
      <c r="D87" s="3777" t="s">
        <v>4882</v>
      </c>
      <c r="E87" s="3777"/>
      <c r="F87" s="3777"/>
      <c r="G87" s="3777"/>
      <c r="H87" s="3777"/>
      <c r="I87" s="3777"/>
      <c r="J87" s="3777"/>
      <c r="K87" s="3777"/>
      <c r="L87" s="3777"/>
      <c r="M87" s="3777"/>
      <c r="N87" s="3777"/>
      <c r="O87" s="3777"/>
      <c r="P87" s="3777"/>
      <c r="Q87" s="3777"/>
      <c r="R87" s="3777"/>
      <c r="S87" s="3777"/>
      <c r="T87" s="3777"/>
      <c r="U87" s="3777"/>
      <c r="V87" s="3777"/>
      <c r="W87" s="3777"/>
      <c r="X87" s="3777"/>
      <c r="Y87" s="3777"/>
      <c r="Z87" s="3777"/>
      <c r="AA87" s="3777"/>
      <c r="AB87" s="3777"/>
      <c r="AC87" s="3777"/>
      <c r="AD87" s="3777"/>
      <c r="AE87" s="3777"/>
      <c r="AF87" s="3777"/>
      <c r="AG87" s="3777"/>
      <c r="AH87" s="3777"/>
      <c r="AI87" s="3777"/>
      <c r="AJ87" s="3777"/>
      <c r="AK87" s="3777"/>
      <c r="AL87" s="3777"/>
      <c r="AM87" s="3777"/>
      <c r="AN87" s="3777"/>
      <c r="AO87" s="3777"/>
      <c r="AP87" s="3777"/>
      <c r="AQ87" s="3777"/>
      <c r="AR87" s="3777"/>
      <c r="AS87" s="3777"/>
      <c r="AT87" s="3777"/>
      <c r="AU87" s="3777"/>
      <c r="AV87" s="3777"/>
      <c r="AW87" s="3777"/>
      <c r="AX87" s="3777"/>
      <c r="AY87" s="3777"/>
      <c r="AZ87" s="3777"/>
      <c r="BA87" s="3777"/>
      <c r="BB87" s="3777"/>
      <c r="BC87" s="3777"/>
      <c r="BD87" s="3777"/>
      <c r="BE87" s="3777"/>
      <c r="BF87" s="3777"/>
      <c r="BG87" s="3777"/>
      <c r="BH87" s="3777"/>
      <c r="BI87" s="3777"/>
      <c r="BJ87" s="3777"/>
      <c r="BK87" s="3777"/>
      <c r="BL87" s="3777"/>
      <c r="BM87" s="3777"/>
      <c r="BN87" s="3777"/>
      <c r="BO87" s="3777"/>
      <c r="BP87" s="3777"/>
      <c r="BQ87" s="3777"/>
      <c r="BR87" s="3777"/>
      <c r="BS87" s="3777"/>
      <c r="BT87" s="3777"/>
      <c r="BU87" s="3777"/>
      <c r="BV87" s="3777"/>
      <c r="BW87" s="3777"/>
      <c r="BX87" s="3777"/>
      <c r="BY87" s="3777"/>
      <c r="BZ87" s="3777"/>
      <c r="CA87" s="3777"/>
      <c r="CB87" s="3777"/>
      <c r="CC87" s="3778"/>
    </row>
    <row r="88" spans="2:81" ht="11.45" customHeight="1">
      <c r="B88" s="1599"/>
      <c r="C88" s="1605"/>
      <c r="D88" s="3777" t="s">
        <v>4510</v>
      </c>
      <c r="E88" s="3777"/>
      <c r="F88" s="3777"/>
      <c r="G88" s="3777"/>
      <c r="H88" s="3777"/>
      <c r="I88" s="3777"/>
      <c r="J88" s="3777"/>
      <c r="K88" s="3777"/>
      <c r="L88" s="3777"/>
      <c r="M88" s="3777"/>
      <c r="N88" s="3777"/>
      <c r="O88" s="3777"/>
      <c r="P88" s="3777"/>
      <c r="Q88" s="3777"/>
      <c r="R88" s="3777"/>
      <c r="S88" s="3777"/>
      <c r="T88" s="3777"/>
      <c r="U88" s="3777"/>
      <c r="V88" s="3777"/>
      <c r="W88" s="3777"/>
      <c r="X88" s="3777"/>
      <c r="Y88" s="3777"/>
      <c r="Z88" s="3777"/>
      <c r="AA88" s="3777"/>
      <c r="AB88" s="3777"/>
      <c r="AC88" s="3777"/>
      <c r="AD88" s="3777"/>
      <c r="AE88" s="3777"/>
      <c r="AF88" s="3777"/>
      <c r="AG88" s="3777"/>
      <c r="AH88" s="3777"/>
      <c r="AI88" s="3777"/>
      <c r="AJ88" s="3777"/>
      <c r="AK88" s="3777"/>
      <c r="AL88" s="3777"/>
      <c r="AM88" s="3777"/>
      <c r="AN88" s="3777"/>
      <c r="AO88" s="3777"/>
      <c r="AP88" s="3777"/>
      <c r="AQ88" s="3777"/>
      <c r="AR88" s="3777"/>
      <c r="AS88" s="3777"/>
      <c r="AT88" s="3777"/>
      <c r="AU88" s="3777"/>
      <c r="AV88" s="3777"/>
      <c r="AW88" s="3777"/>
      <c r="AX88" s="3777"/>
      <c r="AY88" s="3777"/>
      <c r="AZ88" s="3777"/>
      <c r="BA88" s="3777"/>
      <c r="BB88" s="3777"/>
      <c r="BC88" s="3777"/>
      <c r="BD88" s="3777"/>
      <c r="BE88" s="3777"/>
      <c r="BF88" s="3777"/>
      <c r="BG88" s="3777"/>
      <c r="BH88" s="3777"/>
      <c r="BI88" s="3777"/>
      <c r="BJ88" s="3777"/>
      <c r="BK88" s="3777"/>
      <c r="BL88" s="3777"/>
      <c r="BM88" s="3777"/>
      <c r="BN88" s="3777"/>
      <c r="BO88" s="3777"/>
      <c r="BP88" s="3777"/>
      <c r="BQ88" s="3777"/>
      <c r="BR88" s="3777"/>
      <c r="BS88" s="3777"/>
      <c r="BT88" s="3777"/>
      <c r="BU88" s="3777"/>
      <c r="BV88" s="3777"/>
      <c r="BW88" s="3777"/>
      <c r="BX88" s="3777"/>
      <c r="BY88" s="3777"/>
      <c r="BZ88" s="3777"/>
      <c r="CA88" s="3777"/>
      <c r="CB88" s="3777"/>
      <c r="CC88" s="3778"/>
    </row>
    <row r="89" spans="2:81" ht="5.25" customHeight="1">
      <c r="B89" s="1606"/>
      <c r="C89" s="1605"/>
      <c r="D89" s="1605"/>
      <c r="E89" s="1605"/>
      <c r="F89" s="1605"/>
      <c r="G89" s="1605"/>
      <c r="H89" s="1605"/>
      <c r="I89" s="1605"/>
      <c r="J89" s="1605"/>
      <c r="K89" s="1605"/>
      <c r="L89" s="1605"/>
      <c r="M89" s="1605"/>
      <c r="N89" s="1605"/>
      <c r="O89" s="1605"/>
      <c r="P89" s="1605"/>
      <c r="Q89" s="1605"/>
      <c r="R89" s="1605"/>
      <c r="S89" s="1605"/>
      <c r="T89" s="1605"/>
      <c r="U89" s="1605"/>
      <c r="V89" s="1605"/>
      <c r="W89" s="1605"/>
      <c r="X89" s="1605"/>
      <c r="Y89" s="1605"/>
      <c r="Z89" s="1605"/>
      <c r="AA89" s="1605"/>
      <c r="AB89" s="1605"/>
      <c r="AC89" s="1605"/>
      <c r="AD89" s="1605"/>
      <c r="AE89" s="1605"/>
      <c r="AF89" s="1605"/>
      <c r="AG89" s="1605"/>
      <c r="AH89" s="1605"/>
      <c r="AI89" s="1605"/>
      <c r="AJ89" s="1605"/>
      <c r="AK89" s="1605"/>
      <c r="AL89" s="1605"/>
      <c r="AM89" s="1605"/>
      <c r="AN89" s="1605"/>
      <c r="AO89" s="1605"/>
      <c r="AP89" s="1605"/>
      <c r="AQ89" s="1605"/>
      <c r="AR89" s="1605"/>
      <c r="AS89" s="1605"/>
      <c r="AT89" s="1605"/>
      <c r="AU89" s="1605"/>
      <c r="AV89" s="1605"/>
      <c r="AW89" s="1605"/>
      <c r="AX89" s="1605"/>
      <c r="AY89" s="1605"/>
      <c r="AZ89" s="1605"/>
      <c r="BA89" s="1605"/>
      <c r="BB89" s="1605"/>
      <c r="BC89" s="1605"/>
      <c r="BD89" s="1605"/>
      <c r="BE89" s="1605"/>
      <c r="BF89" s="1605"/>
      <c r="BG89" s="1605"/>
      <c r="BH89" s="1605"/>
      <c r="BI89" s="1605"/>
      <c r="BJ89" s="1605"/>
      <c r="BK89" s="1605"/>
      <c r="BL89" s="1605"/>
      <c r="BM89" s="1605"/>
      <c r="BN89" s="1605"/>
      <c r="BO89" s="1605"/>
      <c r="BP89" s="1605"/>
      <c r="BQ89" s="1605"/>
      <c r="BR89" s="1605"/>
      <c r="BS89" s="1605"/>
      <c r="BT89" s="1605"/>
      <c r="BU89" s="1605"/>
      <c r="BV89" s="1605"/>
      <c r="BW89" s="1605"/>
      <c r="BX89" s="1605"/>
      <c r="BY89" s="1605"/>
      <c r="BZ89" s="1605"/>
      <c r="CA89" s="1605"/>
      <c r="CB89" s="1605"/>
      <c r="CC89" s="1602"/>
    </row>
    <row r="90" spans="2:81" ht="13.5" customHeight="1">
      <c r="B90" s="1603"/>
      <c r="C90" s="1514"/>
      <c r="D90" s="3779" t="s">
        <v>2589</v>
      </c>
      <c r="E90" s="3780"/>
      <c r="F90" s="3780"/>
      <c r="G90" s="3780"/>
      <c r="H90" s="3780"/>
      <c r="I90" s="3780"/>
      <c r="J90" s="3780"/>
      <c r="K90" s="3780"/>
      <c r="L90" s="3780"/>
      <c r="M90" s="3780"/>
      <c r="N90" s="3780"/>
      <c r="O90" s="3780"/>
      <c r="P90" s="3780"/>
      <c r="Q90" s="3781"/>
      <c r="R90" s="3782" t="s">
        <v>2590</v>
      </c>
      <c r="S90" s="3782"/>
      <c r="T90" s="3782"/>
      <c r="U90" s="3782"/>
      <c r="V90" s="3782"/>
      <c r="W90" s="3782"/>
      <c r="X90" s="3782"/>
      <c r="Y90" s="3782"/>
      <c r="Z90" s="3782"/>
      <c r="AA90" s="3782"/>
      <c r="AB90" s="3782"/>
      <c r="AC90" s="3782"/>
      <c r="AD90" s="3782"/>
      <c r="AE90" s="3782"/>
      <c r="AF90" s="3782"/>
      <c r="AG90" s="3782"/>
      <c r="AH90" s="3782"/>
      <c r="AI90" s="3782"/>
      <c r="AJ90" s="3782"/>
      <c r="AK90" s="3782"/>
      <c r="AL90" s="3782"/>
      <c r="AM90" s="3782"/>
      <c r="AN90" s="3782"/>
      <c r="AO90" s="3782"/>
      <c r="AP90" s="3782"/>
      <c r="AQ90" s="3782"/>
      <c r="AR90" s="3782"/>
      <c r="AS90" s="3782"/>
      <c r="AT90" s="3782"/>
      <c r="AU90" s="3782"/>
      <c r="AV90" s="3782"/>
      <c r="AW90" s="3782"/>
      <c r="AX90" s="3782"/>
      <c r="AY90" s="3782"/>
      <c r="AZ90" s="3782"/>
      <c r="BA90" s="3782"/>
      <c r="BB90" s="3782"/>
      <c r="BC90" s="3782"/>
      <c r="BD90" s="3782"/>
      <c r="BE90" s="3782"/>
      <c r="BF90" s="3782"/>
      <c r="BG90" s="3782"/>
      <c r="BH90" s="3779"/>
      <c r="BI90" s="1607"/>
      <c r="BJ90" s="3779" t="s">
        <v>3803</v>
      </c>
      <c r="BK90" s="3780"/>
      <c r="BL90" s="3780"/>
      <c r="BM90" s="3780"/>
      <c r="BN90" s="3780"/>
      <c r="BO90" s="3780"/>
      <c r="BP90" s="3780"/>
      <c r="BQ90" s="3780"/>
      <c r="BR90" s="3780"/>
      <c r="BS90" s="3780"/>
      <c r="BT90" s="3780"/>
      <c r="BU90" s="3780"/>
      <c r="BV90" s="3781"/>
      <c r="BW90" s="1514"/>
      <c r="BX90" s="1514"/>
      <c r="BY90" s="1514"/>
      <c r="BZ90" s="1514"/>
      <c r="CA90" s="1514"/>
      <c r="CB90" s="1514"/>
      <c r="CC90" s="1602"/>
    </row>
    <row r="91" spans="2:81" ht="11.25" customHeight="1">
      <c r="B91" s="1603"/>
      <c r="C91" s="1514"/>
      <c r="D91" s="3754" t="s">
        <v>3804</v>
      </c>
      <c r="E91" s="3755"/>
      <c r="F91" s="3755"/>
      <c r="G91" s="3755"/>
      <c r="H91" s="3755"/>
      <c r="I91" s="3755"/>
      <c r="J91" s="3755"/>
      <c r="K91" s="3755"/>
      <c r="L91" s="3755"/>
      <c r="M91" s="3755"/>
      <c r="N91" s="3755"/>
      <c r="O91" s="3755"/>
      <c r="P91" s="3755"/>
      <c r="Q91" s="3756"/>
      <c r="R91" s="3749" t="s">
        <v>3820</v>
      </c>
      <c r="S91" s="3750"/>
      <c r="T91" s="3750"/>
      <c r="U91" s="3750"/>
      <c r="V91" s="3750"/>
      <c r="W91" s="3750"/>
      <c r="X91" s="3750"/>
      <c r="Y91" s="3750"/>
      <c r="Z91" s="3750"/>
      <c r="AA91" s="3750"/>
      <c r="AB91" s="3750"/>
      <c r="AC91" s="3750"/>
      <c r="AD91" s="3750"/>
      <c r="AE91" s="3750"/>
      <c r="AF91" s="3750"/>
      <c r="AG91" s="3750"/>
      <c r="AH91" s="3750"/>
      <c r="AI91" s="3750"/>
      <c r="AJ91" s="3750"/>
      <c r="AK91" s="3750"/>
      <c r="AL91" s="3750"/>
      <c r="AM91" s="3750"/>
      <c r="AN91" s="3750"/>
      <c r="AO91" s="3750"/>
      <c r="AP91" s="3750"/>
      <c r="AQ91" s="3750"/>
      <c r="AR91" s="3750"/>
      <c r="AS91" s="3750"/>
      <c r="AT91" s="3750"/>
      <c r="AU91" s="3750"/>
      <c r="AV91" s="3750"/>
      <c r="AW91" s="3750"/>
      <c r="AX91" s="3750"/>
      <c r="AY91" s="3750"/>
      <c r="AZ91" s="3750"/>
      <c r="BA91" s="3750"/>
      <c r="BB91" s="3750"/>
      <c r="BC91" s="3750"/>
      <c r="BD91" s="3750"/>
      <c r="BE91" s="3750"/>
      <c r="BF91" s="3750"/>
      <c r="BG91" s="3750"/>
      <c r="BH91" s="3750"/>
      <c r="BI91" s="3763"/>
      <c r="BJ91" s="3764" t="s">
        <v>3821</v>
      </c>
      <c r="BK91" s="3764"/>
      <c r="BL91" s="3764"/>
      <c r="BM91" s="3764"/>
      <c r="BN91" s="3764"/>
      <c r="BO91" s="3764"/>
      <c r="BP91" s="3764"/>
      <c r="BQ91" s="3764"/>
      <c r="BR91" s="3764"/>
      <c r="BS91" s="3764"/>
      <c r="BT91" s="3764"/>
      <c r="BU91" s="3764"/>
      <c r="BV91" s="3764"/>
      <c r="BW91" s="1514"/>
      <c r="BX91" s="1514"/>
      <c r="BY91" s="1514"/>
      <c r="BZ91" s="1514"/>
      <c r="CA91" s="1514"/>
      <c r="CB91" s="1514"/>
      <c r="CC91" s="1602"/>
    </row>
    <row r="92" spans="2:81" ht="11.25" customHeight="1">
      <c r="B92" s="1603"/>
      <c r="C92" s="1514"/>
      <c r="D92" s="3757"/>
      <c r="E92" s="3758"/>
      <c r="F92" s="3758"/>
      <c r="G92" s="3758"/>
      <c r="H92" s="3758"/>
      <c r="I92" s="3758"/>
      <c r="J92" s="3758"/>
      <c r="K92" s="3758"/>
      <c r="L92" s="3758"/>
      <c r="M92" s="3758"/>
      <c r="N92" s="3758"/>
      <c r="O92" s="3758"/>
      <c r="P92" s="3758"/>
      <c r="Q92" s="3759"/>
      <c r="R92" s="3749" t="s">
        <v>3805</v>
      </c>
      <c r="S92" s="3750"/>
      <c r="T92" s="3750"/>
      <c r="U92" s="3750"/>
      <c r="V92" s="3750"/>
      <c r="W92" s="3750"/>
      <c r="X92" s="3750"/>
      <c r="Y92" s="3750"/>
      <c r="Z92" s="3750"/>
      <c r="AA92" s="3750"/>
      <c r="AB92" s="3750"/>
      <c r="AC92" s="3750"/>
      <c r="AD92" s="3750"/>
      <c r="AE92" s="3750"/>
      <c r="AF92" s="3750"/>
      <c r="AG92" s="3750"/>
      <c r="AH92" s="3750"/>
      <c r="AI92" s="3750"/>
      <c r="AJ92" s="3750"/>
      <c r="AK92" s="3750"/>
      <c r="AL92" s="3750"/>
      <c r="AM92" s="3750"/>
      <c r="AN92" s="3750"/>
      <c r="AO92" s="3750"/>
      <c r="AP92" s="3750"/>
      <c r="AQ92" s="3750"/>
      <c r="AR92" s="3750"/>
      <c r="AS92" s="3750"/>
      <c r="AT92" s="3750"/>
      <c r="AU92" s="3750"/>
      <c r="AV92" s="3750"/>
      <c r="AW92" s="3750"/>
      <c r="AX92" s="3750"/>
      <c r="AY92" s="3750"/>
      <c r="AZ92" s="3750"/>
      <c r="BA92" s="3750"/>
      <c r="BB92" s="3750"/>
      <c r="BC92" s="3750"/>
      <c r="BD92" s="3750"/>
      <c r="BE92" s="3750"/>
      <c r="BF92" s="3750"/>
      <c r="BG92" s="3750"/>
      <c r="BH92" s="1608"/>
      <c r="BI92" s="1608"/>
      <c r="BJ92" s="3764"/>
      <c r="BK92" s="3764"/>
      <c r="BL92" s="3764"/>
      <c r="BM92" s="3764"/>
      <c r="BN92" s="3764"/>
      <c r="BO92" s="3764"/>
      <c r="BP92" s="3764"/>
      <c r="BQ92" s="3764"/>
      <c r="BR92" s="3764"/>
      <c r="BS92" s="3764"/>
      <c r="BT92" s="3764"/>
      <c r="BU92" s="3764"/>
      <c r="BV92" s="3764"/>
      <c r="BW92" s="1514"/>
      <c r="BX92" s="1514"/>
      <c r="BY92" s="1514"/>
      <c r="BZ92" s="1514"/>
      <c r="CA92" s="1514"/>
      <c r="CB92" s="1514"/>
      <c r="CC92" s="1602"/>
    </row>
    <row r="93" spans="2:81" ht="11.25" customHeight="1">
      <c r="B93" s="1603"/>
      <c r="C93" s="1514"/>
      <c r="D93" s="3757"/>
      <c r="E93" s="3758"/>
      <c r="F93" s="3758"/>
      <c r="G93" s="3758"/>
      <c r="H93" s="3758"/>
      <c r="I93" s="3758"/>
      <c r="J93" s="3758"/>
      <c r="K93" s="3758"/>
      <c r="L93" s="3758"/>
      <c r="M93" s="3758"/>
      <c r="N93" s="3758"/>
      <c r="O93" s="3758"/>
      <c r="P93" s="3758"/>
      <c r="Q93" s="3759"/>
      <c r="R93" s="3749" t="s">
        <v>4511</v>
      </c>
      <c r="S93" s="3750"/>
      <c r="T93" s="3750"/>
      <c r="U93" s="3750"/>
      <c r="V93" s="3750"/>
      <c r="W93" s="3750"/>
      <c r="X93" s="3750"/>
      <c r="Y93" s="3750"/>
      <c r="Z93" s="3750"/>
      <c r="AA93" s="3750"/>
      <c r="AB93" s="3750"/>
      <c r="AC93" s="3750"/>
      <c r="AD93" s="3750"/>
      <c r="AE93" s="3750"/>
      <c r="AF93" s="3750"/>
      <c r="AG93" s="3750"/>
      <c r="AH93" s="3750"/>
      <c r="AI93" s="3750"/>
      <c r="AJ93" s="3750"/>
      <c r="AK93" s="3750"/>
      <c r="AL93" s="3750"/>
      <c r="AM93" s="3750"/>
      <c r="AN93" s="3750"/>
      <c r="AO93" s="3750"/>
      <c r="AP93" s="3750"/>
      <c r="AQ93" s="3750"/>
      <c r="AR93" s="3750"/>
      <c r="AS93" s="3750"/>
      <c r="AT93" s="3750"/>
      <c r="AU93" s="3750"/>
      <c r="AV93" s="3750"/>
      <c r="AW93" s="3750"/>
      <c r="AX93" s="3750"/>
      <c r="AY93" s="3750"/>
      <c r="AZ93" s="3750"/>
      <c r="BA93" s="3750"/>
      <c r="BB93" s="3750"/>
      <c r="BC93" s="3750"/>
      <c r="BD93" s="3750"/>
      <c r="BE93" s="3750"/>
      <c r="BF93" s="3750"/>
      <c r="BG93" s="3750"/>
      <c r="BH93" s="1608"/>
      <c r="BI93" s="1608"/>
      <c r="BJ93" s="3764"/>
      <c r="BK93" s="3764"/>
      <c r="BL93" s="3764"/>
      <c r="BM93" s="3764"/>
      <c r="BN93" s="3764"/>
      <c r="BO93" s="3764"/>
      <c r="BP93" s="3764"/>
      <c r="BQ93" s="3764"/>
      <c r="BR93" s="3764"/>
      <c r="BS93" s="3764"/>
      <c r="BT93" s="3764"/>
      <c r="BU93" s="3764"/>
      <c r="BV93" s="3764"/>
      <c r="BW93" s="1514"/>
      <c r="BX93" s="1514"/>
      <c r="BY93" s="1514"/>
      <c r="BZ93" s="1514"/>
      <c r="CA93" s="1514"/>
      <c r="CB93" s="1514"/>
      <c r="CC93" s="1602"/>
    </row>
    <row r="94" spans="2:81" ht="11.25" customHeight="1">
      <c r="B94" s="1603"/>
      <c r="C94" s="1514"/>
      <c r="D94" s="3757"/>
      <c r="E94" s="3758"/>
      <c r="F94" s="3758"/>
      <c r="G94" s="3758"/>
      <c r="H94" s="3758"/>
      <c r="I94" s="3758"/>
      <c r="J94" s="3758"/>
      <c r="K94" s="3758"/>
      <c r="L94" s="3758"/>
      <c r="M94" s="3758"/>
      <c r="N94" s="3758"/>
      <c r="O94" s="3758"/>
      <c r="P94" s="3758"/>
      <c r="Q94" s="3759"/>
      <c r="R94" s="3749" t="s">
        <v>4884</v>
      </c>
      <c r="S94" s="3750"/>
      <c r="T94" s="3750"/>
      <c r="U94" s="3750"/>
      <c r="V94" s="3750"/>
      <c r="W94" s="3750"/>
      <c r="X94" s="3750"/>
      <c r="Y94" s="3750"/>
      <c r="Z94" s="3750"/>
      <c r="AA94" s="3750"/>
      <c r="AB94" s="3750"/>
      <c r="AC94" s="3750"/>
      <c r="AD94" s="3750"/>
      <c r="AE94" s="3750"/>
      <c r="AF94" s="3750"/>
      <c r="AG94" s="3750"/>
      <c r="AH94" s="3750"/>
      <c r="AI94" s="3750"/>
      <c r="AJ94" s="3750"/>
      <c r="AK94" s="3750"/>
      <c r="AL94" s="3750"/>
      <c r="AM94" s="3750"/>
      <c r="AN94" s="3750"/>
      <c r="AO94" s="3750"/>
      <c r="AP94" s="3750"/>
      <c r="AQ94" s="3750"/>
      <c r="AR94" s="3750"/>
      <c r="AS94" s="3750"/>
      <c r="AT94" s="3750"/>
      <c r="AU94" s="3750"/>
      <c r="AV94" s="3750"/>
      <c r="AW94" s="3750"/>
      <c r="AX94" s="3750"/>
      <c r="AY94" s="3750"/>
      <c r="AZ94" s="3750"/>
      <c r="BA94" s="3750"/>
      <c r="BB94" s="3750"/>
      <c r="BC94" s="3750"/>
      <c r="BD94" s="3750"/>
      <c r="BE94" s="3750"/>
      <c r="BF94" s="3750"/>
      <c r="BG94" s="3750"/>
      <c r="BH94" s="1608"/>
      <c r="BI94" s="1608"/>
      <c r="BJ94" s="3764"/>
      <c r="BK94" s="3764"/>
      <c r="BL94" s="3764"/>
      <c r="BM94" s="3764"/>
      <c r="BN94" s="3764"/>
      <c r="BO94" s="3764"/>
      <c r="BP94" s="3764"/>
      <c r="BQ94" s="3764"/>
      <c r="BR94" s="3764"/>
      <c r="BS94" s="3764"/>
      <c r="BT94" s="3764"/>
      <c r="BU94" s="3764"/>
      <c r="BV94" s="3764"/>
      <c r="BW94" s="1514"/>
      <c r="BX94" s="1514"/>
      <c r="BY94" s="1514"/>
      <c r="BZ94" s="1514"/>
      <c r="CA94" s="1514"/>
      <c r="CB94" s="1514"/>
      <c r="CC94" s="1602"/>
    </row>
    <row r="95" spans="2:81" ht="11.25" customHeight="1">
      <c r="B95" s="1603"/>
      <c r="C95" s="1514"/>
      <c r="D95" s="3757"/>
      <c r="E95" s="3758"/>
      <c r="F95" s="3758"/>
      <c r="G95" s="3758"/>
      <c r="H95" s="3758"/>
      <c r="I95" s="3758"/>
      <c r="J95" s="3758"/>
      <c r="K95" s="3758"/>
      <c r="L95" s="3758"/>
      <c r="M95" s="3758"/>
      <c r="N95" s="3758"/>
      <c r="O95" s="3758"/>
      <c r="P95" s="3758"/>
      <c r="Q95" s="3759"/>
      <c r="R95" s="3749" t="s">
        <v>2591</v>
      </c>
      <c r="S95" s="3750"/>
      <c r="T95" s="3750"/>
      <c r="U95" s="3750"/>
      <c r="V95" s="3750"/>
      <c r="W95" s="3750"/>
      <c r="X95" s="3750"/>
      <c r="Y95" s="3750"/>
      <c r="Z95" s="3750"/>
      <c r="AA95" s="3750"/>
      <c r="AB95" s="3750"/>
      <c r="AC95" s="3750"/>
      <c r="AD95" s="3750"/>
      <c r="AE95" s="3750"/>
      <c r="AF95" s="3750"/>
      <c r="AG95" s="3750"/>
      <c r="AH95" s="3750"/>
      <c r="AI95" s="3750"/>
      <c r="AJ95" s="3750"/>
      <c r="AK95" s="3750"/>
      <c r="AL95" s="3750"/>
      <c r="AM95" s="3750"/>
      <c r="AN95" s="3750"/>
      <c r="AO95" s="3750"/>
      <c r="AP95" s="3750"/>
      <c r="AQ95" s="3750"/>
      <c r="AR95" s="3750"/>
      <c r="AS95" s="3750"/>
      <c r="AT95" s="3750"/>
      <c r="AU95" s="3750"/>
      <c r="AV95" s="3750"/>
      <c r="AW95" s="3750"/>
      <c r="AX95" s="3750"/>
      <c r="AY95" s="3750"/>
      <c r="AZ95" s="3750"/>
      <c r="BA95" s="3750"/>
      <c r="BB95" s="3750"/>
      <c r="BC95" s="3750"/>
      <c r="BD95" s="3750"/>
      <c r="BE95" s="3750"/>
      <c r="BF95" s="3750"/>
      <c r="BG95" s="3750"/>
      <c r="BH95" s="1608"/>
      <c r="BI95" s="1608"/>
      <c r="BJ95" s="3764"/>
      <c r="BK95" s="3764"/>
      <c r="BL95" s="3764"/>
      <c r="BM95" s="3764"/>
      <c r="BN95" s="3764"/>
      <c r="BO95" s="3764"/>
      <c r="BP95" s="3764"/>
      <c r="BQ95" s="3764"/>
      <c r="BR95" s="3764"/>
      <c r="BS95" s="3764"/>
      <c r="BT95" s="3764"/>
      <c r="BU95" s="3764"/>
      <c r="BV95" s="3764"/>
      <c r="BW95" s="1514"/>
      <c r="BX95" s="1514"/>
      <c r="BY95" s="1514"/>
      <c r="BZ95" s="1514"/>
      <c r="CA95" s="1514"/>
      <c r="CB95" s="1514"/>
      <c r="CC95" s="1602"/>
    </row>
    <row r="96" spans="2:81" ht="11.25" customHeight="1">
      <c r="B96" s="1603"/>
      <c r="C96" s="1514"/>
      <c r="D96" s="3760"/>
      <c r="E96" s="3761"/>
      <c r="F96" s="3761"/>
      <c r="G96" s="3761"/>
      <c r="H96" s="3761"/>
      <c r="I96" s="3761"/>
      <c r="J96" s="3761"/>
      <c r="K96" s="3761"/>
      <c r="L96" s="3761"/>
      <c r="M96" s="3761"/>
      <c r="N96" s="3761"/>
      <c r="O96" s="3761"/>
      <c r="P96" s="3761"/>
      <c r="Q96" s="3762"/>
      <c r="R96" s="3751" t="s">
        <v>2592</v>
      </c>
      <c r="S96" s="3752"/>
      <c r="T96" s="3752"/>
      <c r="U96" s="3752"/>
      <c r="V96" s="3752"/>
      <c r="W96" s="3752"/>
      <c r="X96" s="3752"/>
      <c r="Y96" s="3752"/>
      <c r="Z96" s="3752"/>
      <c r="AA96" s="3752"/>
      <c r="AB96" s="3752"/>
      <c r="AC96" s="3752"/>
      <c r="AD96" s="3752"/>
      <c r="AE96" s="3752"/>
      <c r="AF96" s="3752"/>
      <c r="AG96" s="3752"/>
      <c r="AH96" s="3752"/>
      <c r="AI96" s="3752"/>
      <c r="AJ96" s="3752"/>
      <c r="AK96" s="3752"/>
      <c r="AL96" s="3752"/>
      <c r="AM96" s="3752"/>
      <c r="AN96" s="3752"/>
      <c r="AO96" s="3752"/>
      <c r="AP96" s="3752"/>
      <c r="AQ96" s="3752"/>
      <c r="AR96" s="3752"/>
      <c r="AS96" s="3752"/>
      <c r="AT96" s="3752"/>
      <c r="AU96" s="3752"/>
      <c r="AV96" s="3752"/>
      <c r="AW96" s="3752"/>
      <c r="AX96" s="3752"/>
      <c r="AY96" s="3752"/>
      <c r="AZ96" s="3752"/>
      <c r="BA96" s="3752"/>
      <c r="BB96" s="3752"/>
      <c r="BC96" s="3752"/>
      <c r="BD96" s="3752"/>
      <c r="BE96" s="3752"/>
      <c r="BF96" s="3752"/>
      <c r="BG96" s="3752"/>
      <c r="BH96" s="1609"/>
      <c r="BI96" s="1610"/>
      <c r="BJ96" s="3764"/>
      <c r="BK96" s="3764"/>
      <c r="BL96" s="3764"/>
      <c r="BM96" s="3764"/>
      <c r="BN96" s="3764"/>
      <c r="BO96" s="3764"/>
      <c r="BP96" s="3764"/>
      <c r="BQ96" s="3764"/>
      <c r="BR96" s="3764"/>
      <c r="BS96" s="3764"/>
      <c r="BT96" s="3764"/>
      <c r="BU96" s="3764"/>
      <c r="BV96" s="3764"/>
      <c r="BW96" s="1514"/>
      <c r="BX96" s="1514"/>
      <c r="BY96" s="1514"/>
      <c r="BZ96" s="1514"/>
      <c r="CA96" s="1514"/>
      <c r="CB96" s="1514"/>
      <c r="CC96" s="1602"/>
    </row>
    <row r="97" spans="2:82" ht="11.25" customHeight="1">
      <c r="B97" s="1603"/>
      <c r="C97" s="1514"/>
      <c r="D97" s="3765" t="s">
        <v>2593</v>
      </c>
      <c r="E97" s="3766"/>
      <c r="F97" s="3766"/>
      <c r="G97" s="3766"/>
      <c r="H97" s="3766"/>
      <c r="I97" s="3766"/>
      <c r="J97" s="3766"/>
      <c r="K97" s="3766"/>
      <c r="L97" s="3766"/>
      <c r="M97" s="3766"/>
      <c r="N97" s="3766"/>
      <c r="O97" s="3766"/>
      <c r="P97" s="3766"/>
      <c r="Q97" s="3767"/>
      <c r="R97" s="3774" t="s">
        <v>4512</v>
      </c>
      <c r="S97" s="3775"/>
      <c r="T97" s="3775"/>
      <c r="U97" s="3775"/>
      <c r="V97" s="3775"/>
      <c r="W97" s="3775"/>
      <c r="X97" s="3775"/>
      <c r="Y97" s="3775"/>
      <c r="Z97" s="3775"/>
      <c r="AA97" s="3775"/>
      <c r="AB97" s="3775"/>
      <c r="AC97" s="3775"/>
      <c r="AD97" s="3775"/>
      <c r="AE97" s="3775"/>
      <c r="AF97" s="3775"/>
      <c r="AG97" s="3775"/>
      <c r="AH97" s="3775"/>
      <c r="AI97" s="3775"/>
      <c r="AJ97" s="3775"/>
      <c r="AK97" s="3775"/>
      <c r="AL97" s="3775"/>
      <c r="AM97" s="3775"/>
      <c r="AN97" s="3775"/>
      <c r="AO97" s="3775"/>
      <c r="AP97" s="3775"/>
      <c r="AQ97" s="3775"/>
      <c r="AR97" s="3775"/>
      <c r="AS97" s="3775"/>
      <c r="AT97" s="3775"/>
      <c r="AU97" s="3775"/>
      <c r="AV97" s="3775"/>
      <c r="AW97" s="3775"/>
      <c r="AX97" s="3775"/>
      <c r="AY97" s="3775"/>
      <c r="AZ97" s="3775"/>
      <c r="BA97" s="3775"/>
      <c r="BB97" s="3775"/>
      <c r="BC97" s="3775"/>
      <c r="BD97" s="3775"/>
      <c r="BE97" s="3775"/>
      <c r="BF97" s="3775"/>
      <c r="BG97" s="3775"/>
      <c r="BH97" s="3775"/>
      <c r="BI97" s="3776"/>
      <c r="BJ97" s="3764"/>
      <c r="BK97" s="3764"/>
      <c r="BL97" s="3764"/>
      <c r="BM97" s="3764"/>
      <c r="BN97" s="3764"/>
      <c r="BO97" s="3764"/>
      <c r="BP97" s="3764"/>
      <c r="BQ97" s="3764"/>
      <c r="BR97" s="3764"/>
      <c r="BS97" s="3764"/>
      <c r="BT97" s="3764"/>
      <c r="BU97" s="3764"/>
      <c r="BV97" s="3764"/>
      <c r="BW97" s="1514"/>
      <c r="BX97" s="1514"/>
      <c r="BY97" s="1514"/>
      <c r="BZ97" s="1514"/>
      <c r="CA97" s="1514"/>
      <c r="CB97" s="1514"/>
      <c r="CC97" s="1602"/>
    </row>
    <row r="98" spans="2:82" ht="11.25" customHeight="1">
      <c r="B98" s="1603"/>
      <c r="C98" s="1514"/>
      <c r="D98" s="3768"/>
      <c r="E98" s="3769"/>
      <c r="F98" s="3769"/>
      <c r="G98" s="3769"/>
      <c r="H98" s="3769"/>
      <c r="I98" s="3769"/>
      <c r="J98" s="3769"/>
      <c r="K98" s="3769"/>
      <c r="L98" s="3769"/>
      <c r="M98" s="3769"/>
      <c r="N98" s="3769"/>
      <c r="O98" s="3769"/>
      <c r="P98" s="3769"/>
      <c r="Q98" s="3770"/>
      <c r="R98" s="3749" t="s">
        <v>3806</v>
      </c>
      <c r="S98" s="3750"/>
      <c r="T98" s="3750"/>
      <c r="U98" s="3750"/>
      <c r="V98" s="3750"/>
      <c r="W98" s="3750"/>
      <c r="X98" s="3750"/>
      <c r="Y98" s="3750"/>
      <c r="Z98" s="3750"/>
      <c r="AA98" s="3750"/>
      <c r="AB98" s="3750"/>
      <c r="AC98" s="3750"/>
      <c r="AD98" s="3750"/>
      <c r="AE98" s="3750"/>
      <c r="AF98" s="3750"/>
      <c r="AG98" s="3750"/>
      <c r="AH98" s="3750"/>
      <c r="AI98" s="3750"/>
      <c r="AJ98" s="3750"/>
      <c r="AK98" s="3750"/>
      <c r="AL98" s="3750"/>
      <c r="AM98" s="3750"/>
      <c r="AN98" s="3750"/>
      <c r="AO98" s="3750"/>
      <c r="AP98" s="3750"/>
      <c r="AQ98" s="3750"/>
      <c r="AR98" s="3750"/>
      <c r="AS98" s="3750"/>
      <c r="AT98" s="3750"/>
      <c r="AU98" s="3750"/>
      <c r="AV98" s="3750"/>
      <c r="AW98" s="3750"/>
      <c r="AX98" s="3750"/>
      <c r="AY98" s="3750"/>
      <c r="AZ98" s="3750"/>
      <c r="BA98" s="3750"/>
      <c r="BB98" s="3750"/>
      <c r="BC98" s="3750"/>
      <c r="BD98" s="3750"/>
      <c r="BE98" s="3750"/>
      <c r="BF98" s="3750"/>
      <c r="BG98" s="3750"/>
      <c r="BH98" s="1608"/>
      <c r="BI98" s="1608"/>
      <c r="BJ98" s="3764"/>
      <c r="BK98" s="3764"/>
      <c r="BL98" s="3764"/>
      <c r="BM98" s="3764"/>
      <c r="BN98" s="3764"/>
      <c r="BO98" s="3764"/>
      <c r="BP98" s="3764"/>
      <c r="BQ98" s="3764"/>
      <c r="BR98" s="3764"/>
      <c r="BS98" s="3764"/>
      <c r="BT98" s="3764"/>
      <c r="BU98" s="3764"/>
      <c r="BV98" s="3764"/>
      <c r="BW98" s="1514"/>
      <c r="BX98" s="1514"/>
      <c r="BY98" s="1514"/>
      <c r="BZ98" s="1514"/>
      <c r="CA98" s="1514"/>
      <c r="CB98" s="1514"/>
      <c r="CC98" s="1602"/>
    </row>
    <row r="99" spans="2:82" ht="11.25" customHeight="1">
      <c r="B99" s="1603"/>
      <c r="C99" s="1514"/>
      <c r="D99" s="3771"/>
      <c r="E99" s="3772"/>
      <c r="F99" s="3772"/>
      <c r="G99" s="3772"/>
      <c r="H99" s="3772"/>
      <c r="I99" s="3772"/>
      <c r="J99" s="3772"/>
      <c r="K99" s="3772"/>
      <c r="L99" s="3772"/>
      <c r="M99" s="3772"/>
      <c r="N99" s="3772"/>
      <c r="O99" s="3772"/>
      <c r="P99" s="3772"/>
      <c r="Q99" s="3773"/>
      <c r="R99" s="3751" t="s">
        <v>3807</v>
      </c>
      <c r="S99" s="3752"/>
      <c r="T99" s="3752"/>
      <c r="U99" s="3752"/>
      <c r="V99" s="3752"/>
      <c r="W99" s="3752"/>
      <c r="X99" s="3752"/>
      <c r="Y99" s="3752"/>
      <c r="Z99" s="3752"/>
      <c r="AA99" s="3752"/>
      <c r="AB99" s="3752"/>
      <c r="AC99" s="3752"/>
      <c r="AD99" s="3752"/>
      <c r="AE99" s="3752"/>
      <c r="AF99" s="3752"/>
      <c r="AG99" s="3752"/>
      <c r="AH99" s="3752"/>
      <c r="AI99" s="3752"/>
      <c r="AJ99" s="3752"/>
      <c r="AK99" s="3752"/>
      <c r="AL99" s="3752"/>
      <c r="AM99" s="3752"/>
      <c r="AN99" s="3752"/>
      <c r="AO99" s="3752"/>
      <c r="AP99" s="3752"/>
      <c r="AQ99" s="3752"/>
      <c r="AR99" s="3752"/>
      <c r="AS99" s="3752"/>
      <c r="AT99" s="3752"/>
      <c r="AU99" s="3752"/>
      <c r="AV99" s="3752"/>
      <c r="AW99" s="3752"/>
      <c r="AX99" s="3752"/>
      <c r="AY99" s="3752"/>
      <c r="AZ99" s="3752"/>
      <c r="BA99" s="3752"/>
      <c r="BB99" s="3752"/>
      <c r="BC99" s="3752"/>
      <c r="BD99" s="3752"/>
      <c r="BE99" s="3752"/>
      <c r="BF99" s="3752"/>
      <c r="BG99" s="3752"/>
      <c r="BH99" s="1609"/>
      <c r="BI99" s="1609"/>
      <c r="BJ99" s="3764"/>
      <c r="BK99" s="3764"/>
      <c r="BL99" s="3764"/>
      <c r="BM99" s="3764"/>
      <c r="BN99" s="3764"/>
      <c r="BO99" s="3764"/>
      <c r="BP99" s="3764"/>
      <c r="BQ99" s="3764"/>
      <c r="BR99" s="3764"/>
      <c r="BS99" s="3764"/>
      <c r="BT99" s="3764"/>
      <c r="BU99" s="3764"/>
      <c r="BV99" s="3764"/>
      <c r="BW99" s="1514"/>
      <c r="BX99" s="1514"/>
      <c r="BY99" s="1514"/>
      <c r="BZ99" s="1514"/>
      <c r="CA99" s="1514"/>
      <c r="CB99" s="1514"/>
      <c r="CC99" s="1602"/>
    </row>
    <row r="100" spans="2:82" ht="4.5" customHeight="1">
      <c r="B100" s="1611"/>
      <c r="C100" s="1612"/>
      <c r="D100" s="1612"/>
      <c r="E100" s="1612"/>
      <c r="F100" s="1612"/>
      <c r="G100" s="1612"/>
      <c r="H100" s="1612"/>
      <c r="I100" s="1612"/>
      <c r="J100" s="1612"/>
      <c r="K100" s="1612"/>
      <c r="L100" s="1612"/>
      <c r="M100" s="1612"/>
      <c r="N100" s="1612"/>
      <c r="O100" s="1612"/>
      <c r="P100" s="1612"/>
      <c r="Q100" s="1612"/>
      <c r="R100" s="1612"/>
      <c r="S100" s="1612"/>
      <c r="T100" s="1612"/>
      <c r="U100" s="1612"/>
      <c r="V100" s="1612"/>
      <c r="W100" s="1612"/>
      <c r="X100" s="1612"/>
      <c r="Y100" s="1612"/>
      <c r="Z100" s="1612"/>
      <c r="AA100" s="1612"/>
      <c r="AB100" s="1612"/>
      <c r="AC100" s="1612"/>
      <c r="AD100" s="1612"/>
      <c r="AE100" s="1612"/>
      <c r="AF100" s="1612"/>
      <c r="AG100" s="1612"/>
      <c r="AH100" s="1612"/>
      <c r="AI100" s="1612"/>
      <c r="AJ100" s="1612"/>
      <c r="AK100" s="1612"/>
      <c r="AL100" s="1612"/>
      <c r="AM100" s="1612"/>
      <c r="AN100" s="1612"/>
      <c r="AO100" s="1612"/>
      <c r="AP100" s="1612"/>
      <c r="AQ100" s="1612"/>
      <c r="AR100" s="1612"/>
      <c r="AS100" s="1612"/>
      <c r="AT100" s="1612"/>
      <c r="AU100" s="1612"/>
      <c r="AV100" s="1612"/>
      <c r="AW100" s="1612"/>
      <c r="AX100" s="1612"/>
      <c r="AY100" s="1612"/>
      <c r="AZ100" s="1612"/>
      <c r="BA100" s="1612"/>
      <c r="BB100" s="1612"/>
      <c r="BC100" s="1612"/>
      <c r="BD100" s="1612"/>
      <c r="BE100" s="1612"/>
      <c r="BF100" s="1612"/>
      <c r="BG100" s="1612"/>
      <c r="BH100" s="1612"/>
      <c r="BI100" s="1612"/>
      <c r="BJ100" s="1612"/>
      <c r="BK100" s="1612"/>
      <c r="BL100" s="1612"/>
      <c r="BM100" s="1612"/>
      <c r="BN100" s="1612"/>
      <c r="BO100" s="1612"/>
      <c r="BP100" s="1612"/>
      <c r="BQ100" s="1612"/>
      <c r="BR100" s="1612"/>
      <c r="BS100" s="1612"/>
      <c r="BT100" s="1612"/>
      <c r="BU100" s="1612"/>
      <c r="BV100" s="1612"/>
      <c r="BW100" s="1612"/>
      <c r="BX100" s="1612"/>
      <c r="BY100" s="1612"/>
      <c r="BZ100" s="1612"/>
      <c r="CA100" s="1612"/>
      <c r="CB100" s="1612"/>
      <c r="CC100" s="1613"/>
    </row>
    <row r="101" spans="2:82" ht="4.5" customHeight="1">
      <c r="B101" s="1514"/>
      <c r="C101" s="1514"/>
      <c r="D101" s="1514"/>
      <c r="E101" s="1514"/>
      <c r="F101" s="1514"/>
      <c r="G101" s="1514"/>
      <c r="H101" s="1514"/>
      <c r="I101" s="1514"/>
      <c r="J101" s="1514"/>
      <c r="K101" s="1514"/>
      <c r="L101" s="1514"/>
      <c r="M101" s="1514"/>
      <c r="N101" s="1514"/>
      <c r="O101" s="1514"/>
      <c r="P101" s="1514"/>
      <c r="Q101" s="1514"/>
      <c r="R101" s="1514"/>
      <c r="S101" s="1514"/>
      <c r="T101" s="1514"/>
      <c r="U101" s="1514"/>
      <c r="V101" s="1514"/>
      <c r="W101" s="1514"/>
      <c r="X101" s="1514"/>
      <c r="Y101" s="1514"/>
      <c r="Z101" s="1514"/>
      <c r="AA101" s="1514"/>
      <c r="AB101" s="1514"/>
      <c r="AC101" s="1514"/>
      <c r="AD101" s="1514"/>
      <c r="AE101" s="1514"/>
      <c r="AF101" s="1514"/>
      <c r="AG101" s="1514"/>
      <c r="AH101" s="1514"/>
      <c r="AI101" s="1514"/>
      <c r="AJ101" s="1514"/>
      <c r="AK101" s="1514"/>
      <c r="AL101" s="1514"/>
      <c r="AM101" s="1514"/>
      <c r="AN101" s="1514"/>
      <c r="AO101" s="1514"/>
      <c r="AP101" s="1514"/>
      <c r="AQ101" s="1514"/>
      <c r="AR101" s="1514"/>
      <c r="AS101" s="1514"/>
      <c r="AT101" s="1514"/>
      <c r="AU101" s="1514"/>
      <c r="AV101" s="1514"/>
      <c r="AW101" s="1514"/>
      <c r="AX101" s="1514"/>
      <c r="AY101" s="1514"/>
      <c r="AZ101" s="1514"/>
      <c r="BA101" s="1514"/>
      <c r="BB101" s="1514"/>
      <c r="BC101" s="1514"/>
      <c r="BD101" s="1514"/>
      <c r="BE101" s="1514"/>
      <c r="BF101" s="1514"/>
      <c r="BG101" s="1514"/>
      <c r="BH101" s="1514"/>
      <c r="BI101" s="1514"/>
      <c r="BJ101" s="1514"/>
      <c r="BK101" s="1514"/>
      <c r="BL101" s="1514"/>
      <c r="BM101" s="1514"/>
      <c r="BN101" s="1514"/>
      <c r="BO101" s="1514"/>
      <c r="BP101" s="1514"/>
      <c r="BQ101" s="1514"/>
      <c r="BR101" s="1514"/>
      <c r="BS101" s="1514"/>
      <c r="BT101" s="1514"/>
      <c r="BU101" s="1514"/>
      <c r="BV101" s="1514"/>
      <c r="BW101" s="1514"/>
      <c r="BX101" s="1514"/>
      <c r="BY101" s="1514"/>
      <c r="BZ101" s="1514"/>
      <c r="CA101" s="1514"/>
      <c r="CB101" s="1514"/>
      <c r="CC101" s="1514"/>
    </row>
    <row r="102" spans="2:82" ht="8.25" customHeight="1">
      <c r="BO102" s="3753" t="s">
        <v>5981</v>
      </c>
      <c r="BP102" s="3753"/>
      <c r="BQ102" s="3753"/>
      <c r="BR102" s="3753"/>
      <c r="BS102" s="3753"/>
      <c r="BT102" s="3753"/>
      <c r="BU102" s="3753"/>
      <c r="BV102" s="3753"/>
      <c r="BW102" s="3753"/>
      <c r="BX102" s="3753"/>
      <c r="BY102" s="3753"/>
      <c r="BZ102" s="3753"/>
      <c r="CA102" s="3753"/>
      <c r="CB102" s="3753"/>
      <c r="CC102" s="3753"/>
      <c r="CD102" s="3753"/>
    </row>
    <row r="103" spans="2:82" ht="8.25" customHeight="1">
      <c r="BO103" s="3753"/>
      <c r="BP103" s="3753"/>
      <c r="BQ103" s="3753"/>
      <c r="BR103" s="3753"/>
      <c r="BS103" s="3753"/>
      <c r="BT103" s="3753"/>
      <c r="BU103" s="3753"/>
      <c r="BV103" s="3753"/>
      <c r="BW103" s="3753"/>
      <c r="BX103" s="3753"/>
      <c r="BY103" s="3753"/>
      <c r="BZ103" s="3753"/>
      <c r="CA103" s="3753"/>
      <c r="CB103" s="3753"/>
      <c r="CC103" s="3753"/>
      <c r="CD103" s="3753"/>
    </row>
  </sheetData>
  <mergeCells count="225">
    <mergeCell ref="A1:N1"/>
    <mergeCell ref="C2:BV3"/>
    <mergeCell ref="R4:BG4"/>
    <mergeCell ref="AF5:AU5"/>
    <mergeCell ref="B6:S7"/>
    <mergeCell ref="B8:S11"/>
    <mergeCell ref="AR8:BB11"/>
    <mergeCell ref="Y9:AJ10"/>
    <mergeCell ref="AK9:AM10"/>
    <mergeCell ref="BH9:BU10"/>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BO14:BP15"/>
    <mergeCell ref="BQ14:CC15"/>
    <mergeCell ref="T15:U15"/>
    <mergeCell ref="V15:AQ15"/>
    <mergeCell ref="I14:S15"/>
    <mergeCell ref="T14:U14"/>
    <mergeCell ref="V14:AD14"/>
    <mergeCell ref="AE14:AF14"/>
    <mergeCell ref="AG14:AQ14"/>
    <mergeCell ref="AR14:BB15"/>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Z32:AJ32"/>
    <mergeCell ref="AN32:CC32"/>
    <mergeCell ref="X33:Y35"/>
    <mergeCell ref="Z33:AJ35"/>
    <mergeCell ref="CE28:CR28"/>
    <mergeCell ref="AK29:AM29"/>
    <mergeCell ref="AN29:CC29"/>
    <mergeCell ref="X30:Y30"/>
    <mergeCell ref="Z30:AJ30"/>
    <mergeCell ref="AK30:AM30"/>
    <mergeCell ref="AN30:CC30"/>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AN41:BD41"/>
    <mergeCell ref="BE41:BG41"/>
    <mergeCell ref="BH41:CC41"/>
    <mergeCell ref="X42:AJ42"/>
    <mergeCell ref="AK42:AM42"/>
    <mergeCell ref="AN42:AP42"/>
    <mergeCell ref="AQ42:AR42"/>
    <mergeCell ref="AS42:AW42"/>
    <mergeCell ref="AX42:AY42"/>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F65:L66"/>
    <mergeCell ref="M65:R66"/>
    <mergeCell ref="S65:X66"/>
    <mergeCell ref="Y65:AE66"/>
    <mergeCell ref="AF65:AK66"/>
    <mergeCell ref="F67:L68"/>
    <mergeCell ref="M67:R68"/>
    <mergeCell ref="S67:X68"/>
    <mergeCell ref="Y67:AE68"/>
    <mergeCell ref="AF67:AK68"/>
    <mergeCell ref="B73:C73"/>
    <mergeCell ref="D73:CC74"/>
    <mergeCell ref="B75:BW75"/>
    <mergeCell ref="C76:BU76"/>
    <mergeCell ref="D77:CC77"/>
    <mergeCell ref="C78:BU78"/>
    <mergeCell ref="B70:C70"/>
    <mergeCell ref="D70:CC70"/>
    <mergeCell ref="B71:C71"/>
    <mergeCell ref="D71:CC71"/>
    <mergeCell ref="B72:C72"/>
    <mergeCell ref="D72:CC72"/>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s>
  <phoneticPr fontId="136"/>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3590</v>
      </c>
      <c r="D16" s="22"/>
      <c r="E16" s="20" t="s">
        <v>3593</v>
      </c>
      <c r="F16" s="150" t="str">
        <f>IF(wsjob_TARGET_KIND=3,"■","□")</f>
        <v>□</v>
      </c>
      <c r="G16" s="62"/>
      <c r="H16" s="22"/>
    </row>
    <row r="17" spans="1:8" ht="16.5" customHeight="1">
      <c r="A17" s="88"/>
      <c r="B17" s="82" t="s">
        <v>3591</v>
      </c>
      <c r="D17" s="22"/>
      <c r="E17" s="20" t="s">
        <v>3595</v>
      </c>
      <c r="F17" s="150" t="str">
        <f>IF(wsjob_TARGET_KIND=4,"■","□")</f>
        <v>□</v>
      </c>
      <c r="G17" s="62"/>
      <c r="H17" s="22"/>
    </row>
    <row r="18" spans="1:8" ht="16.5" customHeight="1">
      <c r="A18" s="88"/>
      <c r="B18" s="82" t="s">
        <v>3592</v>
      </c>
      <c r="D18" s="22"/>
      <c r="E18" s="20" t="s">
        <v>3594</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6011</v>
      </c>
      <c r="C23" s="20" t="s">
        <v>6012</v>
      </c>
      <c r="D23" s="49">
        <v>6</v>
      </c>
      <c r="E23" s="20" t="s">
        <v>6013</v>
      </c>
      <c r="F23" s="150">
        <f t="array" ref="F23">IF(wsjob_JOB_INPUT_VERSION="","",wsjob_JOB_INPUT_VERSION)</f>
        <v>6</v>
      </c>
      <c r="G23" s="16" t="s">
        <v>6014</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3516</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4428</v>
      </c>
      <c r="E45" s="20" t="s">
        <v>4429</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305"/>
      <c r="C47" s="20" t="s">
        <v>495</v>
      </c>
      <c r="D47" s="264"/>
      <c r="E47" s="20" t="s">
        <v>181</v>
      </c>
      <c r="F47" s="264" t="str">
        <f>IF(shinsei_ISSUE_DATE="","",shinsei_ISSUE_DATE)</f>
        <v/>
      </c>
      <c r="G47" s="22"/>
      <c r="H47" s="22"/>
    </row>
    <row r="48" spans="1:8" ht="15" customHeight="1">
      <c r="A48" s="242"/>
      <c r="B48" s="1305"/>
      <c r="C48" s="20" t="s">
        <v>4424</v>
      </c>
      <c r="D48" s="246"/>
      <c r="E48" s="20" t="s">
        <v>4426</v>
      </c>
      <c r="F48" s="49" t="str">
        <f>IF(shinsei_KAKU_SUMI_KOUFU_DATE="","",shinsei_KAKU_SUMI_KOUFU_DATE)</f>
        <v/>
      </c>
      <c r="G48" s="22"/>
      <c r="H48" s="22"/>
    </row>
    <row r="49" spans="1:8" ht="15" customHeight="1">
      <c r="A49" s="170"/>
      <c r="B49" s="1306" t="s">
        <v>4428</v>
      </c>
      <c r="E49" s="20" t="s">
        <v>4430</v>
      </c>
      <c r="F49" s="49" t="str">
        <f ca="1">IF(OR(cst_wsjob_JOB_KIND="確認申請",cst_wsjob_JOB_KIND="計画変更"),cst_shinsei_ISSUE_DATE,cst_KAKU_SUMI_KOUFU_DATE)</f>
        <v/>
      </c>
      <c r="G49" s="22"/>
      <c r="H49" s="22"/>
    </row>
    <row r="50" spans="1:8" ht="15" customHeight="1">
      <c r="A50" s="168" t="s">
        <v>28</v>
      </c>
      <c r="B50" s="1304"/>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4425</v>
      </c>
      <c r="D52" s="246"/>
      <c r="E52" s="20" t="s">
        <v>4427</v>
      </c>
      <c r="F52" s="49" t="str">
        <f>IF(shinsei_KAKU_SUMI_KOUFU_NAME="","",shinsei_KAKU_SUMI_KOUFU_NAME)</f>
        <v/>
      </c>
      <c r="G52" s="22"/>
      <c r="H52" s="22"/>
    </row>
    <row r="53" spans="1:8" ht="15" customHeight="1">
      <c r="A53" s="168"/>
      <c r="B53" s="169" t="s">
        <v>4428</v>
      </c>
      <c r="E53" s="20" t="s">
        <v>4431</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6043</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6029</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6045</v>
      </c>
      <c r="E79" s="20" t="s">
        <v>483</v>
      </c>
      <c r="F79" s="150" t="str">
        <f>IF(wskakunin_owner1_JIMU_NAME="", "", wskakunin_owner1_JIMU_NAME)</f>
        <v>テスト建て主</v>
      </c>
      <c r="G79" s="22"/>
      <c r="H79" s="22"/>
    </row>
    <row r="80" spans="1:8" ht="15" customHeight="1">
      <c r="A80" s="88"/>
      <c r="B80" s="82" t="s">
        <v>195</v>
      </c>
      <c r="C80" s="20" t="s">
        <v>484</v>
      </c>
      <c r="D80" s="150" t="s">
        <v>6045</v>
      </c>
      <c r="E80" s="20" t="s">
        <v>485</v>
      </c>
      <c r="F80" s="150" t="str">
        <f>IF(wskakunin_owner1_JIMU_NAME_KANA="","",wskakunin_owner1_JIMU_NAME_KANA)</f>
        <v>テスト建て主</v>
      </c>
      <c r="G80" s="22"/>
      <c r="H80" s="22"/>
    </row>
    <row r="81" spans="1:8" ht="15" customHeight="1">
      <c r="A81" s="88"/>
      <c r="B81" s="82" t="s">
        <v>128</v>
      </c>
      <c r="C81" s="20" t="s">
        <v>486</v>
      </c>
      <c r="D81" s="150" t="s">
        <v>6048</v>
      </c>
      <c r="E81" s="20" t="s">
        <v>182</v>
      </c>
      <c r="F81" s="150" t="str">
        <f>IF(wskakunin_owner1_POST="", "", wskakunin_owner1_POST)</f>
        <v>代表取締役社長</v>
      </c>
      <c r="G81" s="22"/>
      <c r="H81" s="22"/>
    </row>
    <row r="82" spans="1:8" ht="15" customHeight="1">
      <c r="A82" s="88"/>
      <c r="B82" s="82" t="s">
        <v>196</v>
      </c>
      <c r="C82" s="20" t="s">
        <v>487</v>
      </c>
      <c r="D82" s="150" t="s">
        <v>6049</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6046</v>
      </c>
      <c r="E83" s="20" t="s">
        <v>183</v>
      </c>
      <c r="F83" s="150" t="str">
        <f>IF(wskakunin_owner1_NAME="", "", wskakunin_owner1_NAME)</f>
        <v>テストさん</v>
      </c>
      <c r="G83" s="22"/>
      <c r="H83" s="22"/>
    </row>
    <row r="84" spans="1:8" ht="15" customHeight="1">
      <c r="A84" s="55"/>
      <c r="B84" s="82" t="s">
        <v>197</v>
      </c>
      <c r="C84" s="20" t="s">
        <v>165</v>
      </c>
      <c r="D84" s="150" t="s">
        <v>6047</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6050</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6044</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6041</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3521</v>
      </c>
      <c r="D95" s="22"/>
      <c r="E95" s="20" t="s">
        <v>3523</v>
      </c>
      <c r="F95" s="251" t="str">
        <f>IF(cst_wskakunin_owner1_JIMU_NAME="", cst_wskakunin_owner1_NAME, cst_wskakunin_owner1_JIMU_NAME)</f>
        <v>テスト建て主</v>
      </c>
      <c r="G95" s="62"/>
      <c r="H95" s="62"/>
    </row>
    <row r="96" spans="1:8" ht="15" customHeight="1">
      <c r="A96" s="55"/>
      <c r="B96" s="147" t="s">
        <v>3522</v>
      </c>
      <c r="D96" s="22"/>
      <c r="E96" s="20" t="s">
        <v>3524</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3744</v>
      </c>
      <c r="F99" s="150" t="str">
        <f>IF(wskakunin_owner2_JIMU_NAME="", "", wskakunin_owner2_JIMU_NAME)</f>
        <v/>
      </c>
      <c r="H99" s="22"/>
    </row>
    <row r="100" spans="1:8" ht="15" customHeight="1">
      <c r="A100" s="88"/>
      <c r="B100" s="82" t="s">
        <v>195</v>
      </c>
      <c r="C100" s="20" t="s">
        <v>1527</v>
      </c>
      <c r="D100" s="150"/>
      <c r="E100" s="20" t="s">
        <v>3745</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3746</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4112</v>
      </c>
      <c r="C111"/>
      <c r="D111" s="230"/>
      <c r="E111" s="20" t="s">
        <v>4113</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39"/>
      <c r="E124" s="20" t="s">
        <v>3579</v>
      </c>
      <c r="F124" s="150" t="str">
        <f>IF(wskakunin_owner3_POST&amp;wskakunin_owner3_NAME="","",IF(wskakunin_owner3_POST="",wskakunin_owner3_NAME,wskakunin_owner3_POST&amp;"　"&amp;wskakunin_owner3_NAME))</f>
        <v/>
      </c>
      <c r="H124" s="22"/>
    </row>
    <row r="125" spans="1:8" ht="15" customHeight="1">
      <c r="A125" s="55"/>
      <c r="B125" s="739"/>
      <c r="E125" s="20" t="s">
        <v>4432</v>
      </c>
      <c r="F125" s="251" t="str">
        <f>wskakunin_owner3_JIMU_NAME&amp;IF(wskakunin_owner3_JIMU_NAME="","",CHAR(10))&amp;cst_wskakunin_owner3__space2</f>
        <v/>
      </c>
      <c r="H125" s="22"/>
    </row>
    <row r="126" spans="1:8" ht="15" customHeight="1">
      <c r="A126" s="55"/>
      <c r="B126" s="739" t="s">
        <v>4112</v>
      </c>
      <c r="E126" s="20" t="s">
        <v>4114</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4112</v>
      </c>
      <c r="D139" s="39"/>
      <c r="E139" s="20" t="s">
        <v>4916</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4112</v>
      </c>
      <c r="D152" s="39"/>
      <c r="E152" s="20" t="s">
        <v>4917</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4921</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4112</v>
      </c>
      <c r="E166" s="20" t="s">
        <v>4918</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4922</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4112</v>
      </c>
      <c r="D179" s="39"/>
      <c r="E179" s="20" t="s">
        <v>4919</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4923</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4112</v>
      </c>
      <c r="D192" s="39"/>
      <c r="E192" s="20" t="s">
        <v>4920</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6035</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6039</v>
      </c>
      <c r="E209" s="20" t="s">
        <v>680</v>
      </c>
      <c r="F209" s="250" t="str">
        <f>IF(wskakunin_dairi1_KENTIKUSI_NO="","",wskakunin_dairi1_KENTIKUSI_NO)</f>
        <v>111111</v>
      </c>
      <c r="G209" s="22"/>
      <c r="H209" s="22"/>
    </row>
    <row r="210" spans="1:8" ht="15" customHeight="1">
      <c r="A210" s="117"/>
      <c r="B210" s="81" t="s">
        <v>128</v>
      </c>
      <c r="C210" s="20" t="s">
        <v>3519</v>
      </c>
      <c r="D210" s="252"/>
      <c r="E210" s="20" t="s">
        <v>3520</v>
      </c>
      <c r="F210" s="250" t="str">
        <f>IF(wsflat35_dairi1_POST="","",wsflat35_dairi1_POST)</f>
        <v/>
      </c>
      <c r="G210" s="22"/>
      <c r="H210" s="22"/>
    </row>
    <row r="211" spans="1:8" ht="15" customHeight="1">
      <c r="A211" s="66"/>
      <c r="B211" s="81" t="s">
        <v>4</v>
      </c>
      <c r="C211" s="20" t="s">
        <v>169</v>
      </c>
      <c r="D211" s="250" t="s">
        <v>6040</v>
      </c>
      <c r="E211" s="20" t="s">
        <v>3723</v>
      </c>
      <c r="F211" s="250" t="str">
        <f>IF(wskakunin_dairi1_NAME="", "", wskakunin_dairi1_NAME)</f>
        <v>テスト代理人</v>
      </c>
      <c r="G211" s="22"/>
      <c r="H211" s="22"/>
    </row>
    <row r="212" spans="1:8" ht="15" customHeight="1">
      <c r="A212" s="66"/>
      <c r="B212" s="81"/>
      <c r="D212" s="22"/>
      <c r="E212" s="20" t="s">
        <v>3724</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6036</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6032</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6038</v>
      </c>
      <c r="E217" s="20" t="s">
        <v>684</v>
      </c>
      <c r="F217" s="250" t="str">
        <f>IF(wskakunin_dairi1_JIMU_NO="","",wskakunin_dairi1_JIMU_NO)</f>
        <v>222222</v>
      </c>
      <c r="G217" s="22"/>
      <c r="H217" s="22"/>
    </row>
    <row r="218" spans="1:8" ht="15" customHeight="1">
      <c r="A218" s="66"/>
      <c r="B218" s="81" t="s">
        <v>132</v>
      </c>
      <c r="C218" s="20" t="s">
        <v>171</v>
      </c>
      <c r="D218" s="250" t="s">
        <v>6037</v>
      </c>
      <c r="E218" s="20" t="s">
        <v>199</v>
      </c>
      <c r="F218" s="250" t="str">
        <f>IF(wskakunin_dairi1_JIMU_NAME="", "",wskakunin_dairi1_JIMU_NAME)</f>
        <v>XXXアーキ</v>
      </c>
      <c r="G218" s="22"/>
      <c r="H218" s="22"/>
    </row>
    <row r="219" spans="1:8" ht="15" customHeight="1">
      <c r="A219" s="66"/>
      <c r="B219" s="81" t="s">
        <v>18</v>
      </c>
      <c r="C219" s="20" t="s">
        <v>172</v>
      </c>
      <c r="D219" s="252" t="s">
        <v>6042</v>
      </c>
      <c r="E219" s="20" t="s">
        <v>200</v>
      </c>
      <c r="F219" s="250" t="str">
        <f>IF(wskakunin_dairi1_ZIP="", "", wskakunin_dairi1_ZIP)</f>
        <v>359-0034</v>
      </c>
      <c r="G219" s="22"/>
      <c r="H219" s="22"/>
    </row>
    <row r="220" spans="1:8" ht="15" customHeight="1">
      <c r="A220" s="66"/>
      <c r="B220" s="81" t="s">
        <v>23</v>
      </c>
      <c r="C220" s="20" t="s">
        <v>173</v>
      </c>
      <c r="D220" s="250" t="s">
        <v>6034</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6041</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37"/>
      <c r="D224" s="22"/>
      <c r="E224" s="20" t="s">
        <v>3518</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37"/>
      <c r="D225" s="39"/>
      <c r="E225" s="20" t="s">
        <v>4435</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4924</v>
      </c>
      <c r="B298" s="116"/>
      <c r="H298" s="22"/>
    </row>
    <row r="299" spans="1:8" ht="15" customHeight="1">
      <c r="A299" s="117"/>
      <c r="B299" s="81" t="s">
        <v>656</v>
      </c>
      <c r="C299" s="20" t="s">
        <v>4927</v>
      </c>
      <c r="D299" s="250"/>
      <c r="E299" s="20" t="s">
        <v>4942</v>
      </c>
      <c r="F299" s="250" t="str">
        <f>IF(wskakunin_dairi6__sikaku="", "", wskakunin_dairi6__sikaku)</f>
        <v/>
      </c>
      <c r="H299" s="22"/>
    </row>
    <row r="300" spans="1:8" ht="15" customHeight="1">
      <c r="A300" s="117"/>
      <c r="B300" s="81" t="s">
        <v>657</v>
      </c>
      <c r="C300" s="20" t="s">
        <v>4928</v>
      </c>
      <c r="D300" s="250"/>
      <c r="E300" s="20" t="s">
        <v>4943</v>
      </c>
      <c r="F300" s="250" t="str">
        <f>IF(wskakunin_dairi6_SIKAKU__label="","",wskakunin_dairi6_SIKAKU__label)</f>
        <v/>
      </c>
      <c r="H300" s="22"/>
    </row>
    <row r="301" spans="1:8" ht="15" customHeight="1">
      <c r="A301" s="117"/>
      <c r="B301" s="81" t="s">
        <v>652</v>
      </c>
      <c r="C301" s="20" t="s">
        <v>4929</v>
      </c>
      <c r="D301" s="250"/>
      <c r="E301" s="20" t="s">
        <v>4944</v>
      </c>
      <c r="F301" s="250" t="str">
        <f>IF(wskakunin_dairi6_TOUROKU_KIKAN__label="","",wskakunin_dairi6_TOUROKU_KIKAN__label)</f>
        <v/>
      </c>
      <c r="H301" s="22"/>
    </row>
    <row r="302" spans="1:8" ht="15" customHeight="1">
      <c r="A302" s="117"/>
      <c r="B302" s="81" t="s">
        <v>653</v>
      </c>
      <c r="C302" s="20" t="s">
        <v>4930</v>
      </c>
      <c r="D302" s="252"/>
      <c r="E302" s="20" t="s">
        <v>4945</v>
      </c>
      <c r="F302" s="250" t="str">
        <f>IF(wskakunin_dairi6_KENTIKUSI_NO="","",wskakunin_dairi6_KENTIKUSI_NO)</f>
        <v/>
      </c>
      <c r="H302" s="22"/>
    </row>
    <row r="303" spans="1:8" ht="15" customHeight="1">
      <c r="A303" s="66"/>
      <c r="B303" s="81" t="s">
        <v>4</v>
      </c>
      <c r="C303" s="20" t="s">
        <v>4931</v>
      </c>
      <c r="D303" s="250"/>
      <c r="E303" s="20" t="s">
        <v>4946</v>
      </c>
      <c r="F303" s="250" t="str">
        <f>IF(wskakunin_dairi6_NAME="", "", wskakunin_dairi6_NAME)</f>
        <v/>
      </c>
      <c r="H303" s="22"/>
    </row>
    <row r="304" spans="1:8" ht="15" customHeight="1">
      <c r="A304" s="66"/>
      <c r="B304" s="81" t="s">
        <v>138</v>
      </c>
      <c r="C304" s="20" t="s">
        <v>4932</v>
      </c>
      <c r="D304" s="250"/>
      <c r="E304" s="20" t="s">
        <v>4947</v>
      </c>
      <c r="F304" s="250" t="str">
        <f>IF(wskakunin_dairi6_NAME_KANA="", "", wskakunin_dairi6_NAME_KANA)</f>
        <v/>
      </c>
      <c r="H304" s="22"/>
    </row>
    <row r="305" spans="1:8" ht="15" customHeight="1">
      <c r="A305" s="66"/>
      <c r="B305" s="81" t="s">
        <v>658</v>
      </c>
      <c r="C305" s="20" t="s">
        <v>4933</v>
      </c>
      <c r="D305" s="250"/>
      <c r="E305" s="20" t="s">
        <v>4949</v>
      </c>
      <c r="F305" s="250" t="str">
        <f>IF(wskakunin_dairi6_JIMU__sikaku="", "", wskakunin_dairi6_JIMU__sikaku)</f>
        <v/>
      </c>
      <c r="H305" s="22"/>
    </row>
    <row r="306" spans="1:8" ht="15" customHeight="1">
      <c r="A306" s="66"/>
      <c r="B306" s="81" t="s">
        <v>131</v>
      </c>
      <c r="C306" s="20" t="s">
        <v>4934</v>
      </c>
      <c r="D306" s="250"/>
      <c r="E306" s="20" t="s">
        <v>4948</v>
      </c>
      <c r="F306" s="250" t="str">
        <f>IF(wskakunin_dairi6_JIMU_SIKAKU__label="","",wskakunin_dairi6_JIMU_SIKAKU__label)</f>
        <v/>
      </c>
      <c r="H306" s="22"/>
    </row>
    <row r="307" spans="1:8" ht="15" customHeight="1">
      <c r="A307" s="66"/>
      <c r="B307" s="81" t="s">
        <v>659</v>
      </c>
      <c r="C307" s="20" t="s">
        <v>4935</v>
      </c>
      <c r="D307" s="250"/>
      <c r="E307" s="20" t="s">
        <v>4950</v>
      </c>
      <c r="F307" s="250" t="str">
        <f>IF(wskakunin_dairi6_JIMU_TOUROKU_KIKAN__label="","",wskakunin_dairi6_JIMU_TOUROKU_KIKAN__label)</f>
        <v/>
      </c>
      <c r="H307" s="22"/>
    </row>
    <row r="308" spans="1:8" ht="15" customHeight="1">
      <c r="A308" s="66"/>
      <c r="B308" s="81" t="s">
        <v>660</v>
      </c>
      <c r="C308" s="20" t="s">
        <v>4936</v>
      </c>
      <c r="D308" s="252"/>
      <c r="E308" s="20" t="s">
        <v>4951</v>
      </c>
      <c r="F308" s="250" t="str">
        <f>IF(wskakunin_dairi6_JIMU_NO="","",wskakunin_dairi6_JIMU_NO)</f>
        <v/>
      </c>
      <c r="H308" s="22"/>
    </row>
    <row r="309" spans="1:8" ht="15" customHeight="1">
      <c r="A309" s="66"/>
      <c r="B309" s="81" t="s">
        <v>132</v>
      </c>
      <c r="C309" s="20" t="s">
        <v>4937</v>
      </c>
      <c r="D309" s="250"/>
      <c r="E309" s="20" t="s">
        <v>4952</v>
      </c>
      <c r="F309" s="250" t="str">
        <f>IF(wskakunin_dairi6_JIMU_NAME="", "",wskakunin_dairi6_JIMU_NAME)</f>
        <v/>
      </c>
      <c r="H309" s="22"/>
    </row>
    <row r="310" spans="1:8" ht="15" customHeight="1">
      <c r="A310" s="66"/>
      <c r="B310" s="81" t="s">
        <v>18</v>
      </c>
      <c r="C310" s="20" t="s">
        <v>4938</v>
      </c>
      <c r="D310" s="252"/>
      <c r="E310" s="20" t="s">
        <v>4953</v>
      </c>
      <c r="F310" s="250" t="str">
        <f>IF(wskakunin_dairi6_ZIP="", "", wskakunin_dairi6_ZIP)</f>
        <v/>
      </c>
      <c r="H310" s="22"/>
    </row>
    <row r="311" spans="1:8" ht="15" customHeight="1">
      <c r="A311" s="66"/>
      <c r="B311" s="81" t="s">
        <v>23</v>
      </c>
      <c r="C311" s="20" t="s">
        <v>4939</v>
      </c>
      <c r="D311" s="250"/>
      <c r="E311" s="20" t="s">
        <v>4954</v>
      </c>
      <c r="F311" s="250" t="str">
        <f>IF(wskakunin_dairi6__address="", "", wskakunin_dairi6__address)</f>
        <v/>
      </c>
      <c r="H311" s="22"/>
    </row>
    <row r="312" spans="1:8" ht="15" customHeight="1">
      <c r="A312" s="66"/>
      <c r="B312" s="81" t="s">
        <v>20</v>
      </c>
      <c r="C312" s="20" t="s">
        <v>4940</v>
      </c>
      <c r="D312" s="252"/>
      <c r="E312" s="20" t="s">
        <v>4955</v>
      </c>
      <c r="F312" s="250" t="str">
        <f>IF(wskakunin_dairi6_TEL="", "", wskakunin_dairi6_TEL)</f>
        <v/>
      </c>
      <c r="H312" s="22"/>
    </row>
    <row r="313" spans="1:8" ht="15" customHeight="1">
      <c r="A313" s="66"/>
      <c r="B313" s="81" t="s">
        <v>730</v>
      </c>
      <c r="C313" s="20" t="s">
        <v>4941</v>
      </c>
      <c r="D313" s="252"/>
      <c r="E313" s="20" t="s">
        <v>4956</v>
      </c>
      <c r="F313" s="250" t="str">
        <f>IF(wskakunin_dairi6_FAX="", "", wskakunin_dairi6_FAX)</f>
        <v/>
      </c>
      <c r="H313" s="22"/>
    </row>
    <row r="314" spans="1:8" ht="15" customHeight="1">
      <c r="A314" s="66"/>
      <c r="B314" s="118" t="s">
        <v>194</v>
      </c>
      <c r="C314" s="22"/>
      <c r="D314" s="22"/>
      <c r="E314" s="20" t="s">
        <v>4957</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4925</v>
      </c>
      <c r="B316" s="116"/>
      <c r="H316" s="22"/>
    </row>
    <row r="317" spans="1:8" ht="15" customHeight="1">
      <c r="A317" s="117"/>
      <c r="B317" s="81" t="s">
        <v>656</v>
      </c>
      <c r="C317" s="20" t="s">
        <v>4958</v>
      </c>
      <c r="D317" s="250"/>
      <c r="E317" s="20" t="s">
        <v>4973</v>
      </c>
      <c r="F317" s="250" t="str">
        <f>IF(wskakunin_dairi7__sikaku="", "", wskakunin_dairi7__sikaku)</f>
        <v/>
      </c>
      <c r="H317" s="22"/>
    </row>
    <row r="318" spans="1:8" ht="15" customHeight="1">
      <c r="A318" s="117"/>
      <c r="B318" s="81" t="s">
        <v>657</v>
      </c>
      <c r="C318" s="20" t="s">
        <v>4959</v>
      </c>
      <c r="D318" s="250"/>
      <c r="E318" s="20" t="s">
        <v>4974</v>
      </c>
      <c r="F318" s="250" t="str">
        <f>IF(wskakunin_dairi7_SIKAKU__label="","",wskakunin_dairi7_SIKAKU__label)</f>
        <v/>
      </c>
      <c r="H318" s="22"/>
    </row>
    <row r="319" spans="1:8" ht="15" customHeight="1">
      <c r="A319" s="117"/>
      <c r="B319" s="81" t="s">
        <v>652</v>
      </c>
      <c r="C319" s="20" t="s">
        <v>4960</v>
      </c>
      <c r="D319" s="250"/>
      <c r="E319" s="20" t="s">
        <v>4975</v>
      </c>
      <c r="F319" s="250" t="str">
        <f>IF(wskakunin_dairi7_TOUROKU_KIKAN__label="","",wskakunin_dairi7_TOUROKU_KIKAN__label)</f>
        <v/>
      </c>
      <c r="H319" s="22"/>
    </row>
    <row r="320" spans="1:8" ht="15" customHeight="1">
      <c r="A320" s="117"/>
      <c r="B320" s="81" t="s">
        <v>653</v>
      </c>
      <c r="C320" s="20" t="s">
        <v>4961</v>
      </c>
      <c r="D320" s="252"/>
      <c r="E320" s="20" t="s">
        <v>4976</v>
      </c>
      <c r="F320" s="250" t="str">
        <f>IF(wskakunin_dairi7_KENTIKUSI_NO="","",wskakunin_dairi7_KENTIKUSI_NO)</f>
        <v/>
      </c>
      <c r="H320" s="22"/>
    </row>
    <row r="321" spans="1:8" ht="15" customHeight="1">
      <c r="A321" s="66"/>
      <c r="B321" s="81" t="s">
        <v>4</v>
      </c>
      <c r="C321" s="20" t="s">
        <v>4962</v>
      </c>
      <c r="D321" s="250"/>
      <c r="E321" s="20" t="s">
        <v>4977</v>
      </c>
      <c r="F321" s="250" t="str">
        <f>IF(wskakunin_dairi7_NAME="", "", wskakunin_dairi7_NAME)</f>
        <v/>
      </c>
      <c r="H321" s="22"/>
    </row>
    <row r="322" spans="1:8" ht="15" customHeight="1">
      <c r="A322" s="66"/>
      <c r="B322" s="81" t="s">
        <v>138</v>
      </c>
      <c r="C322" s="20" t="s">
        <v>4963</v>
      </c>
      <c r="D322" s="250"/>
      <c r="E322" s="20" t="s">
        <v>4978</v>
      </c>
      <c r="F322" s="250" t="str">
        <f>IF(wskakunin_dairi7_NAME_KANA="", "", wskakunin_dairi7_NAME_KANA)</f>
        <v/>
      </c>
      <c r="H322" s="22"/>
    </row>
    <row r="323" spans="1:8" ht="15" customHeight="1">
      <c r="A323" s="66"/>
      <c r="B323" s="81" t="s">
        <v>658</v>
      </c>
      <c r="C323" s="20" t="s">
        <v>4964</v>
      </c>
      <c r="D323" s="250"/>
      <c r="E323" s="20" t="s">
        <v>4979</v>
      </c>
      <c r="F323" s="250" t="str">
        <f>IF(wskakunin_dairi7_JIMU__sikaku="", "", wskakunin_dairi7_JIMU__sikaku)</f>
        <v/>
      </c>
      <c r="H323" s="22"/>
    </row>
    <row r="324" spans="1:8" ht="15" customHeight="1">
      <c r="A324" s="66"/>
      <c r="B324" s="81" t="s">
        <v>131</v>
      </c>
      <c r="C324" s="20" t="s">
        <v>4965</v>
      </c>
      <c r="D324" s="250"/>
      <c r="E324" s="20" t="s">
        <v>4980</v>
      </c>
      <c r="F324" s="250" t="str">
        <f>IF(wskakunin_dairi7_JIMU_SIKAKU__label="","",wskakunin_dairi7_JIMU_SIKAKU__label)</f>
        <v/>
      </c>
      <c r="H324" s="22"/>
    </row>
    <row r="325" spans="1:8" ht="15" customHeight="1">
      <c r="A325" s="66"/>
      <c r="B325" s="81" t="s">
        <v>659</v>
      </c>
      <c r="C325" s="20" t="s">
        <v>4966</v>
      </c>
      <c r="D325" s="250"/>
      <c r="E325" s="20" t="s">
        <v>4981</v>
      </c>
      <c r="F325" s="250" t="str">
        <f>IF(wskakunin_dairi7_JIMU_TOUROKU_KIKAN__label="","",wskakunin_dairi7_JIMU_TOUROKU_KIKAN__label)</f>
        <v/>
      </c>
      <c r="H325" s="22"/>
    </row>
    <row r="326" spans="1:8" ht="15" customHeight="1">
      <c r="A326" s="66"/>
      <c r="B326" s="81" t="s">
        <v>660</v>
      </c>
      <c r="C326" s="20" t="s">
        <v>4967</v>
      </c>
      <c r="D326" s="252"/>
      <c r="E326" s="20" t="s">
        <v>4982</v>
      </c>
      <c r="F326" s="250" t="str">
        <f>IF(wskakunin_dairi7_JIMU_NO="","",wskakunin_dairi7_JIMU_NO)</f>
        <v/>
      </c>
      <c r="H326" s="22"/>
    </row>
    <row r="327" spans="1:8" ht="15" customHeight="1">
      <c r="A327" s="66"/>
      <c r="B327" s="81" t="s">
        <v>132</v>
      </c>
      <c r="C327" s="20" t="s">
        <v>4968</v>
      </c>
      <c r="D327" s="250"/>
      <c r="E327" s="20" t="s">
        <v>4983</v>
      </c>
      <c r="F327" s="250" t="str">
        <f>IF(wskakunin_dairi7_JIMU_NAME="", "",wskakunin_dairi7_JIMU_NAME)</f>
        <v/>
      </c>
      <c r="H327" s="22"/>
    </row>
    <row r="328" spans="1:8" ht="15" customHeight="1">
      <c r="A328" s="66"/>
      <c r="B328" s="81" t="s">
        <v>18</v>
      </c>
      <c r="C328" s="20" t="s">
        <v>4969</v>
      </c>
      <c r="D328" s="252"/>
      <c r="E328" s="20" t="s">
        <v>4984</v>
      </c>
      <c r="F328" s="250" t="str">
        <f>IF(wskakunin_dairi7_ZIP="", "", wskakunin_dairi7_ZIP)</f>
        <v/>
      </c>
      <c r="H328" s="22"/>
    </row>
    <row r="329" spans="1:8" ht="15" customHeight="1">
      <c r="A329" s="66"/>
      <c r="B329" s="81" t="s">
        <v>23</v>
      </c>
      <c r="C329" s="20" t="s">
        <v>4970</v>
      </c>
      <c r="D329" s="250"/>
      <c r="E329" s="20" t="s">
        <v>4985</v>
      </c>
      <c r="F329" s="250" t="str">
        <f>IF(wskakunin_dairi7__address="", "", wskakunin_dairi7__address)</f>
        <v/>
      </c>
      <c r="H329" s="22"/>
    </row>
    <row r="330" spans="1:8" ht="15" customHeight="1">
      <c r="A330" s="66"/>
      <c r="B330" s="81" t="s">
        <v>20</v>
      </c>
      <c r="C330" s="20" t="s">
        <v>4971</v>
      </c>
      <c r="D330" s="252"/>
      <c r="E330" s="20" t="s">
        <v>4986</v>
      </c>
      <c r="F330" s="250" t="str">
        <f>IF(wskakunin_dairi7_TEL="", "", wskakunin_dairi7_TEL)</f>
        <v/>
      </c>
      <c r="H330" s="22"/>
    </row>
    <row r="331" spans="1:8" ht="15" customHeight="1">
      <c r="A331" s="66"/>
      <c r="B331" s="81" t="s">
        <v>730</v>
      </c>
      <c r="C331" s="20" t="s">
        <v>4972</v>
      </c>
      <c r="D331" s="252"/>
      <c r="E331" s="20" t="s">
        <v>4987</v>
      </c>
      <c r="F331" s="250" t="str">
        <f>IF(wskakunin_dairi7_FAX="", "", wskakunin_dairi7_FAX)</f>
        <v/>
      </c>
      <c r="H331" s="22"/>
    </row>
    <row r="332" spans="1:8" ht="15" customHeight="1">
      <c r="A332" s="66"/>
      <c r="B332" s="118" t="s">
        <v>194</v>
      </c>
      <c r="C332" s="22"/>
      <c r="D332" s="22"/>
      <c r="E332" s="20" t="s">
        <v>4988</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4926</v>
      </c>
      <c r="B334" s="116"/>
      <c r="H334" s="22"/>
    </row>
    <row r="335" spans="1:8" ht="15" customHeight="1">
      <c r="A335" s="117"/>
      <c r="B335" s="81" t="s">
        <v>656</v>
      </c>
      <c r="C335" s="20" t="s">
        <v>4989</v>
      </c>
      <c r="D335" s="250"/>
      <c r="E335" s="20" t="s">
        <v>5004</v>
      </c>
      <c r="F335" s="250" t="str">
        <f>IF(wskakunin_dairi8__sikaku="", "", wskakunin_dairi8__sikaku)</f>
        <v/>
      </c>
      <c r="H335" s="22"/>
    </row>
    <row r="336" spans="1:8" ht="15" customHeight="1">
      <c r="A336" s="117"/>
      <c r="B336" s="81" t="s">
        <v>657</v>
      </c>
      <c r="C336" s="20" t="s">
        <v>4990</v>
      </c>
      <c r="D336" s="250"/>
      <c r="E336" s="20" t="s">
        <v>5005</v>
      </c>
      <c r="F336" s="250" t="str">
        <f>IF(wskakunin_dairi8_SIKAKU__label="","",wskakunin_dairi8_SIKAKU__label)</f>
        <v/>
      </c>
      <c r="H336" s="22"/>
    </row>
    <row r="337" spans="1:8" ht="15" customHeight="1">
      <c r="A337" s="117"/>
      <c r="B337" s="81" t="s">
        <v>652</v>
      </c>
      <c r="C337" s="20" t="s">
        <v>4991</v>
      </c>
      <c r="D337" s="250"/>
      <c r="E337" s="20" t="s">
        <v>5006</v>
      </c>
      <c r="F337" s="250" t="str">
        <f>IF(wskakunin_dairi8_TOUROKU_KIKAN__label="","",wskakunin_dairi8_TOUROKU_KIKAN__label)</f>
        <v/>
      </c>
      <c r="H337" s="22"/>
    </row>
    <row r="338" spans="1:8" ht="15" customHeight="1">
      <c r="A338" s="117"/>
      <c r="B338" s="81" t="s">
        <v>653</v>
      </c>
      <c r="C338" s="20" t="s">
        <v>4992</v>
      </c>
      <c r="D338" s="252"/>
      <c r="E338" s="20" t="s">
        <v>5007</v>
      </c>
      <c r="F338" s="250" t="str">
        <f>IF(wskakunin_dairi8_KENTIKUSI_NO="","",wskakunin_dairi8_KENTIKUSI_NO)</f>
        <v/>
      </c>
      <c r="H338" s="22"/>
    </row>
    <row r="339" spans="1:8" ht="15" customHeight="1">
      <c r="A339" s="66"/>
      <c r="B339" s="81" t="s">
        <v>4</v>
      </c>
      <c r="C339" s="20" t="s">
        <v>4993</v>
      </c>
      <c r="D339" s="250"/>
      <c r="E339" s="20" t="s">
        <v>5008</v>
      </c>
      <c r="F339" s="250" t="str">
        <f>IF(wskakunin_dairi8_NAME="", "", wskakunin_dairi8_NAME)</f>
        <v/>
      </c>
      <c r="H339" s="22"/>
    </row>
    <row r="340" spans="1:8" ht="15" customHeight="1">
      <c r="A340" s="66"/>
      <c r="B340" s="81" t="s">
        <v>138</v>
      </c>
      <c r="C340" s="20" t="s">
        <v>4994</v>
      </c>
      <c r="D340" s="250"/>
      <c r="E340" s="20" t="s">
        <v>5009</v>
      </c>
      <c r="F340" s="250" t="str">
        <f>IF(wskakunin_dairi8_NAME_KANA="", "", wskakunin_dairi8_NAME_KANA)</f>
        <v/>
      </c>
      <c r="H340" s="22"/>
    </row>
    <row r="341" spans="1:8" ht="15" customHeight="1">
      <c r="A341" s="66"/>
      <c r="B341" s="81" t="s">
        <v>658</v>
      </c>
      <c r="C341" s="20" t="s">
        <v>4995</v>
      </c>
      <c r="D341" s="250"/>
      <c r="E341" s="20" t="s">
        <v>5010</v>
      </c>
      <c r="F341" s="250" t="str">
        <f>IF(wskakunin_dairi8_JIMU__sikaku="", "", wskakunin_dairi8_JIMU__sikaku)</f>
        <v/>
      </c>
      <c r="H341" s="22"/>
    </row>
    <row r="342" spans="1:8" ht="15" customHeight="1">
      <c r="A342" s="66"/>
      <c r="B342" s="81" t="s">
        <v>131</v>
      </c>
      <c r="C342" s="20" t="s">
        <v>4996</v>
      </c>
      <c r="D342" s="250"/>
      <c r="E342" s="20" t="s">
        <v>5011</v>
      </c>
      <c r="F342" s="250" t="str">
        <f>IF(wskakunin_dairi8_JIMU_SIKAKU__label="","",wskakunin_dairi8_JIMU_SIKAKU__label)</f>
        <v/>
      </c>
      <c r="H342" s="22"/>
    </row>
    <row r="343" spans="1:8" ht="15" customHeight="1">
      <c r="A343" s="66"/>
      <c r="B343" s="81" t="s">
        <v>659</v>
      </c>
      <c r="C343" s="20" t="s">
        <v>4997</v>
      </c>
      <c r="D343" s="250"/>
      <c r="E343" s="20" t="s">
        <v>5012</v>
      </c>
      <c r="F343" s="250" t="str">
        <f>IF(wskakunin_dairi8_JIMU_TOUROKU_KIKAN__label="","",wskakunin_dairi8_JIMU_TOUROKU_KIKAN__label)</f>
        <v/>
      </c>
      <c r="H343" s="22"/>
    </row>
    <row r="344" spans="1:8" ht="15" customHeight="1">
      <c r="A344" s="66"/>
      <c r="B344" s="81" t="s">
        <v>660</v>
      </c>
      <c r="C344" s="20" t="s">
        <v>4998</v>
      </c>
      <c r="D344" s="252"/>
      <c r="E344" s="20" t="s">
        <v>5013</v>
      </c>
      <c r="F344" s="250" t="str">
        <f>IF(wskakunin_dairi8_JIMU_NO="","",wskakunin_dairi8_JIMU_NO)</f>
        <v/>
      </c>
      <c r="H344" s="22"/>
    </row>
    <row r="345" spans="1:8" ht="15" customHeight="1">
      <c r="A345" s="66"/>
      <c r="B345" s="81" t="s">
        <v>132</v>
      </c>
      <c r="C345" s="20" t="s">
        <v>4999</v>
      </c>
      <c r="D345" s="250"/>
      <c r="E345" s="20" t="s">
        <v>5014</v>
      </c>
      <c r="F345" s="250" t="str">
        <f>IF(wskakunin_dairi8_JIMU_NAME="", "",wskakunin_dairi8_JIMU_NAME)</f>
        <v/>
      </c>
      <c r="H345" s="22"/>
    </row>
    <row r="346" spans="1:8" ht="15" customHeight="1">
      <c r="A346" s="66"/>
      <c r="B346" s="81" t="s">
        <v>18</v>
      </c>
      <c r="C346" s="20" t="s">
        <v>5000</v>
      </c>
      <c r="D346" s="252"/>
      <c r="E346" s="20" t="s">
        <v>5015</v>
      </c>
      <c r="F346" s="250" t="str">
        <f>IF(wskakunin_dairi8_ZIP="", "", wskakunin_dairi8_ZIP)</f>
        <v/>
      </c>
      <c r="H346" s="22"/>
    </row>
    <row r="347" spans="1:8" ht="15" customHeight="1">
      <c r="A347" s="66"/>
      <c r="B347" s="81" t="s">
        <v>23</v>
      </c>
      <c r="C347" s="20" t="s">
        <v>5001</v>
      </c>
      <c r="D347" s="250"/>
      <c r="E347" s="20" t="s">
        <v>5016</v>
      </c>
      <c r="F347" s="250" t="str">
        <f>IF(wskakunin_dairi8__address="", "", wskakunin_dairi8__address)</f>
        <v/>
      </c>
      <c r="H347" s="22"/>
    </row>
    <row r="348" spans="1:8" ht="15" customHeight="1">
      <c r="A348" s="66"/>
      <c r="B348" s="81" t="s">
        <v>20</v>
      </c>
      <c r="C348" s="20" t="s">
        <v>5002</v>
      </c>
      <c r="D348" s="252"/>
      <c r="E348" s="20" t="s">
        <v>5017</v>
      </c>
      <c r="F348" s="250" t="str">
        <f>IF(wskakunin_dairi8_TEL="", "", wskakunin_dairi8_TEL)</f>
        <v/>
      </c>
      <c r="H348" s="22"/>
    </row>
    <row r="349" spans="1:8" ht="15" customHeight="1">
      <c r="A349" s="66"/>
      <c r="B349" s="81" t="s">
        <v>730</v>
      </c>
      <c r="C349" s="20" t="s">
        <v>5003</v>
      </c>
      <c r="D349" s="252"/>
      <c r="E349" s="20" t="s">
        <v>5018</v>
      </c>
      <c r="F349" s="250" t="str">
        <f>IF(wskakunin_dairi8_FAX="", "", wskakunin_dairi8_FAX)</f>
        <v/>
      </c>
      <c r="H349" s="22"/>
    </row>
    <row r="350" spans="1:8" ht="15" customHeight="1">
      <c r="A350" s="66"/>
      <c r="B350" s="118" t="s">
        <v>194</v>
      </c>
      <c r="C350" s="22"/>
      <c r="D350" s="22"/>
      <c r="E350" s="20" t="s">
        <v>5019</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6051</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6037</v>
      </c>
      <c r="E848" s="20" t="s">
        <v>981</v>
      </c>
      <c r="F848" s="250" t="str">
        <f>IF(wskakunin_sekou1_JIMU_NAME="", "", wskakunin_sekou1_JIMU_NAME)</f>
        <v>XXXアーキ</v>
      </c>
      <c r="G848" s="22"/>
      <c r="H848" s="22"/>
    </row>
    <row r="849" spans="1:8" ht="15" customHeight="1">
      <c r="A849" s="66"/>
      <c r="B849" s="81" t="s">
        <v>18</v>
      </c>
      <c r="C849" s="20" t="s">
        <v>982</v>
      </c>
      <c r="D849" s="252" t="s">
        <v>6042</v>
      </c>
      <c r="E849" s="20" t="s">
        <v>983</v>
      </c>
      <c r="F849" s="250" t="str">
        <f>IF(wskakunin_sekou1_ZIP="", "", wskakunin_sekou1_ZIP)</f>
        <v>359-0034</v>
      </c>
      <c r="G849" s="22"/>
      <c r="H849" s="22"/>
    </row>
    <row r="850" spans="1:8" ht="15" customHeight="1">
      <c r="A850" s="66"/>
      <c r="B850" s="81" t="s">
        <v>23</v>
      </c>
      <c r="C850" s="20" t="s">
        <v>984</v>
      </c>
      <c r="D850" s="250" t="s">
        <v>6034</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6041</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6033</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3692</v>
      </c>
      <c r="D957" s="259"/>
      <c r="E957" s="20" t="s">
        <v>3693</v>
      </c>
      <c r="F957" s="250" t="str">
        <f>IF(wskakunin_p4_1_KAISU_YUKA_MENSEKI_SHINSEI="","",wskakunin_p4_1_KAISU_YUKA_MENSEKI_SHINSEI)</f>
        <v/>
      </c>
      <c r="G957" s="22"/>
      <c r="H957" s="22"/>
    </row>
    <row r="958" spans="1:8" ht="15" customHeight="1">
      <c r="A958" s="66"/>
      <c r="B958" s="59" t="s">
        <v>3666</v>
      </c>
      <c r="C958" s="20" t="s">
        <v>3667</v>
      </c>
      <c r="D958" s="259"/>
      <c r="E958" s="20" t="s">
        <v>3668</v>
      </c>
      <c r="F958" s="250" t="str">
        <f>IF(wskakunin_p4_1_TOKUREI_KAKUNIN_FLAG=1,"有","無")</f>
        <v>無</v>
      </c>
      <c r="G958" s="22"/>
      <c r="H958" s="22"/>
    </row>
    <row r="959" spans="1:8" ht="15" customHeight="1">
      <c r="A959" s="66"/>
      <c r="B959" s="59"/>
      <c r="D959" s="221"/>
      <c r="E959" s="20" t="s">
        <v>3669</v>
      </c>
      <c r="F959" s="250" t="str">
        <f>IF(cst_wskakunin_p4_1_TOKUREI_KAKUNIN_FLAG="有","■","□")</f>
        <v>□</v>
      </c>
      <c r="G959" s="22"/>
      <c r="H959" s="22"/>
    </row>
    <row r="960" spans="1:8" ht="15" customHeight="1">
      <c r="A960" s="66"/>
      <c r="B960" s="59"/>
      <c r="D960" s="221"/>
      <c r="E960" s="20" t="s">
        <v>3670</v>
      </c>
      <c r="F960" s="250" t="str">
        <f>IF(cst_wskakunin_p4_1_TOKUREI_KAKUNIN_FLAG="無","■","□")</f>
        <v>■</v>
      </c>
      <c r="G960" s="22"/>
      <c r="H960" s="22"/>
    </row>
    <row r="961" spans="1:8" ht="15" customHeight="1">
      <c r="A961" s="67"/>
      <c r="B961" s="119"/>
      <c r="D961" s="221"/>
      <c r="F961" s="22"/>
      <c r="G961" s="22"/>
      <c r="H961" s="22"/>
    </row>
    <row r="962" spans="1:8" ht="15" customHeight="1">
      <c r="A962" s="758"/>
      <c r="B962" s="761" t="s">
        <v>3695</v>
      </c>
      <c r="C962" s="20" t="s">
        <v>3694</v>
      </c>
      <c r="D962" s="259"/>
      <c r="E962" s="20" t="s">
        <v>3700</v>
      </c>
      <c r="F962" s="250" t="str">
        <f>IF(wskakunin_p4_1_p5_1_KAI="","",wskakunin_p4_1_p5_1_KAI)</f>
        <v/>
      </c>
      <c r="G962" s="22"/>
      <c r="H962" s="22"/>
    </row>
    <row r="963" spans="1:8" ht="15" customHeight="1">
      <c r="A963" s="759"/>
      <c r="B963" s="81" t="s">
        <v>3696</v>
      </c>
      <c r="C963" s="20" t="s">
        <v>3697</v>
      </c>
      <c r="D963" s="259"/>
      <c r="E963" s="20" t="s">
        <v>3701</v>
      </c>
      <c r="F963" s="250" t="str">
        <f>IF(wskakunin_p4_1_p5_1_P4_MENSEKI_SHINSEI="","",wskakunin_p4_1_p5_1_P4_MENSEKI_SHINSEI)</f>
        <v/>
      </c>
      <c r="G963" s="22"/>
      <c r="H963" s="22"/>
    </row>
    <row r="964" spans="1:8" ht="15" customHeight="1">
      <c r="A964" s="759"/>
      <c r="B964" s="81" t="s">
        <v>3698</v>
      </c>
      <c r="C964" s="20" t="s">
        <v>3702</v>
      </c>
      <c r="D964" s="259"/>
      <c r="E964" s="20" t="s">
        <v>3704</v>
      </c>
      <c r="F964" s="250" t="str">
        <f>IF(wskakunin_p4_1_p5_2_KAI="","",wskakunin_p4_1_p5_2_KAI)</f>
        <v/>
      </c>
      <c r="G964" s="22"/>
      <c r="H964" s="22"/>
    </row>
    <row r="965" spans="1:8" ht="15" customHeight="1">
      <c r="A965" s="759"/>
      <c r="B965" s="81" t="s">
        <v>3699</v>
      </c>
      <c r="C965" s="20" t="s">
        <v>3703</v>
      </c>
      <c r="D965" s="259"/>
      <c r="E965" s="20" t="s">
        <v>3705</v>
      </c>
      <c r="F965" s="250" t="str">
        <f>IF(wskakunin_p4_1_p5_2_P4_MENSEKI_SHINSEI="","",wskakunin_p4_1_p5_2_P4_MENSEKI_SHINSEI)</f>
        <v/>
      </c>
      <c r="G965" s="22"/>
      <c r="H965" s="22"/>
    </row>
    <row r="966" spans="1:8" ht="15" customHeight="1">
      <c r="A966" s="759"/>
      <c r="B966" s="81" t="s">
        <v>3706</v>
      </c>
      <c r="C966" s="20" t="s">
        <v>3708</v>
      </c>
      <c r="D966" s="259"/>
      <c r="E966" s="20" t="s">
        <v>3710</v>
      </c>
      <c r="F966" s="250" t="str">
        <f>IF(wskakunin_p4_1_p5_3_KAI="","",wskakunin_p4_1_p5_3_KAI)</f>
        <v/>
      </c>
      <c r="G966" s="22"/>
      <c r="H966" s="22"/>
    </row>
    <row r="967" spans="1:8" ht="15" customHeight="1">
      <c r="A967" s="760"/>
      <c r="B967" s="81" t="s">
        <v>3707</v>
      </c>
      <c r="C967" s="20" t="s">
        <v>3709</v>
      </c>
      <c r="D967" s="259"/>
      <c r="E967" s="20" t="s">
        <v>3711</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6030</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6032</v>
      </c>
      <c r="E972" s="20" t="s">
        <v>1057</v>
      </c>
      <c r="F972" s="150" t="str">
        <f>IF(wskakunin_BUILD_KEN__ken="","",wskakunin_BUILD_KEN__ken)</f>
        <v>埼玉県</v>
      </c>
      <c r="G972" s="22"/>
      <c r="H972" s="22"/>
    </row>
    <row r="973" spans="1:8" ht="15" customHeight="1">
      <c r="A973" s="88"/>
      <c r="B973" s="148" t="s">
        <v>1390</v>
      </c>
      <c r="C973" s="20" t="s">
        <v>1387</v>
      </c>
      <c r="D973" s="150" t="s">
        <v>6031</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6032</v>
      </c>
      <c r="E976" s="20" t="s">
        <v>1393</v>
      </c>
      <c r="F976" s="49" t="str">
        <f>IF(wskakunin_BUILD_JYUKYO__address="","",wskakunin_BUILD_JYUKYO__address)</f>
        <v>埼玉県</v>
      </c>
      <c r="G976" s="22"/>
      <c r="H976" s="22"/>
    </row>
    <row r="977" spans="1:8" ht="15" customHeight="1">
      <c r="A977" s="88"/>
      <c r="B977" s="148" t="s">
        <v>1389</v>
      </c>
      <c r="C977" s="20" t="s">
        <v>1392</v>
      </c>
      <c r="D977" s="49" t="s">
        <v>6032</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5952</v>
      </c>
      <c r="D1014" s="150"/>
      <c r="E1014" s="20" t="s">
        <v>5953</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3662</v>
      </c>
      <c r="D1039" s="22"/>
      <c r="E1039" s="20" t="s">
        <v>3664</v>
      </c>
      <c r="F1039" s="150" t="str">
        <f>IF(cst_wskakunin_YOUTO="一戸建ての住宅","■","□")</f>
        <v>□</v>
      </c>
    </row>
    <row r="1040" spans="1:8" ht="15" customHeight="1">
      <c r="A1040" s="88"/>
      <c r="B1040" s="82" t="s">
        <v>3663</v>
      </c>
      <c r="D1040" s="22"/>
      <c r="E1040" s="20" t="s">
        <v>3665</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50" t="s">
        <v>3660</v>
      </c>
      <c r="D1051" s="22"/>
      <c r="E1051" s="20" t="s">
        <v>3661</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5989</v>
      </c>
      <c r="D1083" s="263"/>
      <c r="E1083" s="20" t="s">
        <v>5992</v>
      </c>
      <c r="F1083" s="263" t="str">
        <f>IF(wskakunin_KENTIKU_MENSEKI_ZENTAI_SHINSEI="","",wskakunin_KENTIKU_MENSEKI_ZENTAI_SHINSEI)</f>
        <v/>
      </c>
    </row>
    <row r="1084" spans="1:6" ht="15" customHeight="1">
      <c r="A1084" s="10" t="s">
        <v>1395</v>
      </c>
      <c r="B1084" s="76" t="s">
        <v>635</v>
      </c>
      <c r="C1084" s="20" t="s">
        <v>5990</v>
      </c>
      <c r="D1084" s="263"/>
      <c r="E1084" s="20" t="s">
        <v>5993</v>
      </c>
      <c r="F1084" s="263" t="str">
        <f>IF(wskakunin_KENTIKU_MENSEKI_ZENTAI_IGAI="","",wskakunin_KENTIKU_MENSEKI_ZENTAI_IGAI)</f>
        <v/>
      </c>
    </row>
    <row r="1085" spans="1:6" ht="15" customHeight="1">
      <c r="A1085" s="10"/>
      <c r="B1085" s="76" t="s">
        <v>636</v>
      </c>
      <c r="C1085" s="20" t="s">
        <v>5991</v>
      </c>
      <c r="D1085" s="263"/>
      <c r="E1085" s="20" t="s">
        <v>5994</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5988</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5995</v>
      </c>
      <c r="B1112" s="74"/>
      <c r="D1112" s="113"/>
      <c r="F1112" s="113"/>
    </row>
    <row r="1113" spans="1:6" ht="15" customHeight="1">
      <c r="A1113" s="10"/>
      <c r="B1113" s="76" t="s">
        <v>1177</v>
      </c>
      <c r="C1113" s="20" t="s">
        <v>5996</v>
      </c>
      <c r="D1113" s="262"/>
      <c r="E1113" s="20" t="s">
        <v>5999</v>
      </c>
      <c r="F1113" s="262" t="str">
        <f>IF(wskakunin_NOBE_MENSEKI_KIKAI_SHINSEI="","",wskakunin_NOBE_MENSEKI_KIKAI_SHINSEI)</f>
        <v/>
      </c>
    </row>
    <row r="1114" spans="1:6" ht="15" customHeight="1">
      <c r="A1114" s="10"/>
      <c r="B1114" s="76" t="s">
        <v>635</v>
      </c>
      <c r="C1114" s="20" t="s">
        <v>5997</v>
      </c>
      <c r="D1114" s="262"/>
      <c r="E1114" s="20" t="s">
        <v>6000</v>
      </c>
      <c r="F1114" s="262" t="str">
        <f>IF(wskakunin_NOBE_MENSEKI_KIKAI_IGAI="","",wskakunin_NOBE_MENSEKI_KIKAI_IGAI)</f>
        <v/>
      </c>
    </row>
    <row r="1115" spans="1:6" ht="15" customHeight="1">
      <c r="A1115" s="10"/>
      <c r="B1115" s="76" t="s">
        <v>636</v>
      </c>
      <c r="C1115" s="20" t="s">
        <v>5998</v>
      </c>
      <c r="D1115" s="262"/>
      <c r="E1115" s="20" t="s">
        <v>6001</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272" t="s">
        <v>2535</v>
      </c>
      <c r="B1142" s="2273"/>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6002</v>
      </c>
      <c r="B1147" s="74"/>
      <c r="D1147" s="113"/>
      <c r="F1147" s="113"/>
    </row>
    <row r="1148" spans="1:7" ht="15" customHeight="1">
      <c r="A1148" s="10"/>
      <c r="B1148" s="76" t="s">
        <v>1177</v>
      </c>
      <c r="C1148" s="20" t="s">
        <v>6003</v>
      </c>
      <c r="D1148" s="263"/>
      <c r="E1148" s="20" t="s">
        <v>6006</v>
      </c>
      <c r="F1148" s="263" t="str">
        <f>IF(wskakunin_NOBE_MENSEKI_FUSANNYU_SHINSEI="","",wskakunin_NOBE_MENSEKI_FUSANNYU_SHINSEI)</f>
        <v/>
      </c>
    </row>
    <row r="1149" spans="1:7" ht="15" customHeight="1">
      <c r="A1149" s="10"/>
      <c r="B1149" s="76" t="s">
        <v>635</v>
      </c>
      <c r="C1149" s="20" t="s">
        <v>6004</v>
      </c>
      <c r="D1149" s="262"/>
      <c r="E1149" s="20" t="s">
        <v>6007</v>
      </c>
      <c r="F1149" s="262" t="str">
        <f>IF(wskakunin_NOBE_MENSEKI_FUSANNYU_IGAI="","",wskakunin_NOBE_MENSEKI_FUSANNYU_IGAI)</f>
        <v/>
      </c>
    </row>
    <row r="1150" spans="1:7" ht="15" customHeight="1">
      <c r="A1150" s="10"/>
      <c r="B1150" s="76" t="s">
        <v>636</v>
      </c>
      <c r="C1150" s="20" t="s">
        <v>6005</v>
      </c>
      <c r="D1150" s="262"/>
      <c r="E1150" s="20" t="s">
        <v>6008</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6"/>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78" customWidth="1"/>
    <col min="2" max="16384" width="1.5" style="878"/>
  </cols>
  <sheetData>
    <row r="1" spans="2:128" ht="12" customHeight="1" thickBot="1">
      <c r="B1" s="3745" t="s">
        <v>3808</v>
      </c>
      <c r="C1" s="3745"/>
      <c r="D1" s="3745"/>
      <c r="E1" s="3745"/>
      <c r="F1" s="3745"/>
      <c r="G1" s="3745"/>
      <c r="H1" s="3745"/>
      <c r="I1" s="3745"/>
      <c r="J1" s="3745"/>
      <c r="K1" s="3745"/>
      <c r="L1" s="3745"/>
      <c r="M1" s="3745"/>
    </row>
    <row r="2" spans="2:128" ht="19.5" customHeight="1" thickBot="1">
      <c r="B2" s="879"/>
      <c r="C2" s="879"/>
      <c r="D2" s="879"/>
      <c r="E2" s="879"/>
      <c r="F2" s="879"/>
      <c r="G2" s="879"/>
      <c r="H2" s="879"/>
      <c r="I2" s="879"/>
      <c r="J2" s="879"/>
      <c r="K2" s="879"/>
      <c r="L2" s="879"/>
      <c r="M2" s="879"/>
      <c r="AS2" s="3727" t="s">
        <v>496</v>
      </c>
      <c r="AT2" s="3727"/>
      <c r="AU2" s="3727"/>
      <c r="AV2" s="3746"/>
      <c r="AW2" s="3747" t="s">
        <v>2542</v>
      </c>
      <c r="AX2" s="3748"/>
      <c r="AY2" s="3748"/>
      <c r="AZ2" s="3740"/>
      <c r="BA2" s="3740"/>
      <c r="BB2" s="3740"/>
      <c r="BC2" s="3739" t="s">
        <v>477</v>
      </c>
      <c r="BD2" s="3739"/>
      <c r="BE2" s="3740"/>
      <c r="BF2" s="3740"/>
      <c r="BG2" s="3739" t="s">
        <v>5</v>
      </c>
      <c r="BH2" s="3739"/>
      <c r="BI2" s="3740"/>
      <c r="BJ2" s="3740"/>
      <c r="BK2" s="3740"/>
      <c r="BL2" s="3739" t="s">
        <v>478</v>
      </c>
      <c r="BM2" s="3741"/>
      <c r="BQ2" s="880"/>
      <c r="BR2" s="880"/>
      <c r="BS2" s="880"/>
      <c r="BT2" s="880"/>
    </row>
    <row r="3" spans="2:128" ht="8.25" customHeight="1">
      <c r="B3" s="879"/>
      <c r="C3" s="879"/>
      <c r="D3" s="879"/>
      <c r="E3" s="879"/>
      <c r="F3" s="879"/>
      <c r="G3" s="879"/>
      <c r="H3" s="879"/>
      <c r="I3" s="879"/>
      <c r="J3" s="879"/>
      <c r="K3" s="879"/>
      <c r="L3" s="879"/>
      <c r="M3" s="879"/>
      <c r="AS3" s="881"/>
      <c r="AT3" s="881"/>
      <c r="AU3" s="881"/>
      <c r="AV3" s="881"/>
      <c r="AW3" s="882"/>
      <c r="AX3" s="882"/>
      <c r="AY3" s="882"/>
      <c r="AZ3" s="883"/>
      <c r="BA3" s="883"/>
      <c r="BB3" s="884"/>
      <c r="BC3" s="882"/>
      <c r="BD3" s="882"/>
      <c r="BE3" s="883"/>
      <c r="BF3" s="884"/>
      <c r="BG3" s="882"/>
      <c r="BH3" s="882"/>
      <c r="BI3" s="883"/>
      <c r="BJ3" s="884"/>
      <c r="BK3" s="884"/>
      <c r="BL3" s="882"/>
      <c r="BM3" s="882"/>
      <c r="BQ3" s="880"/>
      <c r="BR3" s="880"/>
      <c r="BS3" s="880"/>
      <c r="BT3" s="880"/>
    </row>
    <row r="4" spans="2:128" ht="11.25" customHeight="1">
      <c r="Q4" s="3742" t="s">
        <v>3809</v>
      </c>
      <c r="R4" s="3742"/>
      <c r="S4" s="3742"/>
      <c r="T4" s="3742"/>
      <c r="U4" s="3742"/>
      <c r="V4" s="3742"/>
      <c r="W4" s="3742"/>
      <c r="X4" s="3742"/>
      <c r="Y4" s="3742"/>
      <c r="Z4" s="3742"/>
      <c r="AA4" s="3742"/>
      <c r="AB4" s="3742"/>
      <c r="AC4" s="3742"/>
      <c r="AD4" s="3742"/>
      <c r="AE4" s="3742"/>
      <c r="AF4" s="3742"/>
      <c r="AG4" s="3742"/>
      <c r="AH4" s="3742"/>
      <c r="AI4" s="3742"/>
      <c r="AJ4" s="3742"/>
      <c r="AK4" s="3742"/>
      <c r="AL4" s="3742"/>
      <c r="AM4" s="3742"/>
      <c r="AN4" s="3742"/>
      <c r="AO4" s="3742"/>
      <c r="AP4" s="3742"/>
      <c r="AQ4" s="3742"/>
      <c r="AR4" s="3742"/>
      <c r="AS4" s="3742"/>
      <c r="AT4" s="3742"/>
      <c r="AU4" s="3742"/>
      <c r="AV4" s="3742"/>
      <c r="AW4" s="3742"/>
      <c r="AX4" s="3742"/>
      <c r="BP4" s="880"/>
      <c r="BQ4" s="880"/>
      <c r="BR4" s="880"/>
      <c r="BS4" s="880"/>
      <c r="BT4" s="880"/>
      <c r="BU4" s="883"/>
      <c r="BV4" s="883"/>
      <c r="BW4" s="883"/>
      <c r="BX4" s="884"/>
      <c r="BY4" s="884"/>
      <c r="BZ4" s="883"/>
      <c r="CA4" s="883"/>
      <c r="CB4" s="884"/>
      <c r="CC4" s="884"/>
      <c r="CD4" s="883"/>
      <c r="CE4" s="883"/>
      <c r="CF4" s="884"/>
      <c r="CG4" s="884"/>
      <c r="CH4" s="883"/>
      <c r="CI4" s="883"/>
    </row>
    <row r="5" spans="2:128" ht="11.25" customHeight="1">
      <c r="Q5" s="3742"/>
      <c r="R5" s="3742"/>
      <c r="S5" s="3742"/>
      <c r="T5" s="3742"/>
      <c r="U5" s="3742"/>
      <c r="V5" s="3742"/>
      <c r="W5" s="3742"/>
      <c r="X5" s="3742"/>
      <c r="Y5" s="3742"/>
      <c r="Z5" s="3742"/>
      <c r="AA5" s="3742"/>
      <c r="AB5" s="3742"/>
      <c r="AC5" s="3742"/>
      <c r="AD5" s="3742"/>
      <c r="AE5" s="3742"/>
      <c r="AF5" s="3742"/>
      <c r="AG5" s="3742"/>
      <c r="AH5" s="3742"/>
      <c r="AI5" s="3742"/>
      <c r="AJ5" s="3742"/>
      <c r="AK5" s="3742"/>
      <c r="AL5" s="3742"/>
      <c r="AM5" s="3742"/>
      <c r="AN5" s="3742"/>
      <c r="AO5" s="3742"/>
      <c r="AP5" s="3742"/>
      <c r="AQ5" s="3742"/>
      <c r="AR5" s="3742"/>
      <c r="AS5" s="3742"/>
      <c r="AT5" s="3742"/>
      <c r="AU5" s="3742"/>
      <c r="AV5" s="3742"/>
      <c r="AW5" s="3742"/>
      <c r="AX5" s="3742"/>
      <c r="BP5" s="880"/>
      <c r="BQ5" s="880"/>
      <c r="BR5" s="880"/>
      <c r="BS5" s="880"/>
      <c r="BT5" s="880"/>
      <c r="BU5" s="883"/>
      <c r="BV5" s="883"/>
      <c r="BW5" s="883"/>
      <c r="BX5" s="884"/>
      <c r="BY5" s="884"/>
      <c r="BZ5" s="883"/>
      <c r="CA5" s="883"/>
      <c r="CB5" s="884"/>
      <c r="CC5" s="884"/>
      <c r="CD5" s="883"/>
      <c r="CE5" s="883"/>
      <c r="CF5" s="884"/>
      <c r="CG5" s="884"/>
      <c r="CH5" s="883"/>
      <c r="CI5" s="883"/>
    </row>
    <row r="6" spans="2:128" ht="15" customHeight="1">
      <c r="Q6" s="3743" t="s">
        <v>2526</v>
      </c>
      <c r="R6" s="3743"/>
      <c r="S6" s="3743"/>
      <c r="T6" s="3743"/>
      <c r="U6" s="3743"/>
      <c r="V6" s="3743"/>
      <c r="W6" s="3743"/>
      <c r="X6" s="3743"/>
      <c r="Y6" s="3743"/>
      <c r="Z6" s="3743"/>
      <c r="AA6" s="3743"/>
      <c r="AB6" s="3743"/>
      <c r="AC6" s="3743"/>
      <c r="AD6" s="3743"/>
      <c r="AE6" s="3743"/>
      <c r="AF6" s="3743"/>
      <c r="AG6" s="3743"/>
      <c r="AH6" s="3743"/>
      <c r="AI6" s="3743"/>
      <c r="AJ6" s="3743"/>
      <c r="AK6" s="3743"/>
      <c r="AL6" s="3743"/>
      <c r="AM6" s="3743"/>
      <c r="AN6" s="3743"/>
      <c r="AO6" s="3743"/>
      <c r="AP6" s="3743"/>
      <c r="AQ6" s="3743"/>
      <c r="AR6" s="3743"/>
      <c r="AS6" s="3743"/>
      <c r="AT6" s="3743"/>
      <c r="AU6" s="3743"/>
      <c r="AV6" s="3743"/>
      <c r="AW6" s="3743"/>
      <c r="AX6" s="3743"/>
    </row>
    <row r="7" spans="2:128" s="886" customFormat="1" ht="12">
      <c r="B7" s="885"/>
      <c r="C7" s="885"/>
      <c r="D7" s="885"/>
      <c r="E7" s="885"/>
      <c r="F7" s="885"/>
      <c r="G7" s="885"/>
      <c r="H7" s="885"/>
      <c r="I7" s="885"/>
      <c r="J7" s="885"/>
      <c r="K7" s="885"/>
      <c r="L7" s="885"/>
      <c r="M7" s="885"/>
      <c r="N7" s="885"/>
      <c r="O7" s="885"/>
      <c r="P7" s="885"/>
      <c r="Q7" s="885"/>
      <c r="R7" s="885"/>
      <c r="S7" s="885"/>
      <c r="T7" s="885"/>
      <c r="U7" s="885"/>
      <c r="V7" s="885"/>
      <c r="W7" s="885"/>
      <c r="X7" s="885"/>
      <c r="Y7" s="885"/>
      <c r="Z7" s="885"/>
      <c r="AA7" s="885"/>
      <c r="AB7" s="885"/>
      <c r="AC7" s="885"/>
      <c r="AD7" s="3744" t="s">
        <v>15</v>
      </c>
      <c r="AE7" s="3744"/>
      <c r="AF7" s="3744"/>
      <c r="AG7" s="3744"/>
      <c r="AH7" s="3744"/>
      <c r="AI7" s="3744"/>
      <c r="AJ7" s="3744"/>
      <c r="AK7" s="3744"/>
      <c r="AL7" s="885"/>
      <c r="AM7" s="885"/>
      <c r="AN7" s="885"/>
      <c r="AO7" s="885"/>
      <c r="AP7" s="885"/>
      <c r="AQ7" s="885"/>
      <c r="AR7" s="885"/>
      <c r="AS7" s="885"/>
      <c r="AT7" s="885"/>
      <c r="AU7" s="885"/>
      <c r="AV7" s="885"/>
      <c r="AW7" s="885"/>
      <c r="AX7" s="885"/>
      <c r="AY7" s="885"/>
      <c r="AZ7" s="885"/>
      <c r="BA7" s="885"/>
      <c r="BD7" s="887"/>
      <c r="BG7" s="888"/>
      <c r="BH7" s="888"/>
      <c r="BI7" s="888"/>
      <c r="BJ7" s="888"/>
      <c r="BK7" s="888"/>
      <c r="BL7" s="888"/>
      <c r="BM7" s="888"/>
      <c r="BN7" s="888"/>
      <c r="BO7" s="888"/>
      <c r="BP7" s="888"/>
    </row>
    <row r="8" spans="2:128" s="886" customFormat="1" ht="2.25" customHeight="1">
      <c r="B8" s="885"/>
      <c r="C8" s="885"/>
      <c r="D8" s="885"/>
      <c r="E8" s="885"/>
      <c r="F8" s="885"/>
      <c r="G8" s="885"/>
      <c r="H8" s="885"/>
      <c r="I8" s="885"/>
      <c r="J8" s="885"/>
      <c r="K8" s="885"/>
      <c r="L8" s="885"/>
      <c r="M8" s="885"/>
      <c r="N8" s="885"/>
      <c r="O8" s="885"/>
      <c r="P8" s="885"/>
      <c r="Q8" s="885"/>
      <c r="R8" s="885"/>
      <c r="S8" s="885"/>
      <c r="T8" s="885"/>
      <c r="U8" s="885"/>
      <c r="V8" s="885"/>
      <c r="W8" s="885"/>
      <c r="X8" s="885"/>
      <c r="Y8" s="885"/>
      <c r="Z8" s="885"/>
      <c r="AA8" s="885"/>
      <c r="AB8" s="885"/>
      <c r="AC8" s="885"/>
      <c r="AD8" s="885"/>
      <c r="AE8" s="885"/>
      <c r="AF8" s="885"/>
      <c r="AG8" s="885"/>
      <c r="AH8" s="885"/>
      <c r="AI8" s="885"/>
      <c r="AJ8" s="885"/>
      <c r="AK8" s="885"/>
      <c r="AL8" s="885"/>
      <c r="AM8" s="885"/>
      <c r="AN8" s="885"/>
      <c r="AO8" s="885"/>
      <c r="AP8" s="885"/>
      <c r="AQ8" s="885"/>
      <c r="AR8" s="885"/>
      <c r="AS8" s="885"/>
      <c r="AT8" s="885"/>
      <c r="AU8" s="885"/>
      <c r="AV8" s="885"/>
      <c r="AW8" s="885"/>
      <c r="AX8" s="885"/>
      <c r="AY8" s="885"/>
      <c r="AZ8" s="885"/>
      <c r="BA8" s="885"/>
      <c r="BB8" s="888"/>
      <c r="BC8" s="888"/>
      <c r="BD8" s="888"/>
      <c r="BE8" s="888"/>
      <c r="BF8" s="888"/>
      <c r="BG8" s="888"/>
      <c r="BH8" s="888"/>
      <c r="BI8" s="888"/>
      <c r="BJ8" s="888"/>
      <c r="BK8" s="888"/>
      <c r="BL8" s="888"/>
      <c r="BM8" s="888"/>
      <c r="BN8" s="888"/>
      <c r="BO8" s="888"/>
      <c r="BP8" s="888"/>
    </row>
    <row r="9" spans="2:128" ht="15.75" customHeight="1">
      <c r="B9" s="3725" t="s">
        <v>2543</v>
      </c>
      <c r="C9" s="3725"/>
      <c r="D9" s="3725"/>
      <c r="E9" s="3726" t="s">
        <v>2594</v>
      </c>
      <c r="F9" s="3726"/>
      <c r="G9" s="3726"/>
      <c r="H9" s="3726"/>
      <c r="I9" s="3726"/>
      <c r="J9" s="3726"/>
      <c r="K9" s="3726"/>
      <c r="L9" s="3726"/>
      <c r="M9" s="3726"/>
      <c r="N9" s="3726"/>
      <c r="O9" s="3726"/>
      <c r="P9" s="3726"/>
      <c r="Q9" s="3726"/>
      <c r="R9" s="3726"/>
      <c r="S9" s="3726"/>
      <c r="T9" s="3726"/>
      <c r="U9" s="3726"/>
      <c r="V9" s="3726"/>
      <c r="W9" s="3726"/>
      <c r="X9" s="3726"/>
      <c r="Y9" s="3726"/>
      <c r="Z9" s="3726"/>
      <c r="AA9" s="3726"/>
      <c r="AB9" s="3726"/>
      <c r="AC9" s="3726"/>
      <c r="AD9" s="3726"/>
      <c r="AE9" s="3726"/>
      <c r="AF9" s="3726"/>
      <c r="AG9" s="3726"/>
      <c r="AH9" s="3726"/>
      <c r="AI9" s="3726"/>
      <c r="AJ9" s="3726"/>
      <c r="AK9" s="3726"/>
      <c r="AL9" s="3726"/>
      <c r="AM9" s="3726"/>
      <c r="AN9" s="3726"/>
      <c r="AO9" s="3726"/>
      <c r="AP9" s="3726"/>
      <c r="AQ9" s="3726"/>
      <c r="AR9" s="3726"/>
      <c r="AS9" s="3726"/>
      <c r="AT9" s="3726"/>
      <c r="AU9" s="3726"/>
      <c r="AV9" s="3726"/>
      <c r="AW9" s="3726"/>
      <c r="AX9" s="3726"/>
      <c r="AY9" s="3726"/>
      <c r="AZ9" s="3726"/>
      <c r="BA9" s="3726"/>
      <c r="BB9" s="3726"/>
      <c r="BC9" s="3726"/>
      <c r="BD9" s="3726"/>
      <c r="BE9" s="3726"/>
      <c r="BF9" s="3726"/>
      <c r="BG9" s="3726"/>
      <c r="BH9" s="3726"/>
      <c r="BI9" s="3726"/>
      <c r="BJ9" s="3726"/>
      <c r="BK9" s="3726"/>
      <c r="BL9" s="3726"/>
      <c r="BM9" s="3726"/>
      <c r="BN9" s="889"/>
      <c r="BO9" s="889"/>
      <c r="BP9" s="889"/>
      <c r="BQ9" s="889"/>
      <c r="BR9" s="889"/>
      <c r="BS9" s="889"/>
      <c r="BT9" s="889"/>
      <c r="BU9" s="889"/>
      <c r="BV9" s="889"/>
      <c r="BW9" s="889"/>
      <c r="BX9" s="889"/>
      <c r="BY9" s="889"/>
      <c r="BZ9" s="889"/>
      <c r="CA9" s="889"/>
      <c r="CB9" s="889"/>
      <c r="CC9" s="889"/>
      <c r="CD9" s="889"/>
      <c r="CE9" s="889"/>
      <c r="CF9" s="889"/>
      <c r="CG9" s="889"/>
      <c r="CH9" s="889"/>
      <c r="CI9" s="889"/>
      <c r="CJ9" s="889"/>
      <c r="CK9" s="889"/>
      <c r="CL9" s="889"/>
      <c r="CM9" s="889"/>
      <c r="CN9" s="889"/>
      <c r="CO9" s="889"/>
      <c r="CP9" s="889"/>
      <c r="CQ9" s="889"/>
      <c r="CR9" s="889"/>
      <c r="CS9" s="889"/>
      <c r="CT9" s="889"/>
      <c r="CU9" s="889"/>
      <c r="CV9" s="889"/>
      <c r="CW9" s="889"/>
      <c r="CX9" s="889"/>
      <c r="CY9" s="889"/>
      <c r="CZ9" s="889"/>
      <c r="DA9" s="889"/>
      <c r="DB9" s="889"/>
      <c r="DC9" s="889"/>
      <c r="DD9" s="889"/>
      <c r="DE9" s="889"/>
      <c r="DF9" s="889"/>
      <c r="DG9" s="889"/>
      <c r="DH9" s="889"/>
      <c r="DI9" s="889"/>
      <c r="DJ9" s="889"/>
      <c r="DK9" s="889"/>
      <c r="DL9" s="889"/>
      <c r="DM9" s="889"/>
      <c r="DN9" s="889"/>
      <c r="DO9" s="889"/>
      <c r="DP9" s="889"/>
      <c r="DQ9" s="889"/>
      <c r="DR9" s="889"/>
      <c r="DS9" s="889"/>
      <c r="DT9" s="889"/>
      <c r="DU9" s="889"/>
      <c r="DV9" s="889"/>
      <c r="DW9" s="889"/>
      <c r="DX9" s="889"/>
    </row>
    <row r="10" spans="2:128" ht="16.5" customHeight="1">
      <c r="B10" s="890"/>
      <c r="C10" s="890"/>
      <c r="D10" s="890"/>
      <c r="E10" s="3726"/>
      <c r="F10" s="3726"/>
      <c r="G10" s="3726"/>
      <c r="H10" s="3726"/>
      <c r="I10" s="3726"/>
      <c r="J10" s="3726"/>
      <c r="K10" s="3726"/>
      <c r="L10" s="3726"/>
      <c r="M10" s="3726"/>
      <c r="N10" s="3726"/>
      <c r="O10" s="3726"/>
      <c r="P10" s="3726"/>
      <c r="Q10" s="3726"/>
      <c r="R10" s="3726"/>
      <c r="S10" s="3726"/>
      <c r="T10" s="3726"/>
      <c r="U10" s="3726"/>
      <c r="V10" s="3726"/>
      <c r="W10" s="3726"/>
      <c r="X10" s="3726"/>
      <c r="Y10" s="3726"/>
      <c r="Z10" s="3726"/>
      <c r="AA10" s="3726"/>
      <c r="AB10" s="3726"/>
      <c r="AC10" s="3726"/>
      <c r="AD10" s="3726"/>
      <c r="AE10" s="3726"/>
      <c r="AF10" s="3726"/>
      <c r="AG10" s="3726"/>
      <c r="AH10" s="3726"/>
      <c r="AI10" s="3726"/>
      <c r="AJ10" s="3726"/>
      <c r="AK10" s="3726"/>
      <c r="AL10" s="3726"/>
      <c r="AM10" s="3726"/>
      <c r="AN10" s="3726"/>
      <c r="AO10" s="3726"/>
      <c r="AP10" s="3726"/>
      <c r="AQ10" s="3726"/>
      <c r="AR10" s="3726"/>
      <c r="AS10" s="3726"/>
      <c r="AT10" s="3726"/>
      <c r="AU10" s="3726"/>
      <c r="AV10" s="3726"/>
      <c r="AW10" s="3726"/>
      <c r="AX10" s="3726"/>
      <c r="AY10" s="3726"/>
      <c r="AZ10" s="3726"/>
      <c r="BA10" s="3726"/>
      <c r="BB10" s="3726"/>
      <c r="BC10" s="3726"/>
      <c r="BD10" s="3726"/>
      <c r="BE10" s="3726"/>
      <c r="BF10" s="3726"/>
      <c r="BG10" s="3726"/>
      <c r="BH10" s="3726"/>
      <c r="BI10" s="3726"/>
      <c r="BJ10" s="3726"/>
      <c r="BK10" s="3726"/>
      <c r="BL10" s="3726"/>
      <c r="BM10" s="3726"/>
      <c r="BN10" s="889"/>
      <c r="BO10" s="889"/>
      <c r="BP10" s="889"/>
      <c r="BQ10" s="889"/>
      <c r="BR10" s="889"/>
      <c r="BS10" s="889"/>
      <c r="BT10" s="889"/>
      <c r="BU10" s="889"/>
      <c r="BV10" s="889"/>
      <c r="BW10" s="889"/>
      <c r="BX10" s="889"/>
      <c r="BY10" s="889"/>
      <c r="BZ10" s="889"/>
      <c r="CA10" s="889"/>
      <c r="CB10" s="889"/>
      <c r="CC10" s="889"/>
      <c r="CD10" s="889"/>
      <c r="CE10" s="889"/>
      <c r="CF10" s="889"/>
      <c r="CG10" s="889"/>
      <c r="CH10" s="889"/>
      <c r="CI10" s="889"/>
      <c r="CJ10" s="889"/>
      <c r="CK10" s="889"/>
      <c r="CL10" s="889"/>
      <c r="CM10" s="889"/>
      <c r="CN10" s="889"/>
      <c r="CO10" s="889"/>
      <c r="CP10" s="889"/>
      <c r="CQ10" s="889"/>
      <c r="CR10" s="889"/>
      <c r="CS10" s="889"/>
      <c r="CT10" s="889"/>
      <c r="CU10" s="889"/>
      <c r="CV10" s="889"/>
      <c r="CW10" s="889"/>
      <c r="CX10" s="889"/>
      <c r="CY10" s="889"/>
      <c r="CZ10" s="889"/>
      <c r="DA10" s="889"/>
      <c r="DB10" s="889"/>
      <c r="DC10" s="889"/>
      <c r="DD10" s="889"/>
      <c r="DE10" s="889"/>
      <c r="DF10" s="889"/>
      <c r="DG10" s="889"/>
      <c r="DH10" s="889"/>
      <c r="DI10" s="889"/>
      <c r="DJ10" s="889"/>
      <c r="DK10" s="889"/>
      <c r="DL10" s="889"/>
      <c r="DM10" s="889"/>
      <c r="DN10" s="889"/>
      <c r="DO10" s="889"/>
      <c r="DP10" s="889"/>
      <c r="DQ10" s="889"/>
      <c r="DR10" s="889"/>
      <c r="DS10" s="889"/>
      <c r="DT10" s="889"/>
      <c r="DU10" s="889"/>
      <c r="DV10" s="889"/>
      <c r="DW10" s="889"/>
      <c r="DX10" s="889"/>
    </row>
    <row r="11" spans="2:128" ht="17.25" customHeight="1">
      <c r="B11" s="891"/>
      <c r="C11" s="891"/>
      <c r="D11" s="891"/>
      <c r="E11" s="3726"/>
      <c r="F11" s="3726"/>
      <c r="G11" s="3726"/>
      <c r="H11" s="3726"/>
      <c r="I11" s="3726"/>
      <c r="J11" s="3726"/>
      <c r="K11" s="3726"/>
      <c r="L11" s="3726"/>
      <c r="M11" s="3726"/>
      <c r="N11" s="3726"/>
      <c r="O11" s="3726"/>
      <c r="P11" s="3726"/>
      <c r="Q11" s="3726"/>
      <c r="R11" s="3726"/>
      <c r="S11" s="3726"/>
      <c r="T11" s="3726"/>
      <c r="U11" s="3726"/>
      <c r="V11" s="3726"/>
      <c r="W11" s="3726"/>
      <c r="X11" s="3726"/>
      <c r="Y11" s="3726"/>
      <c r="Z11" s="3726"/>
      <c r="AA11" s="3726"/>
      <c r="AB11" s="3726"/>
      <c r="AC11" s="3726"/>
      <c r="AD11" s="3726"/>
      <c r="AE11" s="3726"/>
      <c r="AF11" s="3726"/>
      <c r="AG11" s="3726"/>
      <c r="AH11" s="3726"/>
      <c r="AI11" s="3726"/>
      <c r="AJ11" s="3726"/>
      <c r="AK11" s="3726"/>
      <c r="AL11" s="3726"/>
      <c r="AM11" s="3726"/>
      <c r="AN11" s="3726"/>
      <c r="AO11" s="3726"/>
      <c r="AP11" s="3726"/>
      <c r="AQ11" s="3726"/>
      <c r="AR11" s="3726"/>
      <c r="AS11" s="3726"/>
      <c r="AT11" s="3726"/>
      <c r="AU11" s="3726"/>
      <c r="AV11" s="3726"/>
      <c r="AW11" s="3726"/>
      <c r="AX11" s="3726"/>
      <c r="AY11" s="3726"/>
      <c r="AZ11" s="3726"/>
      <c r="BA11" s="3726"/>
      <c r="BB11" s="3726"/>
      <c r="BC11" s="3726"/>
      <c r="BD11" s="3726"/>
      <c r="BE11" s="3726"/>
      <c r="BF11" s="3726"/>
      <c r="BG11" s="3726"/>
      <c r="BH11" s="3726"/>
      <c r="BI11" s="3726"/>
      <c r="BJ11" s="3726"/>
      <c r="BK11" s="3726"/>
      <c r="BL11" s="3726"/>
      <c r="BM11" s="3726"/>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row>
    <row r="12" spans="2:128" ht="13.5">
      <c r="B12" s="3725" t="s">
        <v>2545</v>
      </c>
      <c r="C12" s="3725"/>
      <c r="D12" s="3725"/>
      <c r="E12" s="3726" t="s">
        <v>2546</v>
      </c>
      <c r="F12" s="3726"/>
      <c r="G12" s="3726"/>
      <c r="H12" s="3726"/>
      <c r="I12" s="3726"/>
      <c r="J12" s="3726"/>
      <c r="K12" s="3726"/>
      <c r="L12" s="3726"/>
      <c r="M12" s="3726"/>
      <c r="N12" s="3726"/>
      <c r="O12" s="3726"/>
      <c r="P12" s="3726"/>
      <c r="Q12" s="3726"/>
      <c r="R12" s="3726"/>
      <c r="S12" s="3726"/>
      <c r="T12" s="3726"/>
      <c r="U12" s="3726"/>
      <c r="V12" s="3726"/>
      <c r="W12" s="3726"/>
      <c r="X12" s="3726"/>
      <c r="Y12" s="3726"/>
      <c r="Z12" s="3726"/>
      <c r="AA12" s="3726"/>
      <c r="AB12" s="3726"/>
      <c r="AC12" s="3726"/>
      <c r="AD12" s="3726"/>
      <c r="AE12" s="3726"/>
      <c r="AF12" s="3726"/>
      <c r="AG12" s="3726"/>
      <c r="AH12" s="3726"/>
      <c r="AI12" s="3726"/>
      <c r="AJ12" s="3726"/>
      <c r="AK12" s="3726"/>
      <c r="AL12" s="3726"/>
      <c r="AM12" s="3726"/>
      <c r="AN12" s="3726"/>
      <c r="AO12" s="3726"/>
      <c r="AP12" s="3726"/>
      <c r="AQ12" s="3726"/>
      <c r="AR12" s="3726"/>
      <c r="AS12" s="3726"/>
      <c r="AT12" s="3726"/>
      <c r="AU12" s="3726"/>
      <c r="AV12" s="3726"/>
      <c r="AW12" s="3726"/>
      <c r="AX12" s="3726"/>
      <c r="AY12" s="3726"/>
      <c r="AZ12" s="3726"/>
      <c r="BA12" s="3726"/>
      <c r="BB12" s="3726"/>
      <c r="BC12" s="3726"/>
      <c r="BD12" s="3726"/>
      <c r="BE12" s="3726"/>
      <c r="BF12" s="3726"/>
      <c r="BG12" s="3726"/>
      <c r="BH12" s="3726"/>
      <c r="BI12" s="3726"/>
      <c r="BJ12" s="3726"/>
      <c r="BK12" s="3726"/>
      <c r="BL12" s="3726"/>
      <c r="BM12" s="3726"/>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row>
    <row r="13" spans="2:128" ht="12" customHeight="1">
      <c r="B13" s="891"/>
      <c r="C13" s="891"/>
      <c r="D13" s="891"/>
      <c r="E13" s="891"/>
      <c r="F13" s="891"/>
      <c r="G13" s="891"/>
      <c r="H13" s="891"/>
      <c r="I13" s="891"/>
      <c r="J13" s="891"/>
      <c r="K13" s="891"/>
      <c r="L13" s="891"/>
      <c r="M13" s="891"/>
      <c r="N13" s="891"/>
      <c r="O13" s="891"/>
      <c r="P13" s="891"/>
      <c r="Q13" s="891"/>
      <c r="R13" s="891"/>
      <c r="S13" s="891"/>
      <c r="T13" s="891"/>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c r="AT13" s="891"/>
      <c r="AU13" s="891"/>
      <c r="AV13" s="891"/>
      <c r="AW13" s="891"/>
      <c r="AX13" s="891"/>
      <c r="AY13" s="891"/>
      <c r="AZ13" s="891"/>
      <c r="BA13" s="891"/>
      <c r="BB13" s="891"/>
      <c r="BC13" s="891"/>
      <c r="BD13" s="891"/>
      <c r="BE13" s="891"/>
      <c r="BF13" s="891"/>
      <c r="BG13" s="891"/>
      <c r="BH13" s="891"/>
      <c r="BI13" s="891"/>
      <c r="BJ13" s="891"/>
      <c r="BK13" s="891"/>
      <c r="BL13" s="891"/>
      <c r="BM13" s="891"/>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c r="CT13" s="889"/>
      <c r="CU13" s="889"/>
      <c r="CV13" s="889"/>
      <c r="CW13" s="889"/>
      <c r="CX13" s="889"/>
      <c r="CY13" s="889"/>
      <c r="CZ13" s="889"/>
      <c r="DA13" s="889"/>
      <c r="DB13" s="889"/>
      <c r="DC13" s="889"/>
      <c r="DD13" s="889"/>
      <c r="DE13" s="889"/>
      <c r="DF13" s="889"/>
      <c r="DG13" s="889"/>
      <c r="DH13" s="889"/>
      <c r="DI13" s="889"/>
      <c r="DJ13" s="889"/>
      <c r="DK13" s="889"/>
      <c r="DL13" s="889"/>
      <c r="DM13" s="889"/>
      <c r="DN13" s="889"/>
      <c r="DO13" s="889"/>
      <c r="DP13" s="889"/>
      <c r="DQ13" s="889"/>
      <c r="DR13" s="889"/>
      <c r="DS13" s="889"/>
      <c r="DT13" s="889"/>
      <c r="DU13" s="889"/>
      <c r="DV13" s="889"/>
      <c r="DW13" s="889"/>
      <c r="DX13" s="889"/>
    </row>
    <row r="14" spans="2:128" ht="7.5" customHeight="1">
      <c r="B14" s="891"/>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2"/>
      <c r="AR14" s="892"/>
      <c r="AS14" s="892"/>
      <c r="AT14" s="892"/>
      <c r="AU14" s="892"/>
      <c r="AV14" s="892"/>
      <c r="AW14" s="892"/>
      <c r="AX14" s="892"/>
      <c r="AY14" s="892"/>
      <c r="AZ14" s="892"/>
      <c r="BA14" s="892"/>
      <c r="BB14" s="892"/>
      <c r="BC14" s="892"/>
      <c r="BD14" s="892"/>
      <c r="BE14" s="892"/>
      <c r="BF14" s="892"/>
      <c r="BG14" s="892"/>
      <c r="BH14" s="892"/>
      <c r="BI14" s="892"/>
      <c r="BJ14" s="892"/>
      <c r="BK14" s="891"/>
      <c r="BL14" s="891"/>
      <c r="BM14" s="891"/>
    </row>
    <row r="15" spans="2:128" ht="7.5" customHeight="1" thickBot="1"/>
    <row r="16" spans="2:128" ht="7.5" customHeight="1">
      <c r="B16" s="3727" t="s">
        <v>2547</v>
      </c>
      <c r="C16" s="3728"/>
      <c r="D16" s="3728"/>
      <c r="E16" s="3728"/>
      <c r="F16" s="3728"/>
      <c r="G16" s="3728"/>
      <c r="H16" s="3729"/>
      <c r="I16" s="3730" t="s">
        <v>3082</v>
      </c>
      <c r="J16" s="3731"/>
      <c r="K16" s="3731"/>
      <c r="L16" s="3731"/>
      <c r="M16" s="3731"/>
      <c r="N16" s="3731"/>
      <c r="O16" s="3731"/>
      <c r="P16" s="3731"/>
      <c r="Q16" s="3731"/>
      <c r="R16" s="3731"/>
      <c r="S16" s="3731"/>
      <c r="T16" s="3731"/>
      <c r="U16" s="3731"/>
      <c r="V16" s="3731"/>
      <c r="W16" s="3731"/>
      <c r="X16" s="3731"/>
      <c r="Y16" s="3731"/>
      <c r="Z16" s="3731"/>
      <c r="AA16" s="3731"/>
      <c r="AB16" s="3731"/>
      <c r="AC16" s="3731"/>
      <c r="AD16" s="3732"/>
    </row>
    <row r="17" spans="2:65" ht="7.5" customHeight="1">
      <c r="B17" s="3728"/>
      <c r="C17" s="3728"/>
      <c r="D17" s="3728"/>
      <c r="E17" s="3728"/>
      <c r="F17" s="3728"/>
      <c r="G17" s="3728"/>
      <c r="H17" s="3729"/>
      <c r="I17" s="3733"/>
      <c r="J17" s="3734"/>
      <c r="K17" s="3734"/>
      <c r="L17" s="3734"/>
      <c r="M17" s="3734"/>
      <c r="N17" s="3734"/>
      <c r="O17" s="3734"/>
      <c r="P17" s="3734"/>
      <c r="Q17" s="3734"/>
      <c r="R17" s="3734"/>
      <c r="S17" s="3734"/>
      <c r="T17" s="3734"/>
      <c r="U17" s="3734"/>
      <c r="V17" s="3734"/>
      <c r="W17" s="3734"/>
      <c r="X17" s="3734"/>
      <c r="Y17" s="3734"/>
      <c r="Z17" s="3734"/>
      <c r="AA17" s="3734"/>
      <c r="AB17" s="3734"/>
      <c r="AC17" s="3734"/>
      <c r="AD17" s="3735"/>
      <c r="AE17" s="3727" t="s">
        <v>479</v>
      </c>
      <c r="AF17" s="3727"/>
      <c r="AG17" s="3727"/>
    </row>
    <row r="18" spans="2:65" ht="7.5" customHeight="1" thickBot="1">
      <c r="B18" s="3728"/>
      <c r="C18" s="3728"/>
      <c r="D18" s="3728"/>
      <c r="E18" s="3728"/>
      <c r="F18" s="3728"/>
      <c r="G18" s="3728"/>
      <c r="H18" s="3729"/>
      <c r="I18" s="3736"/>
      <c r="J18" s="3737"/>
      <c r="K18" s="3737"/>
      <c r="L18" s="3737"/>
      <c r="M18" s="3737"/>
      <c r="N18" s="3737"/>
      <c r="O18" s="3737"/>
      <c r="P18" s="3737"/>
      <c r="Q18" s="3737"/>
      <c r="R18" s="3737"/>
      <c r="S18" s="3737"/>
      <c r="T18" s="3737"/>
      <c r="U18" s="3737"/>
      <c r="V18" s="3737"/>
      <c r="W18" s="3737"/>
      <c r="X18" s="3737"/>
      <c r="Y18" s="3737"/>
      <c r="Z18" s="3737"/>
      <c r="AA18" s="3737"/>
      <c r="AB18" s="3737"/>
      <c r="AC18" s="3737"/>
      <c r="AD18" s="3738"/>
      <c r="AE18" s="3727"/>
      <c r="AF18" s="3727"/>
      <c r="AG18" s="3727"/>
    </row>
    <row r="19" spans="2:65" ht="7.5" customHeight="1" thickBot="1"/>
    <row r="20" spans="2:65" ht="7.5" customHeight="1" thickBot="1">
      <c r="B20" s="3705" t="s">
        <v>509</v>
      </c>
      <c r="C20" s="3706"/>
      <c r="D20" s="3706"/>
      <c r="E20" s="3706"/>
      <c r="F20" s="3707"/>
      <c r="G20" s="3709" t="s">
        <v>2548</v>
      </c>
      <c r="H20" s="3709"/>
      <c r="I20" s="3709"/>
      <c r="J20" s="3709"/>
      <c r="K20" s="3709"/>
      <c r="L20" s="4031" t="s">
        <v>138</v>
      </c>
      <c r="M20" s="4031"/>
      <c r="N20" s="4031"/>
      <c r="O20" s="4031"/>
      <c r="P20" s="4033" t="str">
        <f>cst_wskakunin_owner1__space_KANA</f>
        <v>テスト建て主　ﾀﾞｲﾋｮｳﾄﾘｼﾏﾘﾔｸｼｬﾁｮｳ　テスト</v>
      </c>
      <c r="Q20" s="4033"/>
      <c r="R20" s="4033"/>
      <c r="S20" s="4033"/>
      <c r="T20" s="4033"/>
      <c r="U20" s="4033"/>
      <c r="V20" s="4033"/>
      <c r="W20" s="4033"/>
      <c r="X20" s="4033"/>
      <c r="Y20" s="4033"/>
      <c r="Z20" s="4033"/>
      <c r="AA20" s="4033"/>
      <c r="AB20" s="4033"/>
      <c r="AC20" s="4033"/>
      <c r="AD20" s="4033"/>
      <c r="AE20" s="4033"/>
      <c r="AF20" s="4033"/>
      <c r="AG20" s="4033"/>
      <c r="AH20" s="4033"/>
      <c r="AI20" s="4033"/>
      <c r="AJ20" s="4033"/>
      <c r="AK20" s="4033"/>
      <c r="AL20" s="4033"/>
      <c r="AM20" s="4033"/>
      <c r="AN20" s="4033"/>
      <c r="AO20" s="4033"/>
      <c r="AP20" s="4033"/>
      <c r="AQ20" s="4033"/>
      <c r="AR20" s="4033"/>
      <c r="AS20" s="4033"/>
      <c r="AT20" s="4033"/>
      <c r="AU20" s="4033"/>
      <c r="AV20" s="4033"/>
      <c r="AW20" s="4033"/>
      <c r="AX20" s="4033"/>
      <c r="AY20" s="893"/>
      <c r="AZ20" s="893"/>
      <c r="BA20" s="893"/>
      <c r="BB20" s="893"/>
      <c r="BC20" s="893"/>
      <c r="BD20" s="894"/>
      <c r="BE20" s="894"/>
      <c r="BF20" s="894"/>
      <c r="BG20" s="894"/>
      <c r="BH20" s="894"/>
      <c r="BI20" s="894"/>
      <c r="BJ20" s="894"/>
      <c r="BK20" s="894"/>
      <c r="BL20" s="895"/>
      <c r="BM20" s="896"/>
    </row>
    <row r="21" spans="2:65" ht="7.5" customHeight="1" thickBot="1">
      <c r="B21" s="3708"/>
      <c r="C21" s="3706"/>
      <c r="D21" s="3706"/>
      <c r="E21" s="3706"/>
      <c r="F21" s="3707"/>
      <c r="G21" s="3710"/>
      <c r="H21" s="3710"/>
      <c r="I21" s="3710"/>
      <c r="J21" s="3710"/>
      <c r="K21" s="3710"/>
      <c r="L21" s="4032"/>
      <c r="M21" s="4032"/>
      <c r="N21" s="4032"/>
      <c r="O21" s="4032"/>
      <c r="P21" s="4034"/>
      <c r="Q21" s="4034"/>
      <c r="R21" s="4034"/>
      <c r="S21" s="4034"/>
      <c r="T21" s="4034"/>
      <c r="U21" s="4034"/>
      <c r="V21" s="4034"/>
      <c r="W21" s="4034"/>
      <c r="X21" s="4034"/>
      <c r="Y21" s="4034"/>
      <c r="Z21" s="4034"/>
      <c r="AA21" s="4034"/>
      <c r="AB21" s="4034"/>
      <c r="AC21" s="4034"/>
      <c r="AD21" s="4034"/>
      <c r="AE21" s="4034"/>
      <c r="AF21" s="4034"/>
      <c r="AG21" s="4034"/>
      <c r="AH21" s="4034"/>
      <c r="AI21" s="4034"/>
      <c r="AJ21" s="4034"/>
      <c r="AK21" s="4034"/>
      <c r="AL21" s="4034"/>
      <c r="AM21" s="4034"/>
      <c r="AN21" s="4034"/>
      <c r="AO21" s="4034"/>
      <c r="AP21" s="4034"/>
      <c r="AQ21" s="4034"/>
      <c r="AR21" s="4034"/>
      <c r="AS21" s="4034"/>
      <c r="AT21" s="4034"/>
      <c r="AU21" s="4034"/>
      <c r="AV21" s="4034"/>
      <c r="AW21" s="4034"/>
      <c r="AX21" s="4034"/>
      <c r="AY21" s="897"/>
      <c r="AZ21" s="897"/>
      <c r="BA21" s="897"/>
      <c r="BB21" s="897"/>
      <c r="BC21" s="897"/>
      <c r="BD21" s="898"/>
      <c r="BE21" s="898"/>
      <c r="BF21" s="898"/>
      <c r="BG21" s="898"/>
      <c r="BH21" s="898"/>
      <c r="BI21" s="898"/>
      <c r="BJ21" s="898"/>
      <c r="BK21" s="898"/>
      <c r="BL21" s="899"/>
      <c r="BM21" s="900"/>
    </row>
    <row r="22" spans="2:65" ht="7.5" customHeight="1" thickBot="1">
      <c r="B22" s="3708"/>
      <c r="C22" s="3706"/>
      <c r="D22" s="3706"/>
      <c r="E22" s="3706"/>
      <c r="F22" s="3707"/>
      <c r="G22" s="3710"/>
      <c r="H22" s="3710"/>
      <c r="I22" s="3710"/>
      <c r="J22" s="3710"/>
      <c r="K22" s="3710"/>
      <c r="L22" s="4035" t="str">
        <f>cst_wskakunin_owner1__space</f>
        <v>テスト建て主　代表取締役社長　テストさん</v>
      </c>
      <c r="M22" s="4035"/>
      <c r="N22" s="4035"/>
      <c r="O22" s="4035"/>
      <c r="P22" s="4035"/>
      <c r="Q22" s="4035"/>
      <c r="R22" s="4035"/>
      <c r="S22" s="4035"/>
      <c r="T22" s="4035"/>
      <c r="U22" s="4035"/>
      <c r="V22" s="4035"/>
      <c r="W22" s="4035"/>
      <c r="X22" s="4035"/>
      <c r="Y22" s="4035"/>
      <c r="Z22" s="4035"/>
      <c r="AA22" s="4035"/>
      <c r="AB22" s="4035"/>
      <c r="AC22" s="4035"/>
      <c r="AD22" s="4035"/>
      <c r="AE22" s="4035"/>
      <c r="AF22" s="4035"/>
      <c r="AG22" s="4035"/>
      <c r="AH22" s="4035"/>
      <c r="AI22" s="4035"/>
      <c r="AJ22" s="4035"/>
      <c r="AK22" s="4035"/>
      <c r="AL22" s="4035"/>
      <c r="AM22" s="4035"/>
      <c r="AN22" s="4035"/>
      <c r="AO22" s="4035"/>
      <c r="AP22" s="4035"/>
      <c r="AQ22" s="4035"/>
      <c r="AR22" s="4035"/>
      <c r="AS22" s="4035"/>
      <c r="AT22" s="4035"/>
      <c r="AU22" s="4035"/>
      <c r="AV22" s="4035"/>
      <c r="AW22" s="4035"/>
      <c r="AX22" s="4035"/>
      <c r="AY22" s="897"/>
      <c r="AZ22" s="897"/>
      <c r="BA22" s="897"/>
      <c r="BB22" s="897"/>
      <c r="BC22" s="897"/>
      <c r="BD22" s="898"/>
      <c r="BE22" s="898"/>
      <c r="BF22" s="898"/>
      <c r="BG22" s="898"/>
      <c r="BH22" s="898"/>
      <c r="BI22" s="898"/>
      <c r="BJ22" s="898"/>
      <c r="BK22" s="898"/>
      <c r="BL22" s="899"/>
      <c r="BM22" s="900"/>
    </row>
    <row r="23" spans="2:65" ht="7.5" customHeight="1" thickBot="1">
      <c r="B23" s="3708"/>
      <c r="C23" s="3706"/>
      <c r="D23" s="3706"/>
      <c r="E23" s="3706"/>
      <c r="F23" s="3707"/>
      <c r="G23" s="3710"/>
      <c r="H23" s="3710"/>
      <c r="I23" s="3710"/>
      <c r="J23" s="3710"/>
      <c r="K23" s="3710"/>
      <c r="L23" s="3712"/>
      <c r="M23" s="3712"/>
      <c r="N23" s="3712"/>
      <c r="O23" s="3712"/>
      <c r="P23" s="3712"/>
      <c r="Q23" s="3712"/>
      <c r="R23" s="3712"/>
      <c r="S23" s="3712"/>
      <c r="T23" s="3712"/>
      <c r="U23" s="3712"/>
      <c r="V23" s="3712"/>
      <c r="W23" s="3712"/>
      <c r="X23" s="3712"/>
      <c r="Y23" s="3712"/>
      <c r="Z23" s="3712"/>
      <c r="AA23" s="3712"/>
      <c r="AB23" s="3712"/>
      <c r="AC23" s="3712"/>
      <c r="AD23" s="3712"/>
      <c r="AE23" s="3712"/>
      <c r="AF23" s="3712"/>
      <c r="AG23" s="3712"/>
      <c r="AH23" s="3712"/>
      <c r="AI23" s="3712"/>
      <c r="AJ23" s="3712"/>
      <c r="AK23" s="3712"/>
      <c r="AL23" s="3712"/>
      <c r="AM23" s="3712"/>
      <c r="AN23" s="3712"/>
      <c r="AO23" s="3712"/>
      <c r="AP23" s="3712"/>
      <c r="AQ23" s="3712"/>
      <c r="AR23" s="3712"/>
      <c r="AS23" s="3712"/>
      <c r="AT23" s="3712"/>
      <c r="AU23" s="3712"/>
      <c r="AV23" s="3712"/>
      <c r="AW23" s="3712"/>
      <c r="AX23" s="3712"/>
      <c r="AY23" s="901"/>
      <c r="AZ23" s="901"/>
      <c r="BA23" s="901"/>
      <c r="BB23" s="901"/>
      <c r="BC23" s="901"/>
      <c r="BD23" s="901"/>
      <c r="BE23" s="897"/>
      <c r="BF23" s="897"/>
      <c r="BG23" s="3520"/>
      <c r="BH23" s="3520"/>
      <c r="BI23" s="901"/>
      <c r="BJ23" s="901"/>
      <c r="BK23" s="901"/>
      <c r="BL23" s="901"/>
      <c r="BM23" s="902"/>
    </row>
    <row r="24" spans="2:65" ht="7.5" customHeight="1" thickBot="1">
      <c r="B24" s="3708"/>
      <c r="C24" s="3706"/>
      <c r="D24" s="3706"/>
      <c r="E24" s="3706"/>
      <c r="F24" s="3707"/>
      <c r="G24" s="3710"/>
      <c r="H24" s="3710"/>
      <c r="I24" s="3710"/>
      <c r="J24" s="3710"/>
      <c r="K24" s="3710"/>
      <c r="L24" s="3712"/>
      <c r="M24" s="3712"/>
      <c r="N24" s="3712"/>
      <c r="O24" s="3712"/>
      <c r="P24" s="3712"/>
      <c r="Q24" s="3712"/>
      <c r="R24" s="3712"/>
      <c r="S24" s="3712"/>
      <c r="T24" s="3712"/>
      <c r="U24" s="3712"/>
      <c r="V24" s="3712"/>
      <c r="W24" s="3712"/>
      <c r="X24" s="3712"/>
      <c r="Y24" s="3712"/>
      <c r="Z24" s="3712"/>
      <c r="AA24" s="3712"/>
      <c r="AB24" s="3712"/>
      <c r="AC24" s="3712"/>
      <c r="AD24" s="3712"/>
      <c r="AE24" s="3712"/>
      <c r="AF24" s="3712"/>
      <c r="AG24" s="3712"/>
      <c r="AH24" s="3712"/>
      <c r="AI24" s="3712"/>
      <c r="AJ24" s="3712"/>
      <c r="AK24" s="3712"/>
      <c r="AL24" s="3712"/>
      <c r="AM24" s="3712"/>
      <c r="AN24" s="3712"/>
      <c r="AO24" s="3712"/>
      <c r="AP24" s="3712"/>
      <c r="AQ24" s="3712"/>
      <c r="AR24" s="3712"/>
      <c r="AS24" s="3712"/>
      <c r="AT24" s="3712"/>
      <c r="AU24" s="3712"/>
      <c r="AV24" s="3712"/>
      <c r="AW24" s="3712"/>
      <c r="AX24" s="3712"/>
      <c r="AY24" s="897"/>
      <c r="AZ24" s="897"/>
      <c r="BA24" s="897"/>
      <c r="BB24" s="897"/>
      <c r="BC24" s="897"/>
      <c r="BD24" s="897"/>
      <c r="BE24" s="901"/>
      <c r="BF24" s="897"/>
      <c r="BG24" s="3520"/>
      <c r="BH24" s="3520"/>
      <c r="BI24" s="903"/>
      <c r="BJ24" s="903"/>
      <c r="BK24" s="904"/>
      <c r="BL24" s="904"/>
      <c r="BM24" s="905"/>
    </row>
    <row r="25" spans="2:65" ht="7.5" customHeight="1" thickBot="1">
      <c r="B25" s="3708"/>
      <c r="C25" s="3706"/>
      <c r="D25" s="3706"/>
      <c r="E25" s="3706"/>
      <c r="F25" s="3707"/>
      <c r="G25" s="3710"/>
      <c r="H25" s="3710"/>
      <c r="I25" s="3710"/>
      <c r="J25" s="3710"/>
      <c r="K25" s="3710"/>
      <c r="L25" s="3713"/>
      <c r="M25" s="3713"/>
      <c r="N25" s="3713"/>
      <c r="O25" s="3713"/>
      <c r="P25" s="3713"/>
      <c r="Q25" s="3713"/>
      <c r="R25" s="3713"/>
      <c r="S25" s="3713"/>
      <c r="T25" s="3713"/>
      <c r="U25" s="3713"/>
      <c r="V25" s="3713"/>
      <c r="W25" s="3713"/>
      <c r="X25" s="3713"/>
      <c r="Y25" s="3713"/>
      <c r="Z25" s="3713"/>
      <c r="AA25" s="3713"/>
      <c r="AB25" s="3713"/>
      <c r="AC25" s="3713"/>
      <c r="AD25" s="3713"/>
      <c r="AE25" s="3713"/>
      <c r="AF25" s="3713"/>
      <c r="AG25" s="3713"/>
      <c r="AH25" s="3713"/>
      <c r="AI25" s="3713"/>
      <c r="AJ25" s="3713"/>
      <c r="AK25" s="3713"/>
      <c r="AL25" s="3713"/>
      <c r="AM25" s="3713"/>
      <c r="AN25" s="3713"/>
      <c r="AO25" s="3713"/>
      <c r="AP25" s="3713"/>
      <c r="AQ25" s="3713"/>
      <c r="AR25" s="3713"/>
      <c r="AS25" s="3713"/>
      <c r="AT25" s="3713"/>
      <c r="AU25" s="3713"/>
      <c r="AV25" s="3713"/>
      <c r="AW25" s="3713"/>
      <c r="AX25" s="3713"/>
      <c r="AY25" s="901"/>
      <c r="AZ25" s="901"/>
      <c r="BA25" s="901"/>
      <c r="BB25" s="901"/>
      <c r="BC25" s="901"/>
      <c r="BD25" s="901"/>
      <c r="BE25" s="901"/>
      <c r="BF25" s="906"/>
      <c r="BG25" s="897"/>
      <c r="BH25" s="897"/>
      <c r="BI25" s="897"/>
      <c r="BJ25" s="904"/>
      <c r="BK25" s="904"/>
      <c r="BL25" s="904"/>
      <c r="BM25" s="905"/>
    </row>
    <row r="26" spans="2:65" ht="7.5" customHeight="1" thickBot="1">
      <c r="B26" s="3708"/>
      <c r="C26" s="3706"/>
      <c r="D26" s="3706"/>
      <c r="E26" s="3706"/>
      <c r="F26" s="3707"/>
      <c r="G26" s="3714" t="s">
        <v>2549</v>
      </c>
      <c r="H26" s="3714"/>
      <c r="I26" s="3720" t="str">
        <f>cst_wskakunin_owner1_ZIP</f>
        <v>330-0064</v>
      </c>
      <c r="J26" s="3720"/>
      <c r="K26" s="3720"/>
      <c r="L26" s="3720"/>
      <c r="M26" s="3720"/>
      <c r="N26" s="3720"/>
      <c r="O26" s="3720"/>
      <c r="P26" s="3720"/>
      <c r="Q26" s="3720"/>
      <c r="R26" s="3714" t="s">
        <v>57</v>
      </c>
      <c r="S26" s="3663" t="s">
        <v>2550</v>
      </c>
      <c r="T26" s="3663"/>
      <c r="U26" s="3663"/>
      <c r="V26" s="3663"/>
      <c r="W26" s="3721" t="str">
        <f>cst_wskakunin_owner1__address</f>
        <v>埼玉県埼玉県さいたま市浦和区岸町７－１２－３</v>
      </c>
      <c r="X26" s="3721"/>
      <c r="Y26" s="3721"/>
      <c r="Z26" s="3721"/>
      <c r="AA26" s="3721"/>
      <c r="AB26" s="3721"/>
      <c r="AC26" s="3721"/>
      <c r="AD26" s="3721"/>
      <c r="AE26" s="3721"/>
      <c r="AF26" s="3721"/>
      <c r="AG26" s="3721"/>
      <c r="AH26" s="3721"/>
      <c r="AI26" s="3721"/>
      <c r="AJ26" s="3721"/>
      <c r="AK26" s="3721"/>
      <c r="AL26" s="3721"/>
      <c r="AM26" s="3721"/>
      <c r="AN26" s="3721"/>
      <c r="AO26" s="3721"/>
      <c r="AP26" s="3721"/>
      <c r="AQ26" s="3721"/>
      <c r="AR26" s="3721"/>
      <c r="AS26" s="3721"/>
      <c r="AT26" s="3721"/>
      <c r="AU26" s="3721"/>
      <c r="AV26" s="3721"/>
      <c r="AW26" s="3721"/>
      <c r="AX26" s="3721"/>
      <c r="AY26" s="3721"/>
      <c r="AZ26" s="3721"/>
      <c r="BA26" s="3721"/>
      <c r="BB26" s="3721"/>
      <c r="BC26" s="3721"/>
      <c r="BD26" s="3721"/>
      <c r="BE26" s="3721"/>
      <c r="BF26" s="3721"/>
      <c r="BG26" s="3721"/>
      <c r="BH26" s="3721"/>
      <c r="BI26" s="3721"/>
      <c r="BJ26" s="3721"/>
      <c r="BK26" s="3721"/>
      <c r="BL26" s="3721"/>
      <c r="BM26" s="3722"/>
    </row>
    <row r="27" spans="2:65" ht="7.5" customHeight="1" thickBot="1">
      <c r="B27" s="3708"/>
      <c r="C27" s="3706"/>
      <c r="D27" s="3706"/>
      <c r="E27" s="3706"/>
      <c r="F27" s="3707"/>
      <c r="G27" s="3714"/>
      <c r="H27" s="3714"/>
      <c r="I27" s="3720"/>
      <c r="J27" s="3720"/>
      <c r="K27" s="3720"/>
      <c r="L27" s="3720"/>
      <c r="M27" s="3720"/>
      <c r="N27" s="3720"/>
      <c r="O27" s="3720"/>
      <c r="P27" s="3720"/>
      <c r="Q27" s="3720"/>
      <c r="R27" s="3714"/>
      <c r="S27" s="3663"/>
      <c r="T27" s="3663"/>
      <c r="U27" s="3663"/>
      <c r="V27" s="3663"/>
      <c r="W27" s="3721"/>
      <c r="X27" s="3721"/>
      <c r="Y27" s="3721"/>
      <c r="Z27" s="3721"/>
      <c r="AA27" s="3721"/>
      <c r="AB27" s="3721"/>
      <c r="AC27" s="3721"/>
      <c r="AD27" s="3721"/>
      <c r="AE27" s="3721"/>
      <c r="AF27" s="3721"/>
      <c r="AG27" s="3721"/>
      <c r="AH27" s="3721"/>
      <c r="AI27" s="3721"/>
      <c r="AJ27" s="3721"/>
      <c r="AK27" s="3721"/>
      <c r="AL27" s="3721"/>
      <c r="AM27" s="3721"/>
      <c r="AN27" s="3721"/>
      <c r="AO27" s="3721"/>
      <c r="AP27" s="3721"/>
      <c r="AQ27" s="3721"/>
      <c r="AR27" s="3721"/>
      <c r="AS27" s="3721"/>
      <c r="AT27" s="3721"/>
      <c r="AU27" s="3721"/>
      <c r="AV27" s="3721"/>
      <c r="AW27" s="3721"/>
      <c r="AX27" s="3721"/>
      <c r="AY27" s="3721"/>
      <c r="AZ27" s="3721"/>
      <c r="BA27" s="3721"/>
      <c r="BB27" s="3721"/>
      <c r="BC27" s="3721"/>
      <c r="BD27" s="3721"/>
      <c r="BE27" s="3721"/>
      <c r="BF27" s="3721"/>
      <c r="BG27" s="3721"/>
      <c r="BH27" s="3721"/>
      <c r="BI27" s="3721"/>
      <c r="BJ27" s="3721"/>
      <c r="BK27" s="3721"/>
      <c r="BL27" s="3721"/>
      <c r="BM27" s="3722"/>
    </row>
    <row r="28" spans="2:65" ht="7.5" customHeight="1" thickBot="1">
      <c r="B28" s="3708"/>
      <c r="C28" s="3706"/>
      <c r="D28" s="3706"/>
      <c r="E28" s="3706"/>
      <c r="F28" s="3707"/>
      <c r="G28" s="3714"/>
      <c r="H28" s="3714"/>
      <c r="I28" s="3720"/>
      <c r="J28" s="3720"/>
      <c r="K28" s="3720"/>
      <c r="L28" s="3720"/>
      <c r="M28" s="3720"/>
      <c r="N28" s="3720"/>
      <c r="O28" s="3720"/>
      <c r="P28" s="3720"/>
      <c r="Q28" s="3720"/>
      <c r="R28" s="3714"/>
      <c r="S28" s="3663"/>
      <c r="T28" s="3663"/>
      <c r="U28" s="3663"/>
      <c r="V28" s="3663"/>
      <c r="W28" s="3721"/>
      <c r="X28" s="3721"/>
      <c r="Y28" s="3721"/>
      <c r="Z28" s="3721"/>
      <c r="AA28" s="3721"/>
      <c r="AB28" s="3721"/>
      <c r="AC28" s="3721"/>
      <c r="AD28" s="3721"/>
      <c r="AE28" s="3721"/>
      <c r="AF28" s="3721"/>
      <c r="AG28" s="3721"/>
      <c r="AH28" s="3721"/>
      <c r="AI28" s="3721"/>
      <c r="AJ28" s="3721"/>
      <c r="AK28" s="3721"/>
      <c r="AL28" s="3721"/>
      <c r="AM28" s="3721"/>
      <c r="AN28" s="3721"/>
      <c r="AO28" s="3721"/>
      <c r="AP28" s="3721"/>
      <c r="AQ28" s="3721"/>
      <c r="AR28" s="3721"/>
      <c r="AS28" s="3721"/>
      <c r="AT28" s="3721"/>
      <c r="AU28" s="3721"/>
      <c r="AV28" s="3721"/>
      <c r="AW28" s="3721"/>
      <c r="AX28" s="3721"/>
      <c r="AY28" s="3721"/>
      <c r="AZ28" s="3721"/>
      <c r="BA28" s="3721"/>
      <c r="BB28" s="3721"/>
      <c r="BC28" s="3721"/>
      <c r="BD28" s="3721"/>
      <c r="BE28" s="3721"/>
      <c r="BF28" s="3721"/>
      <c r="BG28" s="3721"/>
      <c r="BH28" s="3721"/>
      <c r="BI28" s="3721"/>
      <c r="BJ28" s="3721"/>
      <c r="BK28" s="3721"/>
      <c r="BL28" s="3721"/>
      <c r="BM28" s="3722"/>
    </row>
    <row r="29" spans="2:65" ht="7.5" customHeight="1" thickBot="1">
      <c r="B29" s="3708"/>
      <c r="C29" s="3706"/>
      <c r="D29" s="3706"/>
      <c r="E29" s="3706"/>
      <c r="F29" s="3707"/>
      <c r="G29" s="3723" t="s">
        <v>3752</v>
      </c>
      <c r="H29" s="3665"/>
      <c r="I29" s="3665"/>
      <c r="J29" s="3663" t="s">
        <v>11</v>
      </c>
      <c r="K29" s="3716" t="str">
        <f>cst_wskakunin_owner1_TEL</f>
        <v>048-222-2222</v>
      </c>
      <c r="L29" s="3716"/>
      <c r="M29" s="3716"/>
      <c r="N29" s="3716"/>
      <c r="O29" s="3716"/>
      <c r="P29" s="3716"/>
      <c r="Q29" s="3716"/>
      <c r="R29" s="3716"/>
      <c r="S29" s="3716"/>
      <c r="T29" s="3716"/>
      <c r="U29" s="3716"/>
      <c r="V29" s="3716"/>
      <c r="W29" s="3716"/>
      <c r="X29" s="3716"/>
      <c r="Y29" s="3716"/>
      <c r="Z29" s="3716"/>
      <c r="AA29" s="3716"/>
      <c r="AB29" s="3663" t="s">
        <v>57</v>
      </c>
      <c r="AC29" s="3665" t="s">
        <v>2976</v>
      </c>
      <c r="AD29" s="3665"/>
      <c r="AE29" s="3665"/>
      <c r="AF29" s="3663" t="s">
        <v>11</v>
      </c>
      <c r="AG29" s="3718"/>
      <c r="AH29" s="3718"/>
      <c r="AI29" s="3718"/>
      <c r="AJ29" s="3718"/>
      <c r="AK29" s="3718"/>
      <c r="AL29" s="3718"/>
      <c r="AM29" s="3718"/>
      <c r="AN29" s="3718"/>
      <c r="AO29" s="3718"/>
      <c r="AP29" s="3718"/>
      <c r="AQ29" s="3718"/>
      <c r="AR29" s="3718"/>
      <c r="AS29" s="3718"/>
      <c r="AT29" s="3718"/>
      <c r="AU29" s="3718"/>
      <c r="AV29" s="3718"/>
      <c r="AW29" s="3718"/>
      <c r="AX29" s="3663" t="s">
        <v>57</v>
      </c>
      <c r="AY29" s="3669" t="s">
        <v>2553</v>
      </c>
      <c r="AZ29" s="3670"/>
      <c r="BA29" s="3670"/>
      <c r="BB29" s="3670"/>
      <c r="BC29" s="3670"/>
      <c r="BD29" s="3670"/>
      <c r="BE29" s="3675"/>
      <c r="BF29" s="3675"/>
      <c r="BG29" s="3675"/>
      <c r="BH29" s="3675"/>
      <c r="BI29" s="3675"/>
      <c r="BJ29" s="3675"/>
      <c r="BK29" s="3675"/>
      <c r="BL29" s="3675"/>
      <c r="BM29" s="3676"/>
    </row>
    <row r="30" spans="2:65" ht="7.5" customHeight="1" thickBot="1">
      <c r="B30" s="3708"/>
      <c r="C30" s="3706"/>
      <c r="D30" s="3706"/>
      <c r="E30" s="3706"/>
      <c r="F30" s="3707"/>
      <c r="G30" s="3723"/>
      <c r="H30" s="3665"/>
      <c r="I30" s="3665"/>
      <c r="J30" s="3663"/>
      <c r="K30" s="3716"/>
      <c r="L30" s="3716"/>
      <c r="M30" s="3716"/>
      <c r="N30" s="3716"/>
      <c r="O30" s="3716"/>
      <c r="P30" s="3716"/>
      <c r="Q30" s="3716"/>
      <c r="R30" s="3716"/>
      <c r="S30" s="3716"/>
      <c r="T30" s="3716"/>
      <c r="U30" s="3716"/>
      <c r="V30" s="3716"/>
      <c r="W30" s="3716"/>
      <c r="X30" s="3716"/>
      <c r="Y30" s="3716"/>
      <c r="Z30" s="3716"/>
      <c r="AA30" s="3716"/>
      <c r="AB30" s="3663"/>
      <c r="AC30" s="3665"/>
      <c r="AD30" s="3665"/>
      <c r="AE30" s="3665"/>
      <c r="AF30" s="3663"/>
      <c r="AG30" s="3718"/>
      <c r="AH30" s="3718"/>
      <c r="AI30" s="3718"/>
      <c r="AJ30" s="3718"/>
      <c r="AK30" s="3718"/>
      <c r="AL30" s="3718"/>
      <c r="AM30" s="3718"/>
      <c r="AN30" s="3718"/>
      <c r="AO30" s="3718"/>
      <c r="AP30" s="3718"/>
      <c r="AQ30" s="3718"/>
      <c r="AR30" s="3718"/>
      <c r="AS30" s="3718"/>
      <c r="AT30" s="3718"/>
      <c r="AU30" s="3718"/>
      <c r="AV30" s="3718"/>
      <c r="AW30" s="3718"/>
      <c r="AX30" s="3663"/>
      <c r="AY30" s="3671"/>
      <c r="AZ30" s="3672"/>
      <c r="BA30" s="3672"/>
      <c r="BB30" s="3672"/>
      <c r="BC30" s="3672"/>
      <c r="BD30" s="3672"/>
      <c r="BE30" s="3677"/>
      <c r="BF30" s="3677"/>
      <c r="BG30" s="3677"/>
      <c r="BH30" s="3677"/>
      <c r="BI30" s="3677"/>
      <c r="BJ30" s="3677"/>
      <c r="BK30" s="3677"/>
      <c r="BL30" s="3677"/>
      <c r="BM30" s="3678"/>
    </row>
    <row r="31" spans="2:65" ht="7.5" customHeight="1" thickBot="1">
      <c r="B31" s="3708"/>
      <c r="C31" s="3706"/>
      <c r="D31" s="3706"/>
      <c r="E31" s="3706"/>
      <c r="F31" s="3707"/>
      <c r="G31" s="3724"/>
      <c r="H31" s="3666"/>
      <c r="I31" s="3666"/>
      <c r="J31" s="3664"/>
      <c r="K31" s="3717"/>
      <c r="L31" s="3717"/>
      <c r="M31" s="3717"/>
      <c r="N31" s="3717"/>
      <c r="O31" s="3717"/>
      <c r="P31" s="3717"/>
      <c r="Q31" s="3717"/>
      <c r="R31" s="3717"/>
      <c r="S31" s="3717"/>
      <c r="T31" s="3717"/>
      <c r="U31" s="3717"/>
      <c r="V31" s="3717"/>
      <c r="W31" s="3717"/>
      <c r="X31" s="3717"/>
      <c r="Y31" s="3717"/>
      <c r="Z31" s="3717"/>
      <c r="AA31" s="3717"/>
      <c r="AB31" s="3664"/>
      <c r="AC31" s="3666"/>
      <c r="AD31" s="3666"/>
      <c r="AE31" s="3666"/>
      <c r="AF31" s="3664"/>
      <c r="AG31" s="3719"/>
      <c r="AH31" s="3719"/>
      <c r="AI31" s="3719"/>
      <c r="AJ31" s="3719"/>
      <c r="AK31" s="3719"/>
      <c r="AL31" s="3719"/>
      <c r="AM31" s="3719"/>
      <c r="AN31" s="3719"/>
      <c r="AO31" s="3719"/>
      <c r="AP31" s="3719"/>
      <c r="AQ31" s="3719"/>
      <c r="AR31" s="3719"/>
      <c r="AS31" s="3719"/>
      <c r="AT31" s="3719"/>
      <c r="AU31" s="3719"/>
      <c r="AV31" s="3719"/>
      <c r="AW31" s="3719"/>
      <c r="AX31" s="3664"/>
      <c r="AY31" s="3673"/>
      <c r="AZ31" s="3674"/>
      <c r="BA31" s="3674"/>
      <c r="BB31" s="3674"/>
      <c r="BC31" s="3674"/>
      <c r="BD31" s="3674"/>
      <c r="BE31" s="3679"/>
      <c r="BF31" s="3679"/>
      <c r="BG31" s="3679"/>
      <c r="BH31" s="3679"/>
      <c r="BI31" s="3679"/>
      <c r="BJ31" s="3679"/>
      <c r="BK31" s="3679"/>
      <c r="BL31" s="3679"/>
      <c r="BM31" s="3680"/>
    </row>
    <row r="32" spans="2:65" ht="7.5" customHeight="1" thickBot="1">
      <c r="B32" s="3705" t="s">
        <v>3753</v>
      </c>
      <c r="C32" s="3706"/>
      <c r="D32" s="3706"/>
      <c r="E32" s="3706"/>
      <c r="F32" s="3707"/>
      <c r="G32" s="3709" t="s">
        <v>2548</v>
      </c>
      <c r="H32" s="3709"/>
      <c r="I32" s="3709"/>
      <c r="J32" s="3709"/>
      <c r="K32" s="3709"/>
      <c r="L32" s="4031" t="s">
        <v>138</v>
      </c>
      <c r="M32" s="4031"/>
      <c r="N32" s="4031"/>
      <c r="O32" s="4031"/>
      <c r="P32" s="4036"/>
      <c r="Q32" s="4036"/>
      <c r="R32" s="4036"/>
      <c r="S32" s="4036"/>
      <c r="T32" s="4036"/>
      <c r="U32" s="4036"/>
      <c r="V32" s="4036"/>
      <c r="W32" s="4036"/>
      <c r="X32" s="4036"/>
      <c r="Y32" s="4036"/>
      <c r="Z32" s="4036"/>
      <c r="AA32" s="4036"/>
      <c r="AB32" s="4036"/>
      <c r="AC32" s="4036"/>
      <c r="AD32" s="4036"/>
      <c r="AE32" s="4036"/>
      <c r="AF32" s="4036"/>
      <c r="AG32" s="4036"/>
      <c r="AH32" s="4036"/>
      <c r="AI32" s="4036"/>
      <c r="AJ32" s="4036"/>
      <c r="AK32" s="4036"/>
      <c r="AL32" s="4036"/>
      <c r="AM32" s="4036"/>
      <c r="AN32" s="4036"/>
      <c r="AO32" s="4036"/>
      <c r="AP32" s="4036"/>
      <c r="AQ32" s="4036"/>
      <c r="AR32" s="4036"/>
      <c r="AS32" s="4036"/>
      <c r="AT32" s="4036"/>
      <c r="AU32" s="4036"/>
      <c r="AV32" s="4036"/>
      <c r="AW32" s="4036"/>
      <c r="AX32" s="4036"/>
      <c r="AY32" s="907"/>
      <c r="AZ32" s="907"/>
      <c r="BA32" s="907"/>
      <c r="BB32" s="907"/>
      <c r="BC32" s="907"/>
      <c r="BD32" s="894"/>
      <c r="BE32" s="894"/>
      <c r="BF32" s="894"/>
      <c r="BG32" s="894"/>
      <c r="BH32" s="894"/>
      <c r="BI32" s="894"/>
      <c r="BJ32" s="894"/>
      <c r="BK32" s="894"/>
      <c r="BL32" s="895"/>
      <c r="BM32" s="896"/>
    </row>
    <row r="33" spans="2:98" ht="7.5" customHeight="1" thickBot="1">
      <c r="B33" s="3708"/>
      <c r="C33" s="3706"/>
      <c r="D33" s="3706"/>
      <c r="E33" s="3706"/>
      <c r="F33" s="3707"/>
      <c r="G33" s="3710"/>
      <c r="H33" s="3710"/>
      <c r="I33" s="3710"/>
      <c r="J33" s="3710"/>
      <c r="K33" s="3710"/>
      <c r="L33" s="4032"/>
      <c r="M33" s="4032"/>
      <c r="N33" s="4032"/>
      <c r="O33" s="4032"/>
      <c r="P33" s="4037"/>
      <c r="Q33" s="4037"/>
      <c r="R33" s="4037"/>
      <c r="S33" s="4037"/>
      <c r="T33" s="4037"/>
      <c r="U33" s="4037"/>
      <c r="V33" s="4037"/>
      <c r="W33" s="4037"/>
      <c r="X33" s="4037"/>
      <c r="Y33" s="4037"/>
      <c r="Z33" s="4037"/>
      <c r="AA33" s="4037"/>
      <c r="AB33" s="4037"/>
      <c r="AC33" s="4037"/>
      <c r="AD33" s="4037"/>
      <c r="AE33" s="4037"/>
      <c r="AF33" s="4037"/>
      <c r="AG33" s="4037"/>
      <c r="AH33" s="4037"/>
      <c r="AI33" s="4037"/>
      <c r="AJ33" s="4037"/>
      <c r="AK33" s="4037"/>
      <c r="AL33" s="4037"/>
      <c r="AM33" s="4037"/>
      <c r="AN33" s="4037"/>
      <c r="AO33" s="4037"/>
      <c r="AP33" s="4037"/>
      <c r="AQ33" s="4037"/>
      <c r="AR33" s="4037"/>
      <c r="AS33" s="4037"/>
      <c r="AT33" s="4037"/>
      <c r="AU33" s="4037"/>
      <c r="AV33" s="4037"/>
      <c r="AW33" s="4037"/>
      <c r="AX33" s="4037"/>
      <c r="AY33" s="908"/>
      <c r="AZ33" s="908"/>
      <c r="BA33" s="908"/>
      <c r="BB33" s="908"/>
      <c r="BC33" s="908"/>
      <c r="BD33" s="898"/>
      <c r="BE33" s="898"/>
      <c r="BF33" s="898"/>
      <c r="BG33" s="898"/>
      <c r="BH33" s="898"/>
      <c r="BI33" s="898"/>
      <c r="BJ33" s="898"/>
      <c r="BK33" s="898"/>
      <c r="BL33" s="899"/>
      <c r="BM33" s="900"/>
    </row>
    <row r="34" spans="2:98" ht="7.5" customHeight="1" thickBot="1">
      <c r="B34" s="3708"/>
      <c r="C34" s="3706"/>
      <c r="D34" s="3706"/>
      <c r="E34" s="3706"/>
      <c r="F34" s="3707"/>
      <c r="G34" s="3710"/>
      <c r="H34" s="3710"/>
      <c r="I34" s="3710"/>
      <c r="J34" s="3710"/>
      <c r="K34" s="3710"/>
      <c r="L34" s="4035" t="str">
        <f>cst_wskakunin_dairi1__space</f>
        <v>XXXアーキ　テスト代理人</v>
      </c>
      <c r="M34" s="4035"/>
      <c r="N34" s="4035"/>
      <c r="O34" s="4035"/>
      <c r="P34" s="4035"/>
      <c r="Q34" s="4035"/>
      <c r="R34" s="4035"/>
      <c r="S34" s="4035"/>
      <c r="T34" s="4035"/>
      <c r="U34" s="4035"/>
      <c r="V34" s="4035"/>
      <c r="W34" s="4035"/>
      <c r="X34" s="4035"/>
      <c r="Y34" s="4035"/>
      <c r="Z34" s="4035"/>
      <c r="AA34" s="4035"/>
      <c r="AB34" s="4035"/>
      <c r="AC34" s="4035"/>
      <c r="AD34" s="4035"/>
      <c r="AE34" s="4035"/>
      <c r="AF34" s="4035"/>
      <c r="AG34" s="4035"/>
      <c r="AH34" s="4035"/>
      <c r="AI34" s="4035"/>
      <c r="AJ34" s="4035"/>
      <c r="AK34" s="4035"/>
      <c r="AL34" s="4035"/>
      <c r="AM34" s="4035"/>
      <c r="AN34" s="4035"/>
      <c r="AO34" s="4035"/>
      <c r="AP34" s="4035"/>
      <c r="AQ34" s="4035"/>
      <c r="AR34" s="4035"/>
      <c r="AS34" s="4035"/>
      <c r="AT34" s="4035"/>
      <c r="AU34" s="4035"/>
      <c r="AV34" s="4035"/>
      <c r="AW34" s="4035"/>
      <c r="AX34" s="4035"/>
      <c r="AY34" s="908"/>
      <c r="AZ34" s="908"/>
      <c r="BA34" s="908"/>
      <c r="BB34" s="908"/>
      <c r="BC34" s="908"/>
      <c r="BD34" s="898"/>
      <c r="BE34" s="898"/>
      <c r="BF34" s="898"/>
      <c r="BG34" s="898"/>
      <c r="BH34" s="898"/>
      <c r="BI34" s="898"/>
      <c r="BJ34" s="898"/>
      <c r="BK34" s="898"/>
      <c r="BL34" s="899"/>
      <c r="BM34" s="900"/>
    </row>
    <row r="35" spans="2:98" ht="7.5" customHeight="1" thickBot="1">
      <c r="B35" s="3708"/>
      <c r="C35" s="3706"/>
      <c r="D35" s="3706"/>
      <c r="E35" s="3706"/>
      <c r="F35" s="3707"/>
      <c r="G35" s="3710"/>
      <c r="H35" s="3710"/>
      <c r="I35" s="3710"/>
      <c r="J35" s="3710"/>
      <c r="K35" s="3710"/>
      <c r="L35" s="3712"/>
      <c r="M35" s="3712"/>
      <c r="N35" s="3712"/>
      <c r="O35" s="3712"/>
      <c r="P35" s="3712"/>
      <c r="Q35" s="3712"/>
      <c r="R35" s="3712"/>
      <c r="S35" s="3712"/>
      <c r="T35" s="3712"/>
      <c r="U35" s="3712"/>
      <c r="V35" s="3712"/>
      <c r="W35" s="3712"/>
      <c r="X35" s="3712"/>
      <c r="Y35" s="3712"/>
      <c r="Z35" s="3712"/>
      <c r="AA35" s="3712"/>
      <c r="AB35" s="3712"/>
      <c r="AC35" s="3712"/>
      <c r="AD35" s="3712"/>
      <c r="AE35" s="3712"/>
      <c r="AF35" s="3712"/>
      <c r="AG35" s="3712"/>
      <c r="AH35" s="3712"/>
      <c r="AI35" s="3712"/>
      <c r="AJ35" s="3712"/>
      <c r="AK35" s="3712"/>
      <c r="AL35" s="3712"/>
      <c r="AM35" s="3712"/>
      <c r="AN35" s="3712"/>
      <c r="AO35" s="3712"/>
      <c r="AP35" s="3712"/>
      <c r="AQ35" s="3712"/>
      <c r="AR35" s="3712"/>
      <c r="AS35" s="3712"/>
      <c r="AT35" s="3712"/>
      <c r="AU35" s="3712"/>
      <c r="AV35" s="3712"/>
      <c r="AW35" s="3712"/>
      <c r="AX35" s="3712"/>
      <c r="AY35" s="901"/>
      <c r="AZ35" s="901"/>
      <c r="BA35" s="901"/>
      <c r="BB35" s="901"/>
      <c r="BC35" s="901"/>
      <c r="BD35" s="901"/>
      <c r="BE35" s="897"/>
      <c r="BF35" s="897"/>
      <c r="BG35" s="897"/>
      <c r="BH35" s="901"/>
      <c r="BI35" s="901"/>
      <c r="BJ35" s="901"/>
      <c r="BK35" s="901"/>
      <c r="BL35" s="901"/>
      <c r="BM35" s="902"/>
    </row>
    <row r="36" spans="2:98" ht="7.5" customHeight="1" thickBot="1">
      <c r="B36" s="3708"/>
      <c r="C36" s="3706"/>
      <c r="D36" s="3706"/>
      <c r="E36" s="3706"/>
      <c r="F36" s="3707"/>
      <c r="G36" s="3710"/>
      <c r="H36" s="3710"/>
      <c r="I36" s="3710"/>
      <c r="J36" s="3710"/>
      <c r="K36" s="3710"/>
      <c r="L36" s="3712"/>
      <c r="M36" s="3712"/>
      <c r="N36" s="3712"/>
      <c r="O36" s="3712"/>
      <c r="P36" s="3712"/>
      <c r="Q36" s="3712"/>
      <c r="R36" s="3712"/>
      <c r="S36" s="3712"/>
      <c r="T36" s="3712"/>
      <c r="U36" s="3712"/>
      <c r="V36" s="3712"/>
      <c r="W36" s="3712"/>
      <c r="X36" s="3712"/>
      <c r="Y36" s="3712"/>
      <c r="Z36" s="3712"/>
      <c r="AA36" s="3712"/>
      <c r="AB36" s="3712"/>
      <c r="AC36" s="3712"/>
      <c r="AD36" s="3712"/>
      <c r="AE36" s="3712"/>
      <c r="AF36" s="3712"/>
      <c r="AG36" s="3712"/>
      <c r="AH36" s="3712"/>
      <c r="AI36" s="3712"/>
      <c r="AJ36" s="3712"/>
      <c r="AK36" s="3712"/>
      <c r="AL36" s="3712"/>
      <c r="AM36" s="3712"/>
      <c r="AN36" s="3712"/>
      <c r="AO36" s="3712"/>
      <c r="AP36" s="3712"/>
      <c r="AQ36" s="3712"/>
      <c r="AR36" s="3712"/>
      <c r="AS36" s="3712"/>
      <c r="AT36" s="3712"/>
      <c r="AU36" s="3712"/>
      <c r="AV36" s="3712"/>
      <c r="AW36" s="3712"/>
      <c r="AX36" s="3712"/>
      <c r="AY36" s="897"/>
      <c r="AZ36" s="897"/>
      <c r="BA36" s="897"/>
      <c r="BB36" s="897"/>
      <c r="BC36" s="897"/>
      <c r="BD36" s="897"/>
      <c r="BE36" s="901"/>
      <c r="BF36" s="897"/>
      <c r="BG36" s="897"/>
      <c r="BH36" s="897"/>
      <c r="BI36" s="903"/>
      <c r="BJ36" s="903"/>
      <c r="BK36" s="904"/>
      <c r="BL36" s="904"/>
      <c r="BM36" s="905"/>
    </row>
    <row r="37" spans="2:98" ht="7.5" customHeight="1" thickBot="1">
      <c r="B37" s="3708"/>
      <c r="C37" s="3706"/>
      <c r="D37" s="3706"/>
      <c r="E37" s="3706"/>
      <c r="F37" s="3707"/>
      <c r="G37" s="3710"/>
      <c r="H37" s="3710"/>
      <c r="I37" s="3710"/>
      <c r="J37" s="3710"/>
      <c r="K37" s="3710"/>
      <c r="L37" s="3713"/>
      <c r="M37" s="3713"/>
      <c r="N37" s="3713"/>
      <c r="O37" s="3713"/>
      <c r="P37" s="3713"/>
      <c r="Q37" s="3713"/>
      <c r="R37" s="3713"/>
      <c r="S37" s="3713"/>
      <c r="T37" s="3713"/>
      <c r="U37" s="3713"/>
      <c r="V37" s="3713"/>
      <c r="W37" s="3713"/>
      <c r="X37" s="3713"/>
      <c r="Y37" s="3713"/>
      <c r="Z37" s="3713"/>
      <c r="AA37" s="3713"/>
      <c r="AB37" s="3713"/>
      <c r="AC37" s="3713"/>
      <c r="AD37" s="3713"/>
      <c r="AE37" s="3713"/>
      <c r="AF37" s="3713"/>
      <c r="AG37" s="3713"/>
      <c r="AH37" s="3713"/>
      <c r="AI37" s="3713"/>
      <c r="AJ37" s="3713"/>
      <c r="AK37" s="3713"/>
      <c r="AL37" s="3713"/>
      <c r="AM37" s="3713"/>
      <c r="AN37" s="3713"/>
      <c r="AO37" s="3713"/>
      <c r="AP37" s="3713"/>
      <c r="AQ37" s="3713"/>
      <c r="AR37" s="3713"/>
      <c r="AS37" s="3713"/>
      <c r="AT37" s="3713"/>
      <c r="AU37" s="3713"/>
      <c r="AV37" s="3713"/>
      <c r="AW37" s="3713"/>
      <c r="AX37" s="3713"/>
      <c r="AY37" s="901"/>
      <c r="AZ37" s="901"/>
      <c r="BA37" s="901"/>
      <c r="BB37" s="901"/>
      <c r="BC37" s="901"/>
      <c r="BD37" s="901"/>
      <c r="BE37" s="901"/>
      <c r="BF37" s="906"/>
      <c r="BG37" s="897"/>
      <c r="BH37" s="897"/>
      <c r="BI37" s="897"/>
      <c r="BJ37" s="904"/>
      <c r="BK37" s="904"/>
      <c r="BL37" s="904"/>
      <c r="BM37" s="905"/>
    </row>
    <row r="38" spans="2:98" ht="7.5" customHeight="1" thickBot="1">
      <c r="B38" s="3708"/>
      <c r="C38" s="3706"/>
      <c r="D38" s="3706"/>
      <c r="E38" s="3706"/>
      <c r="F38" s="3707"/>
      <c r="G38" s="3714" t="s">
        <v>2549</v>
      </c>
      <c r="H38" s="3714"/>
      <c r="I38" s="3715" t="str">
        <f>cst_wskakunin_dairi1_ZIP</f>
        <v>359-0034</v>
      </c>
      <c r="J38" s="3715"/>
      <c r="K38" s="3715"/>
      <c r="L38" s="3715"/>
      <c r="M38" s="3715"/>
      <c r="N38" s="3715"/>
      <c r="O38" s="3715"/>
      <c r="P38" s="3715"/>
      <c r="Q38" s="3715"/>
      <c r="R38" s="3714" t="s">
        <v>57</v>
      </c>
      <c r="S38" s="3663" t="s">
        <v>2550</v>
      </c>
      <c r="T38" s="3663"/>
      <c r="U38" s="3663"/>
      <c r="V38" s="3663"/>
      <c r="W38" s="3721" t="str">
        <f>cst_wskakunin_dairi1__address</f>
        <v>埼玉県所沢市東新井町307-7</v>
      </c>
      <c r="X38" s="3721"/>
      <c r="Y38" s="3721"/>
      <c r="Z38" s="3721"/>
      <c r="AA38" s="3721"/>
      <c r="AB38" s="3721"/>
      <c r="AC38" s="3721"/>
      <c r="AD38" s="3721"/>
      <c r="AE38" s="3721"/>
      <c r="AF38" s="3721"/>
      <c r="AG38" s="3721"/>
      <c r="AH38" s="3721"/>
      <c r="AI38" s="3721"/>
      <c r="AJ38" s="3721"/>
      <c r="AK38" s="3721"/>
      <c r="AL38" s="3721"/>
      <c r="AM38" s="3721"/>
      <c r="AN38" s="3721"/>
      <c r="AO38" s="3721"/>
      <c r="AP38" s="3721"/>
      <c r="AQ38" s="3721"/>
      <c r="AR38" s="3721"/>
      <c r="AS38" s="3721"/>
      <c r="AT38" s="3721"/>
      <c r="AU38" s="3721"/>
      <c r="AV38" s="3721"/>
      <c r="AW38" s="3721"/>
      <c r="AX38" s="3721"/>
      <c r="AY38" s="3721"/>
      <c r="AZ38" s="3721"/>
      <c r="BA38" s="3721"/>
      <c r="BB38" s="3721"/>
      <c r="BC38" s="3721"/>
      <c r="BD38" s="3721"/>
      <c r="BE38" s="3721"/>
      <c r="BF38" s="3721"/>
      <c r="BG38" s="3721"/>
      <c r="BH38" s="3721"/>
      <c r="BI38" s="3721"/>
      <c r="BJ38" s="3721"/>
      <c r="BK38" s="3721"/>
      <c r="BL38" s="3721"/>
      <c r="BM38" s="3722"/>
      <c r="BY38" s="909"/>
      <c r="BZ38" s="909"/>
      <c r="CA38" s="909"/>
      <c r="CB38" s="909"/>
      <c r="CC38" s="909"/>
      <c r="CD38" s="909"/>
      <c r="CE38" s="909"/>
      <c r="CF38" s="909"/>
      <c r="CG38" s="909"/>
      <c r="CH38" s="909"/>
      <c r="CI38" s="909"/>
      <c r="CJ38" s="909"/>
      <c r="CK38" s="909"/>
      <c r="CL38" s="909"/>
      <c r="CM38" s="909"/>
      <c r="CN38" s="909"/>
      <c r="CO38" s="909"/>
      <c r="CP38" s="909"/>
      <c r="CQ38" s="909"/>
      <c r="CR38" s="909"/>
      <c r="CS38" s="909"/>
      <c r="CT38" s="909"/>
    </row>
    <row r="39" spans="2:98" ht="7.5" customHeight="1" thickBot="1">
      <c r="B39" s="3708"/>
      <c r="C39" s="3706"/>
      <c r="D39" s="3706"/>
      <c r="E39" s="3706"/>
      <c r="F39" s="3707"/>
      <c r="G39" s="3714"/>
      <c r="H39" s="3714"/>
      <c r="I39" s="3715"/>
      <c r="J39" s="3715"/>
      <c r="K39" s="3715"/>
      <c r="L39" s="3715"/>
      <c r="M39" s="3715"/>
      <c r="N39" s="3715"/>
      <c r="O39" s="3715"/>
      <c r="P39" s="3715"/>
      <c r="Q39" s="3715"/>
      <c r="R39" s="3714"/>
      <c r="S39" s="3663"/>
      <c r="T39" s="3663"/>
      <c r="U39" s="3663"/>
      <c r="V39" s="3663"/>
      <c r="W39" s="3721"/>
      <c r="X39" s="3721"/>
      <c r="Y39" s="3721"/>
      <c r="Z39" s="3721"/>
      <c r="AA39" s="3721"/>
      <c r="AB39" s="3721"/>
      <c r="AC39" s="3721"/>
      <c r="AD39" s="3721"/>
      <c r="AE39" s="3721"/>
      <c r="AF39" s="3721"/>
      <c r="AG39" s="3721"/>
      <c r="AH39" s="3721"/>
      <c r="AI39" s="3721"/>
      <c r="AJ39" s="3721"/>
      <c r="AK39" s="3721"/>
      <c r="AL39" s="3721"/>
      <c r="AM39" s="3721"/>
      <c r="AN39" s="3721"/>
      <c r="AO39" s="3721"/>
      <c r="AP39" s="3721"/>
      <c r="AQ39" s="3721"/>
      <c r="AR39" s="3721"/>
      <c r="AS39" s="3721"/>
      <c r="AT39" s="3721"/>
      <c r="AU39" s="3721"/>
      <c r="AV39" s="3721"/>
      <c r="AW39" s="3721"/>
      <c r="AX39" s="3721"/>
      <c r="AY39" s="3721"/>
      <c r="AZ39" s="3721"/>
      <c r="BA39" s="3721"/>
      <c r="BB39" s="3721"/>
      <c r="BC39" s="3721"/>
      <c r="BD39" s="3721"/>
      <c r="BE39" s="3721"/>
      <c r="BF39" s="3721"/>
      <c r="BG39" s="3721"/>
      <c r="BH39" s="3721"/>
      <c r="BI39" s="3721"/>
      <c r="BJ39" s="3721"/>
      <c r="BK39" s="3721"/>
      <c r="BL39" s="3721"/>
      <c r="BM39" s="3722"/>
      <c r="BY39" s="909"/>
      <c r="BZ39" s="909"/>
      <c r="CA39" s="909"/>
      <c r="CB39" s="909"/>
      <c r="CC39" s="909"/>
      <c r="CD39" s="909"/>
      <c r="CE39" s="909"/>
      <c r="CF39" s="909"/>
      <c r="CG39" s="909"/>
      <c r="CH39" s="909"/>
      <c r="CI39" s="909"/>
      <c r="CJ39" s="909"/>
      <c r="CK39" s="909"/>
      <c r="CL39" s="909"/>
      <c r="CM39" s="909"/>
      <c r="CN39" s="909"/>
      <c r="CO39" s="909"/>
      <c r="CP39" s="909"/>
      <c r="CQ39" s="909"/>
      <c r="CR39" s="909"/>
      <c r="CS39" s="909"/>
      <c r="CT39" s="909"/>
    </row>
    <row r="40" spans="2:98" ht="7.5" customHeight="1" thickBot="1">
      <c r="B40" s="3708"/>
      <c r="C40" s="3706"/>
      <c r="D40" s="3706"/>
      <c r="E40" s="3706"/>
      <c r="F40" s="3707"/>
      <c r="G40" s="3714"/>
      <c r="H40" s="3714"/>
      <c r="I40" s="3715"/>
      <c r="J40" s="3715"/>
      <c r="K40" s="3715"/>
      <c r="L40" s="3715"/>
      <c r="M40" s="3715"/>
      <c r="N40" s="3715"/>
      <c r="O40" s="3715"/>
      <c r="P40" s="3715"/>
      <c r="Q40" s="3715"/>
      <c r="R40" s="3714"/>
      <c r="S40" s="3663"/>
      <c r="T40" s="3663"/>
      <c r="U40" s="3663"/>
      <c r="V40" s="3663"/>
      <c r="W40" s="3721"/>
      <c r="X40" s="3721"/>
      <c r="Y40" s="3721"/>
      <c r="Z40" s="3721"/>
      <c r="AA40" s="3721"/>
      <c r="AB40" s="3721"/>
      <c r="AC40" s="3721"/>
      <c r="AD40" s="3721"/>
      <c r="AE40" s="3721"/>
      <c r="AF40" s="3721"/>
      <c r="AG40" s="3721"/>
      <c r="AH40" s="3721"/>
      <c r="AI40" s="3721"/>
      <c r="AJ40" s="3721"/>
      <c r="AK40" s="3721"/>
      <c r="AL40" s="3721"/>
      <c r="AM40" s="3721"/>
      <c r="AN40" s="3721"/>
      <c r="AO40" s="3721"/>
      <c r="AP40" s="3721"/>
      <c r="AQ40" s="3721"/>
      <c r="AR40" s="3721"/>
      <c r="AS40" s="3721"/>
      <c r="AT40" s="3721"/>
      <c r="AU40" s="3721"/>
      <c r="AV40" s="3721"/>
      <c r="AW40" s="3721"/>
      <c r="AX40" s="3721"/>
      <c r="AY40" s="3721"/>
      <c r="AZ40" s="3721"/>
      <c r="BA40" s="3721"/>
      <c r="BB40" s="3721"/>
      <c r="BC40" s="3721"/>
      <c r="BD40" s="3721"/>
      <c r="BE40" s="3721"/>
      <c r="BF40" s="3721"/>
      <c r="BG40" s="3721"/>
      <c r="BH40" s="3721"/>
      <c r="BI40" s="3721"/>
      <c r="BJ40" s="3721"/>
      <c r="BK40" s="3721"/>
      <c r="BL40" s="3721"/>
      <c r="BM40" s="3722"/>
      <c r="BY40" s="909"/>
      <c r="BZ40" s="909"/>
      <c r="CA40" s="909"/>
      <c r="CB40" s="909"/>
      <c r="CC40" s="909"/>
      <c r="CD40" s="909"/>
      <c r="CE40" s="909"/>
      <c r="CF40" s="909"/>
      <c r="CG40" s="909"/>
      <c r="CH40" s="909"/>
      <c r="CI40" s="909"/>
      <c r="CJ40" s="909"/>
      <c r="CK40" s="909"/>
      <c r="CL40" s="909"/>
      <c r="CM40" s="909"/>
      <c r="CN40" s="909"/>
      <c r="CO40" s="909"/>
      <c r="CP40" s="909"/>
      <c r="CQ40" s="909"/>
      <c r="CR40" s="909"/>
      <c r="CS40" s="909"/>
      <c r="CT40" s="909"/>
    </row>
    <row r="41" spans="2:98" ht="7.5" customHeight="1" thickBot="1">
      <c r="B41" s="3708"/>
      <c r="C41" s="3706"/>
      <c r="D41" s="3706"/>
      <c r="E41" s="3706"/>
      <c r="F41" s="3707"/>
      <c r="G41" s="3723" t="s">
        <v>3752</v>
      </c>
      <c r="H41" s="3665"/>
      <c r="I41" s="3665"/>
      <c r="J41" s="3663" t="s">
        <v>11</v>
      </c>
      <c r="K41" s="3716" t="str">
        <f>cst_wskakunin_dairi1_TEL</f>
        <v>048-222-2222</v>
      </c>
      <c r="L41" s="3716"/>
      <c r="M41" s="3716"/>
      <c r="N41" s="3716"/>
      <c r="O41" s="3716"/>
      <c r="P41" s="3716"/>
      <c r="Q41" s="3716"/>
      <c r="R41" s="3716"/>
      <c r="S41" s="3716"/>
      <c r="T41" s="3716"/>
      <c r="U41" s="3716"/>
      <c r="V41" s="3716"/>
      <c r="W41" s="3716"/>
      <c r="X41" s="3716"/>
      <c r="Y41" s="3716"/>
      <c r="Z41" s="3716"/>
      <c r="AA41" s="3716"/>
      <c r="AB41" s="3663" t="s">
        <v>57</v>
      </c>
      <c r="AC41" s="3665" t="s">
        <v>2976</v>
      </c>
      <c r="AD41" s="3665"/>
      <c r="AE41" s="3665"/>
      <c r="AF41" s="3663" t="s">
        <v>11</v>
      </c>
      <c r="AG41" s="3667"/>
      <c r="AH41" s="3667"/>
      <c r="AI41" s="3667"/>
      <c r="AJ41" s="3667"/>
      <c r="AK41" s="3667"/>
      <c r="AL41" s="3667"/>
      <c r="AM41" s="3667"/>
      <c r="AN41" s="3667"/>
      <c r="AO41" s="3667"/>
      <c r="AP41" s="3667"/>
      <c r="AQ41" s="3667"/>
      <c r="AR41" s="3667"/>
      <c r="AS41" s="3667"/>
      <c r="AT41" s="3667"/>
      <c r="AU41" s="3667"/>
      <c r="AV41" s="3667"/>
      <c r="AW41" s="3667"/>
      <c r="AX41" s="3663" t="s">
        <v>57</v>
      </c>
      <c r="AY41" s="3669" t="s">
        <v>2553</v>
      </c>
      <c r="AZ41" s="3670"/>
      <c r="BA41" s="3670"/>
      <c r="BB41" s="3670"/>
      <c r="BC41" s="3670"/>
      <c r="BD41" s="3670"/>
      <c r="BE41" s="3675"/>
      <c r="BF41" s="3675"/>
      <c r="BG41" s="3675"/>
      <c r="BH41" s="3675"/>
      <c r="BI41" s="3675"/>
      <c r="BJ41" s="3675"/>
      <c r="BK41" s="3675"/>
      <c r="BL41" s="3675"/>
      <c r="BM41" s="3676"/>
      <c r="BY41" s="909"/>
      <c r="BZ41" s="909"/>
      <c r="CA41" s="909"/>
      <c r="CB41" s="909"/>
      <c r="CC41" s="909"/>
      <c r="CD41" s="909"/>
      <c r="CE41" s="909"/>
      <c r="CF41" s="909"/>
      <c r="CG41" s="909"/>
      <c r="CH41" s="909"/>
      <c r="CI41" s="909"/>
      <c r="CJ41" s="909"/>
      <c r="CK41" s="909"/>
      <c r="CL41" s="909"/>
      <c r="CM41" s="909"/>
      <c r="CN41" s="909"/>
      <c r="CO41" s="909"/>
      <c r="CP41" s="909"/>
      <c r="CQ41" s="909"/>
      <c r="CR41" s="909"/>
      <c r="CS41" s="909"/>
      <c r="CT41" s="909"/>
    </row>
    <row r="42" spans="2:98" ht="7.5" customHeight="1" thickBot="1">
      <c r="B42" s="3708"/>
      <c r="C42" s="3706"/>
      <c r="D42" s="3706"/>
      <c r="E42" s="3706"/>
      <c r="F42" s="3707"/>
      <c r="G42" s="3723"/>
      <c r="H42" s="3665"/>
      <c r="I42" s="3665"/>
      <c r="J42" s="3663"/>
      <c r="K42" s="3716"/>
      <c r="L42" s="3716"/>
      <c r="M42" s="3716"/>
      <c r="N42" s="3716"/>
      <c r="O42" s="3716"/>
      <c r="P42" s="3716"/>
      <c r="Q42" s="3716"/>
      <c r="R42" s="3716"/>
      <c r="S42" s="3716"/>
      <c r="T42" s="3716"/>
      <c r="U42" s="3716"/>
      <c r="V42" s="3716"/>
      <c r="W42" s="3716"/>
      <c r="X42" s="3716"/>
      <c r="Y42" s="3716"/>
      <c r="Z42" s="3716"/>
      <c r="AA42" s="3716"/>
      <c r="AB42" s="3663"/>
      <c r="AC42" s="3665"/>
      <c r="AD42" s="3665"/>
      <c r="AE42" s="3665"/>
      <c r="AF42" s="3663"/>
      <c r="AG42" s="3667"/>
      <c r="AH42" s="3667"/>
      <c r="AI42" s="3667"/>
      <c r="AJ42" s="3667"/>
      <c r="AK42" s="3667"/>
      <c r="AL42" s="3667"/>
      <c r="AM42" s="3667"/>
      <c r="AN42" s="3667"/>
      <c r="AO42" s="3667"/>
      <c r="AP42" s="3667"/>
      <c r="AQ42" s="3667"/>
      <c r="AR42" s="3667"/>
      <c r="AS42" s="3667"/>
      <c r="AT42" s="3667"/>
      <c r="AU42" s="3667"/>
      <c r="AV42" s="3667"/>
      <c r="AW42" s="3667"/>
      <c r="AX42" s="3663"/>
      <c r="AY42" s="3671"/>
      <c r="AZ42" s="3672"/>
      <c r="BA42" s="3672"/>
      <c r="BB42" s="3672"/>
      <c r="BC42" s="3672"/>
      <c r="BD42" s="3672"/>
      <c r="BE42" s="3677"/>
      <c r="BF42" s="3677"/>
      <c r="BG42" s="3677"/>
      <c r="BH42" s="3677"/>
      <c r="BI42" s="3677"/>
      <c r="BJ42" s="3677"/>
      <c r="BK42" s="3677"/>
      <c r="BL42" s="3677"/>
      <c r="BM42" s="3678"/>
    </row>
    <row r="43" spans="2:98" ht="7.5" customHeight="1" thickBot="1">
      <c r="B43" s="3708"/>
      <c r="C43" s="3706"/>
      <c r="D43" s="3706"/>
      <c r="E43" s="3706"/>
      <c r="F43" s="3707"/>
      <c r="G43" s="3724"/>
      <c r="H43" s="3666"/>
      <c r="I43" s="3666"/>
      <c r="J43" s="3664"/>
      <c r="K43" s="3717"/>
      <c r="L43" s="3717"/>
      <c r="M43" s="3717"/>
      <c r="N43" s="3717"/>
      <c r="O43" s="3717"/>
      <c r="P43" s="3717"/>
      <c r="Q43" s="3717"/>
      <c r="R43" s="3717"/>
      <c r="S43" s="3717"/>
      <c r="T43" s="3717"/>
      <c r="U43" s="3717"/>
      <c r="V43" s="3717"/>
      <c r="W43" s="3717"/>
      <c r="X43" s="3717"/>
      <c r="Y43" s="3717"/>
      <c r="Z43" s="3717"/>
      <c r="AA43" s="3717"/>
      <c r="AB43" s="3664"/>
      <c r="AC43" s="3666"/>
      <c r="AD43" s="3666"/>
      <c r="AE43" s="3666"/>
      <c r="AF43" s="3664"/>
      <c r="AG43" s="3668"/>
      <c r="AH43" s="3668"/>
      <c r="AI43" s="3668"/>
      <c r="AJ43" s="3668"/>
      <c r="AK43" s="3668"/>
      <c r="AL43" s="3668"/>
      <c r="AM43" s="3668"/>
      <c r="AN43" s="3668"/>
      <c r="AO43" s="3668"/>
      <c r="AP43" s="3668"/>
      <c r="AQ43" s="3668"/>
      <c r="AR43" s="3668"/>
      <c r="AS43" s="3668"/>
      <c r="AT43" s="3668"/>
      <c r="AU43" s="3668"/>
      <c r="AV43" s="3668"/>
      <c r="AW43" s="3668"/>
      <c r="AX43" s="3664"/>
      <c r="AY43" s="3673"/>
      <c r="AZ43" s="3674"/>
      <c r="BA43" s="3674"/>
      <c r="BB43" s="3674"/>
      <c r="BC43" s="3674"/>
      <c r="BD43" s="3674"/>
      <c r="BE43" s="3679"/>
      <c r="BF43" s="3679"/>
      <c r="BG43" s="3679"/>
      <c r="BH43" s="3679"/>
      <c r="BI43" s="3679"/>
      <c r="BJ43" s="3679"/>
      <c r="BK43" s="3679"/>
      <c r="BL43" s="3679"/>
      <c r="BM43" s="3680"/>
    </row>
    <row r="44" spans="2:98" ht="7.5" customHeight="1" thickBot="1">
      <c r="B44" s="3681" t="s">
        <v>2554</v>
      </c>
      <c r="C44" s="3682"/>
      <c r="D44" s="3682"/>
      <c r="E44" s="3682"/>
      <c r="F44" s="3683"/>
      <c r="G44" s="3684" t="s">
        <v>139</v>
      </c>
      <c r="H44" s="3684"/>
      <c r="I44" s="3686" t="s">
        <v>509</v>
      </c>
      <c r="J44" s="3686"/>
      <c r="K44" s="3686"/>
      <c r="L44" s="3686"/>
      <c r="M44" s="3684" t="s">
        <v>139</v>
      </c>
      <c r="N44" s="3684"/>
      <c r="O44" s="3688" t="s">
        <v>8</v>
      </c>
      <c r="P44" s="3688"/>
      <c r="Q44" s="3688"/>
      <c r="R44" s="3688"/>
      <c r="S44" s="3690" t="s">
        <v>525</v>
      </c>
      <c r="T44" s="3688" t="s">
        <v>2555</v>
      </c>
      <c r="U44" s="3688"/>
      <c r="V44" s="3688"/>
      <c r="W44" s="3688"/>
      <c r="X44" s="3693"/>
      <c r="Y44" s="3693"/>
      <c r="Z44" s="3693"/>
      <c r="AA44" s="3693"/>
      <c r="AB44" s="3693"/>
      <c r="AC44" s="3693"/>
      <c r="AD44" s="3693"/>
      <c r="AE44" s="3693"/>
      <c r="AF44" s="3693"/>
      <c r="AG44" s="3693"/>
      <c r="AH44" s="3693"/>
      <c r="AI44" s="3693"/>
      <c r="AJ44" s="3693"/>
      <c r="AK44" s="3688" t="s">
        <v>2556</v>
      </c>
      <c r="AL44" s="3688"/>
      <c r="AM44" s="3688"/>
      <c r="AN44" s="3688"/>
      <c r="AO44" s="3688"/>
      <c r="AP44" s="3688"/>
      <c r="AQ44" s="3688"/>
      <c r="AR44" s="3688"/>
      <c r="AS44" s="3693"/>
      <c r="AT44" s="3693"/>
      <c r="AU44" s="3693"/>
      <c r="AV44" s="3693"/>
      <c r="AW44" s="3693"/>
      <c r="AX44" s="3693"/>
      <c r="AY44" s="3693"/>
      <c r="AZ44" s="3693"/>
      <c r="BA44" s="3688" t="s">
        <v>2557</v>
      </c>
      <c r="BB44" s="3688"/>
      <c r="BC44" s="3688"/>
      <c r="BD44" s="3688"/>
      <c r="BE44" s="3695"/>
      <c r="BF44" s="3695"/>
      <c r="BG44" s="3695"/>
      <c r="BH44" s="3695"/>
      <c r="BI44" s="3695"/>
      <c r="BJ44" s="3695"/>
      <c r="BK44" s="3695"/>
      <c r="BL44" s="3695"/>
      <c r="BM44" s="3696" t="s">
        <v>527</v>
      </c>
    </row>
    <row r="45" spans="2:98" ht="7.5" customHeight="1" thickBot="1">
      <c r="B45" s="3681"/>
      <c r="C45" s="3682"/>
      <c r="D45" s="3682"/>
      <c r="E45" s="3682"/>
      <c r="F45" s="3683"/>
      <c r="G45" s="3685"/>
      <c r="H45" s="3685"/>
      <c r="I45" s="3687"/>
      <c r="J45" s="3687"/>
      <c r="K45" s="3687"/>
      <c r="L45" s="3687"/>
      <c r="M45" s="3685"/>
      <c r="N45" s="3685"/>
      <c r="O45" s="3689"/>
      <c r="P45" s="3689"/>
      <c r="Q45" s="3689"/>
      <c r="R45" s="3689"/>
      <c r="S45" s="3691"/>
      <c r="T45" s="3689"/>
      <c r="U45" s="3689"/>
      <c r="V45" s="3689"/>
      <c r="W45" s="3689"/>
      <c r="X45" s="3694"/>
      <c r="Y45" s="3694"/>
      <c r="Z45" s="3694"/>
      <c r="AA45" s="3694"/>
      <c r="AB45" s="3694"/>
      <c r="AC45" s="3694"/>
      <c r="AD45" s="3694"/>
      <c r="AE45" s="3694"/>
      <c r="AF45" s="3694"/>
      <c r="AG45" s="3694"/>
      <c r="AH45" s="3694"/>
      <c r="AI45" s="3694"/>
      <c r="AJ45" s="3694"/>
      <c r="AK45" s="3689"/>
      <c r="AL45" s="3689"/>
      <c r="AM45" s="3689"/>
      <c r="AN45" s="3689"/>
      <c r="AO45" s="3689"/>
      <c r="AP45" s="3689"/>
      <c r="AQ45" s="3689"/>
      <c r="AR45" s="3689"/>
      <c r="AS45" s="3694"/>
      <c r="AT45" s="3694"/>
      <c r="AU45" s="3694"/>
      <c r="AV45" s="3694"/>
      <c r="AW45" s="3694"/>
      <c r="AX45" s="3694"/>
      <c r="AY45" s="3694"/>
      <c r="AZ45" s="3694"/>
      <c r="BA45" s="3689"/>
      <c r="BB45" s="3689"/>
      <c r="BC45" s="3689"/>
      <c r="BD45" s="3689"/>
      <c r="BE45" s="3647"/>
      <c r="BF45" s="3647"/>
      <c r="BG45" s="3647"/>
      <c r="BH45" s="3647"/>
      <c r="BI45" s="3647"/>
      <c r="BJ45" s="3647"/>
      <c r="BK45" s="3647"/>
      <c r="BL45" s="3647"/>
      <c r="BM45" s="3697"/>
    </row>
    <row r="46" spans="2:98" ht="7.5" customHeight="1" thickBot="1">
      <c r="B46" s="3681"/>
      <c r="C46" s="3682"/>
      <c r="D46" s="3682"/>
      <c r="E46" s="3682"/>
      <c r="F46" s="3683"/>
      <c r="G46" s="3685" t="s">
        <v>139</v>
      </c>
      <c r="H46" s="3685"/>
      <c r="I46" s="3687" t="s">
        <v>144</v>
      </c>
      <c r="J46" s="3687"/>
      <c r="K46" s="3687"/>
      <c r="L46" s="3687"/>
      <c r="M46" s="910"/>
      <c r="N46" s="911"/>
      <c r="O46" s="911"/>
      <c r="P46" s="911"/>
      <c r="Q46" s="911"/>
      <c r="R46" s="911"/>
      <c r="S46" s="3691"/>
      <c r="T46" s="3701" t="s">
        <v>2558</v>
      </c>
      <c r="U46" s="3701"/>
      <c r="V46" s="3701"/>
      <c r="W46" s="3701"/>
      <c r="X46" s="3701"/>
      <c r="Y46" s="3703"/>
      <c r="Z46" s="3703"/>
      <c r="AA46" s="3703"/>
      <c r="AB46" s="3643" t="s">
        <v>3754</v>
      </c>
      <c r="AC46" s="3645"/>
      <c r="AD46" s="3645"/>
      <c r="AE46" s="3645"/>
      <c r="AF46" s="3643" t="s">
        <v>57</v>
      </c>
      <c r="AG46" s="3647"/>
      <c r="AH46" s="3647"/>
      <c r="AI46" s="3647"/>
      <c r="AJ46" s="3647"/>
      <c r="AK46" s="3647"/>
      <c r="AL46" s="3647"/>
      <c r="AM46" s="3647"/>
      <c r="AN46" s="3647"/>
      <c r="AO46" s="3647"/>
      <c r="AP46" s="3647"/>
      <c r="AQ46" s="3647"/>
      <c r="AR46" s="3647"/>
      <c r="AS46" s="3647"/>
      <c r="AT46" s="3647"/>
      <c r="AU46" s="3647"/>
      <c r="AV46" s="3647"/>
      <c r="AW46" s="3647"/>
      <c r="AX46" s="3647"/>
      <c r="AY46" s="3647"/>
      <c r="AZ46" s="3647"/>
      <c r="BA46" s="3647"/>
      <c r="BB46" s="3647"/>
      <c r="BC46" s="3647"/>
      <c r="BD46" s="3647"/>
      <c r="BE46" s="3647"/>
      <c r="BF46" s="3647"/>
      <c r="BG46" s="3647"/>
      <c r="BH46" s="3647"/>
      <c r="BI46" s="3647"/>
      <c r="BJ46" s="3647"/>
      <c r="BK46" s="3647"/>
      <c r="BL46" s="3647"/>
      <c r="BM46" s="3697"/>
    </row>
    <row r="47" spans="2:98" ht="7.5" customHeight="1" thickBot="1">
      <c r="B47" s="3681"/>
      <c r="C47" s="3682"/>
      <c r="D47" s="3682"/>
      <c r="E47" s="3682"/>
      <c r="F47" s="3683"/>
      <c r="G47" s="3699"/>
      <c r="H47" s="3699"/>
      <c r="I47" s="3700"/>
      <c r="J47" s="3700"/>
      <c r="K47" s="3700"/>
      <c r="L47" s="3700"/>
      <c r="M47" s="912"/>
      <c r="N47" s="913"/>
      <c r="O47" s="914"/>
      <c r="P47" s="914"/>
      <c r="Q47" s="914"/>
      <c r="R47" s="914"/>
      <c r="S47" s="3692"/>
      <c r="T47" s="3702"/>
      <c r="U47" s="3702"/>
      <c r="V47" s="3702"/>
      <c r="W47" s="3702"/>
      <c r="X47" s="3702"/>
      <c r="Y47" s="3704"/>
      <c r="Z47" s="3704"/>
      <c r="AA47" s="3704"/>
      <c r="AB47" s="3644"/>
      <c r="AC47" s="3646"/>
      <c r="AD47" s="3646"/>
      <c r="AE47" s="3646"/>
      <c r="AF47" s="3644"/>
      <c r="AG47" s="3648"/>
      <c r="AH47" s="3648"/>
      <c r="AI47" s="3648"/>
      <c r="AJ47" s="3648"/>
      <c r="AK47" s="3648"/>
      <c r="AL47" s="3648"/>
      <c r="AM47" s="3648"/>
      <c r="AN47" s="3648"/>
      <c r="AO47" s="3648"/>
      <c r="AP47" s="3648"/>
      <c r="AQ47" s="3648"/>
      <c r="AR47" s="3648"/>
      <c r="AS47" s="3648"/>
      <c r="AT47" s="3648"/>
      <c r="AU47" s="3648"/>
      <c r="AV47" s="3648"/>
      <c r="AW47" s="3648"/>
      <c r="AX47" s="3648"/>
      <c r="AY47" s="3648"/>
      <c r="AZ47" s="3648"/>
      <c r="BA47" s="3648"/>
      <c r="BB47" s="3648"/>
      <c r="BC47" s="3648"/>
      <c r="BD47" s="3648"/>
      <c r="BE47" s="3648"/>
      <c r="BF47" s="3648"/>
      <c r="BG47" s="3648"/>
      <c r="BH47" s="3648"/>
      <c r="BI47" s="3648"/>
      <c r="BJ47" s="3648"/>
      <c r="BK47" s="3648"/>
      <c r="BL47" s="3648"/>
      <c r="BM47" s="3698"/>
    </row>
    <row r="48" spans="2:98" ht="7.5" customHeight="1" thickBot="1">
      <c r="B48" s="915"/>
      <c r="C48" s="915"/>
      <c r="D48" s="915"/>
      <c r="E48" s="915"/>
      <c r="F48" s="915"/>
      <c r="G48" s="916"/>
      <c r="H48" s="916"/>
      <c r="I48" s="917"/>
      <c r="J48" s="917"/>
      <c r="K48" s="917"/>
      <c r="L48" s="916"/>
      <c r="M48" s="916"/>
      <c r="N48" s="915"/>
      <c r="O48" s="918"/>
      <c r="P48" s="918"/>
      <c r="Q48" s="919"/>
      <c r="R48" s="919"/>
      <c r="S48" s="918"/>
      <c r="T48" s="918"/>
      <c r="U48" s="918"/>
      <c r="V48" s="918"/>
      <c r="W48" s="920"/>
      <c r="X48" s="920"/>
      <c r="Y48" s="920"/>
      <c r="Z48" s="920"/>
      <c r="AA48" s="920"/>
      <c r="AB48" s="920"/>
      <c r="AC48" s="920"/>
      <c r="AD48" s="920"/>
      <c r="AE48" s="920"/>
      <c r="AF48" s="920"/>
      <c r="AG48" s="920"/>
      <c r="AH48" s="920"/>
      <c r="AI48" s="920"/>
      <c r="AJ48" s="920"/>
      <c r="AK48" s="920"/>
      <c r="AL48" s="920"/>
      <c r="AM48" s="920"/>
      <c r="AN48" s="920"/>
      <c r="AO48" s="920"/>
      <c r="AP48" s="920"/>
      <c r="AQ48" s="920"/>
      <c r="AR48" s="920"/>
      <c r="AS48" s="920"/>
      <c r="AT48" s="920"/>
      <c r="AU48" s="920"/>
      <c r="AV48" s="920"/>
      <c r="AW48" s="920"/>
      <c r="AX48" s="920"/>
      <c r="AY48" s="920"/>
      <c r="AZ48" s="920"/>
      <c r="BA48" s="920"/>
      <c r="BB48" s="920"/>
      <c r="BC48" s="920"/>
      <c r="BD48" s="920"/>
      <c r="BE48" s="920"/>
      <c r="BF48" s="920"/>
      <c r="BG48" s="920"/>
      <c r="BH48" s="920"/>
      <c r="BI48" s="920"/>
      <c r="BJ48" s="920"/>
      <c r="BK48" s="920"/>
      <c r="BL48" s="920"/>
      <c r="BM48" s="918"/>
    </row>
    <row r="49" spans="2:68" ht="7.5" customHeight="1">
      <c r="B49" s="3649" t="s">
        <v>3755</v>
      </c>
      <c r="C49" s="3650"/>
      <c r="D49" s="3650"/>
      <c r="E49" s="3650"/>
      <c r="F49" s="3650"/>
      <c r="G49" s="3650"/>
      <c r="H49" s="3650"/>
      <c r="I49" s="3650"/>
      <c r="J49" s="3650"/>
      <c r="K49" s="3650"/>
      <c r="L49" s="3650"/>
      <c r="M49" s="3650"/>
      <c r="N49" s="3650"/>
      <c r="O49" s="3653" t="str">
        <f>cst_wskakunin_BUILD__address</f>
        <v>埼玉県さいたま市緑区</v>
      </c>
      <c r="P49" s="3653"/>
      <c r="Q49" s="3653"/>
      <c r="R49" s="3653"/>
      <c r="S49" s="3653"/>
      <c r="T49" s="3653"/>
      <c r="U49" s="3653"/>
      <c r="V49" s="3653"/>
      <c r="W49" s="3653"/>
      <c r="X49" s="3653"/>
      <c r="Y49" s="3653"/>
      <c r="Z49" s="3653"/>
      <c r="AA49" s="3653"/>
      <c r="AB49" s="3653"/>
      <c r="AC49" s="3653"/>
      <c r="AD49" s="3653"/>
      <c r="AE49" s="3653"/>
      <c r="AF49" s="3653"/>
      <c r="AG49" s="3653"/>
      <c r="AH49" s="3653"/>
      <c r="AI49" s="3653"/>
      <c r="AJ49" s="3653"/>
      <c r="AK49" s="3653"/>
      <c r="AL49" s="3653"/>
      <c r="AM49" s="3653"/>
      <c r="AN49" s="3653"/>
      <c r="AO49" s="3653"/>
      <c r="AP49" s="3653"/>
      <c r="AQ49" s="3653"/>
      <c r="AR49" s="3653"/>
      <c r="AS49" s="3653"/>
      <c r="AT49" s="3653"/>
      <c r="AU49" s="3653"/>
      <c r="AV49" s="3653"/>
      <c r="AW49" s="3653"/>
      <c r="AX49" s="3653"/>
      <c r="AY49" s="3653"/>
      <c r="AZ49" s="3653"/>
      <c r="BA49" s="3653"/>
      <c r="BB49" s="3653"/>
      <c r="BC49" s="3653"/>
      <c r="BD49" s="3653"/>
      <c r="BE49" s="3653"/>
      <c r="BF49" s="3653"/>
      <c r="BG49" s="3653"/>
      <c r="BH49" s="3653"/>
      <c r="BI49" s="3653"/>
      <c r="BJ49" s="3653"/>
      <c r="BK49" s="3653"/>
      <c r="BL49" s="3653"/>
      <c r="BM49" s="3654"/>
    </row>
    <row r="50" spans="2:68" ht="7.5" customHeight="1">
      <c r="B50" s="3651"/>
      <c r="C50" s="3652"/>
      <c r="D50" s="3652"/>
      <c r="E50" s="3652"/>
      <c r="F50" s="3652"/>
      <c r="G50" s="3652"/>
      <c r="H50" s="3652"/>
      <c r="I50" s="3652"/>
      <c r="J50" s="3652"/>
      <c r="K50" s="3652"/>
      <c r="L50" s="3652"/>
      <c r="M50" s="3652"/>
      <c r="N50" s="3652"/>
      <c r="O50" s="3655"/>
      <c r="P50" s="3655"/>
      <c r="Q50" s="3655"/>
      <c r="R50" s="3655"/>
      <c r="S50" s="3655"/>
      <c r="T50" s="3655"/>
      <c r="U50" s="3655"/>
      <c r="V50" s="3655"/>
      <c r="W50" s="3655"/>
      <c r="X50" s="3655"/>
      <c r="Y50" s="3655"/>
      <c r="Z50" s="3655"/>
      <c r="AA50" s="3655"/>
      <c r="AB50" s="3655"/>
      <c r="AC50" s="3655"/>
      <c r="AD50" s="3655"/>
      <c r="AE50" s="3655"/>
      <c r="AF50" s="3655"/>
      <c r="AG50" s="3655"/>
      <c r="AH50" s="3655"/>
      <c r="AI50" s="3655"/>
      <c r="AJ50" s="3655"/>
      <c r="AK50" s="3655"/>
      <c r="AL50" s="3655"/>
      <c r="AM50" s="3655"/>
      <c r="AN50" s="3655"/>
      <c r="AO50" s="3655"/>
      <c r="AP50" s="3655"/>
      <c r="AQ50" s="3655"/>
      <c r="AR50" s="3655"/>
      <c r="AS50" s="3655"/>
      <c r="AT50" s="3655"/>
      <c r="AU50" s="3655"/>
      <c r="AV50" s="3655"/>
      <c r="AW50" s="3655"/>
      <c r="AX50" s="3655"/>
      <c r="AY50" s="3655"/>
      <c r="AZ50" s="3655"/>
      <c r="BA50" s="3655"/>
      <c r="BB50" s="3655"/>
      <c r="BC50" s="3655"/>
      <c r="BD50" s="3655"/>
      <c r="BE50" s="3655"/>
      <c r="BF50" s="3655"/>
      <c r="BG50" s="3655"/>
      <c r="BH50" s="3655"/>
      <c r="BI50" s="3655"/>
      <c r="BJ50" s="3655"/>
      <c r="BK50" s="3655"/>
      <c r="BL50" s="3655"/>
      <c r="BM50" s="3656"/>
    </row>
    <row r="51" spans="2:68" ht="7.5" customHeight="1">
      <c r="B51" s="3651"/>
      <c r="C51" s="3652"/>
      <c r="D51" s="3652"/>
      <c r="E51" s="3652"/>
      <c r="F51" s="3652"/>
      <c r="G51" s="3652"/>
      <c r="H51" s="3652"/>
      <c r="I51" s="3652"/>
      <c r="J51" s="3652"/>
      <c r="K51" s="3652"/>
      <c r="L51" s="3652"/>
      <c r="M51" s="3652"/>
      <c r="N51" s="3652"/>
      <c r="O51" s="3655"/>
      <c r="P51" s="3655"/>
      <c r="Q51" s="3655"/>
      <c r="R51" s="3655"/>
      <c r="S51" s="3655"/>
      <c r="T51" s="3655"/>
      <c r="U51" s="3655"/>
      <c r="V51" s="3655"/>
      <c r="W51" s="3655"/>
      <c r="X51" s="3655"/>
      <c r="Y51" s="3655"/>
      <c r="Z51" s="3655"/>
      <c r="AA51" s="3655"/>
      <c r="AB51" s="3655"/>
      <c r="AC51" s="3655"/>
      <c r="AD51" s="3655"/>
      <c r="AE51" s="3655"/>
      <c r="AF51" s="3655"/>
      <c r="AG51" s="3655"/>
      <c r="AH51" s="3655"/>
      <c r="AI51" s="3655"/>
      <c r="AJ51" s="3655"/>
      <c r="AK51" s="3655"/>
      <c r="AL51" s="3655"/>
      <c r="AM51" s="3655"/>
      <c r="AN51" s="3655"/>
      <c r="AO51" s="3655"/>
      <c r="AP51" s="3655"/>
      <c r="AQ51" s="3655"/>
      <c r="AR51" s="3655"/>
      <c r="AS51" s="3655"/>
      <c r="AT51" s="3655"/>
      <c r="AU51" s="3655"/>
      <c r="AV51" s="3655"/>
      <c r="AW51" s="3655"/>
      <c r="AX51" s="3655"/>
      <c r="AY51" s="3655"/>
      <c r="AZ51" s="3655"/>
      <c r="BA51" s="3655"/>
      <c r="BB51" s="3655"/>
      <c r="BC51" s="3655"/>
      <c r="BD51" s="3655"/>
      <c r="BE51" s="3655"/>
      <c r="BF51" s="3655"/>
      <c r="BG51" s="3655"/>
      <c r="BH51" s="3655"/>
      <c r="BI51" s="3655"/>
      <c r="BJ51" s="3655"/>
      <c r="BK51" s="3655"/>
      <c r="BL51" s="3655"/>
      <c r="BM51" s="3656"/>
    </row>
    <row r="52" spans="2:68" ht="7.5" customHeight="1">
      <c r="B52" s="3651"/>
      <c r="C52" s="3652"/>
      <c r="D52" s="3652"/>
      <c r="E52" s="3652"/>
      <c r="F52" s="3652"/>
      <c r="G52" s="3652"/>
      <c r="H52" s="3652"/>
      <c r="I52" s="3652"/>
      <c r="J52" s="3652"/>
      <c r="K52" s="3652"/>
      <c r="L52" s="3652"/>
      <c r="M52" s="3652"/>
      <c r="N52" s="3652"/>
      <c r="O52" s="3655"/>
      <c r="P52" s="3655"/>
      <c r="Q52" s="3655"/>
      <c r="R52" s="3655"/>
      <c r="S52" s="3655"/>
      <c r="T52" s="3655"/>
      <c r="U52" s="3655"/>
      <c r="V52" s="3655"/>
      <c r="W52" s="3655"/>
      <c r="X52" s="3655"/>
      <c r="Y52" s="3655"/>
      <c r="Z52" s="3655"/>
      <c r="AA52" s="3655"/>
      <c r="AB52" s="3655"/>
      <c r="AC52" s="3655"/>
      <c r="AD52" s="3655"/>
      <c r="AE52" s="3655"/>
      <c r="AF52" s="3655"/>
      <c r="AG52" s="3655"/>
      <c r="AH52" s="3655"/>
      <c r="AI52" s="3655"/>
      <c r="AJ52" s="3655"/>
      <c r="AK52" s="3655"/>
      <c r="AL52" s="3655"/>
      <c r="AM52" s="3655"/>
      <c r="AN52" s="3655"/>
      <c r="AO52" s="3655"/>
      <c r="AP52" s="3655"/>
      <c r="AQ52" s="3655"/>
      <c r="AR52" s="3655"/>
      <c r="AS52" s="3655"/>
      <c r="AT52" s="3655"/>
      <c r="AU52" s="3655"/>
      <c r="AV52" s="3655"/>
      <c r="AW52" s="3655"/>
      <c r="AX52" s="3655"/>
      <c r="AY52" s="3655"/>
      <c r="AZ52" s="3655"/>
      <c r="BA52" s="3655"/>
      <c r="BB52" s="3655"/>
      <c r="BC52" s="3655"/>
      <c r="BD52" s="3655"/>
      <c r="BE52" s="3655"/>
      <c r="BF52" s="3655"/>
      <c r="BG52" s="3655"/>
      <c r="BH52" s="3655"/>
      <c r="BI52" s="3655"/>
      <c r="BJ52" s="3655"/>
      <c r="BK52" s="3655"/>
      <c r="BL52" s="3655"/>
      <c r="BM52" s="3656"/>
    </row>
    <row r="53" spans="2:68" s="886" customFormat="1" ht="4.5" customHeight="1">
      <c r="B53" s="3052" t="s">
        <v>2559</v>
      </c>
      <c r="C53" s="3053"/>
      <c r="D53" s="3053"/>
      <c r="E53" s="3053"/>
      <c r="F53" s="3053"/>
      <c r="G53" s="3053"/>
      <c r="H53" s="3053"/>
      <c r="I53" s="3053"/>
      <c r="J53" s="3053"/>
      <c r="K53" s="3053"/>
      <c r="L53" s="3053"/>
      <c r="M53" s="3053"/>
      <c r="N53" s="3054"/>
      <c r="O53" s="3660" t="str">
        <f>cst_wskakunin_BUILD_NAME</f>
        <v>テスト０７１１－１</v>
      </c>
      <c r="P53" s="3660"/>
      <c r="Q53" s="3660"/>
      <c r="R53" s="3660"/>
      <c r="S53" s="3660"/>
      <c r="T53" s="3660"/>
      <c r="U53" s="3660"/>
      <c r="V53" s="3660"/>
      <c r="W53" s="3660"/>
      <c r="X53" s="3660"/>
      <c r="Y53" s="3660"/>
      <c r="Z53" s="3660"/>
      <c r="AA53" s="3660"/>
      <c r="AB53" s="3660"/>
      <c r="AC53" s="3660"/>
      <c r="AD53" s="3660"/>
      <c r="AE53" s="3660"/>
      <c r="AF53" s="3660"/>
      <c r="AG53" s="3660"/>
      <c r="AH53" s="3660"/>
      <c r="AI53" s="3660"/>
      <c r="AJ53" s="3061" t="s">
        <v>2560</v>
      </c>
      <c r="AK53" s="3062"/>
      <c r="AL53" s="3062"/>
      <c r="AM53" s="3062"/>
      <c r="AN53" s="3062"/>
      <c r="AO53" s="3062"/>
      <c r="AP53" s="3062"/>
      <c r="AQ53" s="3062"/>
      <c r="AR53" s="3062"/>
      <c r="AS53" s="3063"/>
      <c r="AT53" s="921"/>
      <c r="AU53" s="922"/>
      <c r="AV53" s="923"/>
      <c r="AW53" s="923"/>
      <c r="AX53" s="923"/>
      <c r="AY53" s="924"/>
      <c r="AZ53" s="922"/>
      <c r="BA53" s="922"/>
      <c r="BB53" s="922"/>
      <c r="BC53" s="922"/>
      <c r="BD53" s="922"/>
      <c r="BE53" s="922"/>
      <c r="BF53" s="922"/>
      <c r="BG53" s="922"/>
      <c r="BH53" s="922"/>
      <c r="BI53" s="922"/>
      <c r="BJ53" s="922"/>
      <c r="BK53" s="922"/>
      <c r="BL53" s="922"/>
      <c r="BM53" s="925"/>
      <c r="BN53" s="888"/>
      <c r="BO53" s="888"/>
      <c r="BP53" s="888"/>
    </row>
    <row r="54" spans="2:68" s="886" customFormat="1" ht="10.5" customHeight="1">
      <c r="B54" s="3055"/>
      <c r="C54" s="3056"/>
      <c r="D54" s="3056"/>
      <c r="E54" s="3056"/>
      <c r="F54" s="3056"/>
      <c r="G54" s="3056"/>
      <c r="H54" s="3056"/>
      <c r="I54" s="3056"/>
      <c r="J54" s="3056"/>
      <c r="K54" s="3056"/>
      <c r="L54" s="3056"/>
      <c r="M54" s="3056"/>
      <c r="N54" s="3057"/>
      <c r="O54" s="3661"/>
      <c r="P54" s="3661"/>
      <c r="Q54" s="3661"/>
      <c r="R54" s="3661"/>
      <c r="S54" s="3661"/>
      <c r="T54" s="3661"/>
      <c r="U54" s="3661"/>
      <c r="V54" s="3661"/>
      <c r="W54" s="3661"/>
      <c r="X54" s="3661"/>
      <c r="Y54" s="3661"/>
      <c r="Z54" s="3661"/>
      <c r="AA54" s="3661"/>
      <c r="AB54" s="3661"/>
      <c r="AC54" s="3661"/>
      <c r="AD54" s="3661"/>
      <c r="AE54" s="3661"/>
      <c r="AF54" s="3661"/>
      <c r="AG54" s="3661"/>
      <c r="AH54" s="3661"/>
      <c r="AI54" s="3661"/>
      <c r="AJ54" s="3064"/>
      <c r="AK54" s="3065"/>
      <c r="AL54" s="3065"/>
      <c r="AM54" s="3065"/>
      <c r="AN54" s="3065"/>
      <c r="AO54" s="3065"/>
      <c r="AP54" s="3065"/>
      <c r="AQ54" s="3065"/>
      <c r="AR54" s="3065"/>
      <c r="AS54" s="3066"/>
      <c r="AT54" s="3615" t="s">
        <v>139</v>
      </c>
      <c r="AU54" s="3615"/>
      <c r="AV54" s="3070" t="s">
        <v>2561</v>
      </c>
      <c r="AW54" s="3070"/>
      <c r="AX54" s="3070"/>
      <c r="AY54" s="3070"/>
      <c r="AZ54" s="3070"/>
      <c r="BA54" s="3070"/>
      <c r="BB54" s="3070"/>
      <c r="BC54" s="3070"/>
      <c r="BD54" s="3615" t="s">
        <v>139</v>
      </c>
      <c r="BE54" s="3615"/>
      <c r="BF54" s="3070" t="s">
        <v>2562</v>
      </c>
      <c r="BG54" s="3070"/>
      <c r="BH54" s="3070"/>
      <c r="BI54" s="3070"/>
      <c r="BJ54" s="3070"/>
      <c r="BK54" s="3070"/>
      <c r="BL54" s="3070"/>
      <c r="BM54" s="3071"/>
      <c r="BN54" s="888"/>
      <c r="BO54" s="888"/>
      <c r="BP54" s="888"/>
    </row>
    <row r="55" spans="2:68" s="886" customFormat="1" ht="10.5" customHeight="1">
      <c r="B55" s="3055"/>
      <c r="C55" s="3056"/>
      <c r="D55" s="3056"/>
      <c r="E55" s="3056"/>
      <c r="F55" s="3056"/>
      <c r="G55" s="3056"/>
      <c r="H55" s="3056"/>
      <c r="I55" s="3056"/>
      <c r="J55" s="3056"/>
      <c r="K55" s="3056"/>
      <c r="L55" s="3056"/>
      <c r="M55" s="3056"/>
      <c r="N55" s="3057"/>
      <c r="O55" s="3661"/>
      <c r="P55" s="3661"/>
      <c r="Q55" s="3661"/>
      <c r="R55" s="3661"/>
      <c r="S55" s="3661"/>
      <c r="T55" s="3661"/>
      <c r="U55" s="3661"/>
      <c r="V55" s="3661"/>
      <c r="W55" s="3661"/>
      <c r="X55" s="3661"/>
      <c r="Y55" s="3661"/>
      <c r="Z55" s="3661"/>
      <c r="AA55" s="3661"/>
      <c r="AB55" s="3661"/>
      <c r="AC55" s="3661"/>
      <c r="AD55" s="3661"/>
      <c r="AE55" s="3661"/>
      <c r="AF55" s="3661"/>
      <c r="AG55" s="3661"/>
      <c r="AH55" s="3661"/>
      <c r="AI55" s="3661"/>
      <c r="AJ55" s="3064"/>
      <c r="AK55" s="3065"/>
      <c r="AL55" s="3065"/>
      <c r="AM55" s="3065"/>
      <c r="AN55" s="3065"/>
      <c r="AO55" s="3065"/>
      <c r="AP55" s="3065"/>
      <c r="AQ55" s="3065"/>
      <c r="AR55" s="3065"/>
      <c r="AS55" s="3066"/>
      <c r="AT55" s="3615"/>
      <c r="AU55" s="3615"/>
      <c r="AV55" s="3070"/>
      <c r="AW55" s="3070"/>
      <c r="AX55" s="3070"/>
      <c r="AY55" s="3070"/>
      <c r="AZ55" s="3070"/>
      <c r="BA55" s="3070"/>
      <c r="BB55" s="3070"/>
      <c r="BC55" s="3070"/>
      <c r="BD55" s="3615"/>
      <c r="BE55" s="3615"/>
      <c r="BF55" s="3070"/>
      <c r="BG55" s="3070"/>
      <c r="BH55" s="3070"/>
      <c r="BI55" s="3070"/>
      <c r="BJ55" s="3070"/>
      <c r="BK55" s="3070"/>
      <c r="BL55" s="3070"/>
      <c r="BM55" s="3071"/>
      <c r="BN55" s="888"/>
      <c r="BO55" s="888"/>
      <c r="BP55" s="888"/>
    </row>
    <row r="56" spans="2:68" ht="4.5" customHeight="1">
      <c r="B56" s="3657"/>
      <c r="C56" s="3658"/>
      <c r="D56" s="3658"/>
      <c r="E56" s="3658"/>
      <c r="F56" s="3658"/>
      <c r="G56" s="3658"/>
      <c r="H56" s="3658"/>
      <c r="I56" s="3658"/>
      <c r="J56" s="3658"/>
      <c r="K56" s="3658"/>
      <c r="L56" s="3658"/>
      <c r="M56" s="3658"/>
      <c r="N56" s="3659"/>
      <c r="O56" s="3662"/>
      <c r="P56" s="3662"/>
      <c r="Q56" s="3662"/>
      <c r="R56" s="3662"/>
      <c r="S56" s="3662"/>
      <c r="T56" s="3662"/>
      <c r="U56" s="3662"/>
      <c r="V56" s="3662"/>
      <c r="W56" s="3662"/>
      <c r="X56" s="3662"/>
      <c r="Y56" s="3662"/>
      <c r="Z56" s="3662"/>
      <c r="AA56" s="3662"/>
      <c r="AB56" s="3662"/>
      <c r="AC56" s="3662"/>
      <c r="AD56" s="3662"/>
      <c r="AE56" s="3662"/>
      <c r="AF56" s="3662"/>
      <c r="AG56" s="3662"/>
      <c r="AH56" s="3662"/>
      <c r="AI56" s="3662"/>
      <c r="AJ56" s="3067"/>
      <c r="AK56" s="3068"/>
      <c r="AL56" s="3068"/>
      <c r="AM56" s="3068"/>
      <c r="AN56" s="3068"/>
      <c r="AO56" s="3068"/>
      <c r="AP56" s="3068"/>
      <c r="AQ56" s="3068"/>
      <c r="AR56" s="3068"/>
      <c r="AS56" s="3069"/>
      <c r="AT56" s="926"/>
      <c r="AU56" s="926"/>
      <c r="AV56" s="927"/>
      <c r="AW56" s="927"/>
      <c r="AX56" s="927"/>
      <c r="AY56" s="927"/>
      <c r="AZ56" s="927"/>
      <c r="BA56" s="927"/>
      <c r="BB56" s="927"/>
      <c r="BC56" s="927"/>
      <c r="BD56" s="926"/>
      <c r="BE56" s="926"/>
      <c r="BF56" s="927"/>
      <c r="BG56" s="927"/>
      <c r="BH56" s="927"/>
      <c r="BI56" s="927"/>
      <c r="BJ56" s="927"/>
      <c r="BK56" s="927"/>
      <c r="BL56" s="927"/>
      <c r="BM56" s="928"/>
    </row>
    <row r="57" spans="2:68" ht="7.5" customHeight="1">
      <c r="B57" s="3625" t="s">
        <v>3810</v>
      </c>
      <c r="C57" s="3626"/>
      <c r="D57" s="3626"/>
      <c r="E57" s="3626"/>
      <c r="F57" s="3626"/>
      <c r="G57" s="3626" t="s">
        <v>2563</v>
      </c>
      <c r="H57" s="3626"/>
      <c r="I57" s="3626"/>
      <c r="J57" s="3626"/>
      <c r="K57" s="3626"/>
      <c r="L57" s="3626"/>
      <c r="M57" s="3626"/>
      <c r="N57" s="3626"/>
      <c r="O57" s="3630"/>
      <c r="P57" s="3630"/>
      <c r="Q57" s="3630"/>
      <c r="R57" s="3630"/>
      <c r="S57" s="3630"/>
      <c r="T57" s="3630"/>
      <c r="U57" s="3630"/>
      <c r="V57" s="3630"/>
      <c r="W57" s="3630"/>
      <c r="X57" s="3630"/>
      <c r="Y57" s="3630"/>
      <c r="Z57" s="3630"/>
      <c r="AA57" s="3630"/>
      <c r="AB57" s="3630"/>
      <c r="AC57" s="3630"/>
      <c r="AD57" s="3630"/>
      <c r="AE57" s="3630"/>
      <c r="AF57" s="3630"/>
      <c r="AG57" s="3630"/>
      <c r="AH57" s="3630"/>
      <c r="AI57" s="3630"/>
      <c r="AJ57" s="3630"/>
      <c r="AK57" s="3630"/>
      <c r="AL57" s="3630"/>
      <c r="AM57" s="3630"/>
      <c r="AN57" s="3630"/>
      <c r="AO57" s="3630"/>
      <c r="AP57" s="3630"/>
      <c r="AQ57" s="3630"/>
      <c r="AR57" s="3630"/>
      <c r="AS57" s="3630"/>
      <c r="AT57" s="3630"/>
      <c r="AU57" s="3630"/>
      <c r="AV57" s="3630"/>
      <c r="AW57" s="3630"/>
      <c r="AX57" s="3630"/>
      <c r="AY57" s="3630"/>
      <c r="AZ57" s="3630"/>
      <c r="BA57" s="3630"/>
      <c r="BB57" s="3630"/>
      <c r="BC57" s="3630"/>
      <c r="BD57" s="3630"/>
      <c r="BE57" s="3630"/>
      <c r="BF57" s="3630"/>
      <c r="BG57" s="3630"/>
      <c r="BH57" s="3630"/>
      <c r="BI57" s="3630"/>
      <c r="BJ57" s="3630"/>
      <c r="BK57" s="3630"/>
      <c r="BL57" s="3630"/>
      <c r="BM57" s="3631"/>
    </row>
    <row r="58" spans="2:68" ht="7.5" customHeight="1">
      <c r="B58" s="3627"/>
      <c r="C58" s="3626"/>
      <c r="D58" s="3626"/>
      <c r="E58" s="3626"/>
      <c r="F58" s="3626"/>
      <c r="G58" s="3626"/>
      <c r="H58" s="3626"/>
      <c r="I58" s="3626"/>
      <c r="J58" s="3626"/>
      <c r="K58" s="3626"/>
      <c r="L58" s="3626"/>
      <c r="M58" s="3626"/>
      <c r="N58" s="3626"/>
      <c r="O58" s="3630"/>
      <c r="P58" s="3630"/>
      <c r="Q58" s="3630"/>
      <c r="R58" s="3630"/>
      <c r="S58" s="3630"/>
      <c r="T58" s="3630"/>
      <c r="U58" s="3630"/>
      <c r="V58" s="3630"/>
      <c r="W58" s="3630"/>
      <c r="X58" s="3630"/>
      <c r="Y58" s="3630"/>
      <c r="Z58" s="3630"/>
      <c r="AA58" s="3630"/>
      <c r="AB58" s="3630"/>
      <c r="AC58" s="3630"/>
      <c r="AD58" s="3630"/>
      <c r="AE58" s="3630"/>
      <c r="AF58" s="3630"/>
      <c r="AG58" s="3630"/>
      <c r="AH58" s="3630"/>
      <c r="AI58" s="3630"/>
      <c r="AJ58" s="3630"/>
      <c r="AK58" s="3630"/>
      <c r="AL58" s="3630"/>
      <c r="AM58" s="3630"/>
      <c r="AN58" s="3630"/>
      <c r="AO58" s="3630"/>
      <c r="AP58" s="3630"/>
      <c r="AQ58" s="3630"/>
      <c r="AR58" s="3630"/>
      <c r="AS58" s="3630"/>
      <c r="AT58" s="3630"/>
      <c r="AU58" s="3630"/>
      <c r="AV58" s="3630"/>
      <c r="AW58" s="3630"/>
      <c r="AX58" s="3630"/>
      <c r="AY58" s="3630"/>
      <c r="AZ58" s="3630"/>
      <c r="BA58" s="3630"/>
      <c r="BB58" s="3630"/>
      <c r="BC58" s="3630"/>
      <c r="BD58" s="3630"/>
      <c r="BE58" s="3630"/>
      <c r="BF58" s="3630"/>
      <c r="BG58" s="3630"/>
      <c r="BH58" s="3630"/>
      <c r="BI58" s="3630"/>
      <c r="BJ58" s="3630"/>
      <c r="BK58" s="3630"/>
      <c r="BL58" s="3630"/>
      <c r="BM58" s="3631"/>
    </row>
    <row r="59" spans="2:68" ht="7.5" customHeight="1">
      <c r="B59" s="3627"/>
      <c r="C59" s="3626"/>
      <c r="D59" s="3626"/>
      <c r="E59" s="3626"/>
      <c r="F59" s="3626"/>
      <c r="G59" s="3626"/>
      <c r="H59" s="3626"/>
      <c r="I59" s="3626"/>
      <c r="J59" s="3626"/>
      <c r="K59" s="3626"/>
      <c r="L59" s="3626"/>
      <c r="M59" s="3626"/>
      <c r="N59" s="3626"/>
      <c r="O59" s="3630"/>
      <c r="P59" s="3630"/>
      <c r="Q59" s="3630"/>
      <c r="R59" s="3630"/>
      <c r="S59" s="3630"/>
      <c r="T59" s="3630"/>
      <c r="U59" s="3630"/>
      <c r="V59" s="3630"/>
      <c r="W59" s="3630"/>
      <c r="X59" s="3630"/>
      <c r="Y59" s="3630"/>
      <c r="Z59" s="3630"/>
      <c r="AA59" s="3630"/>
      <c r="AB59" s="3630"/>
      <c r="AC59" s="3630"/>
      <c r="AD59" s="3630"/>
      <c r="AE59" s="3630"/>
      <c r="AF59" s="3630"/>
      <c r="AG59" s="3630"/>
      <c r="AH59" s="3630"/>
      <c r="AI59" s="3630"/>
      <c r="AJ59" s="3630"/>
      <c r="AK59" s="3630"/>
      <c r="AL59" s="3630"/>
      <c r="AM59" s="3630"/>
      <c r="AN59" s="3630"/>
      <c r="AO59" s="3630"/>
      <c r="AP59" s="3630"/>
      <c r="AQ59" s="3630"/>
      <c r="AR59" s="3630"/>
      <c r="AS59" s="3630"/>
      <c r="AT59" s="3630"/>
      <c r="AU59" s="3630"/>
      <c r="AV59" s="3630"/>
      <c r="AW59" s="3630"/>
      <c r="AX59" s="3630"/>
      <c r="AY59" s="3630"/>
      <c r="AZ59" s="3630"/>
      <c r="BA59" s="3630"/>
      <c r="BB59" s="3630"/>
      <c r="BC59" s="3630"/>
      <c r="BD59" s="3630"/>
      <c r="BE59" s="3630"/>
      <c r="BF59" s="3630"/>
      <c r="BG59" s="3630"/>
      <c r="BH59" s="3630"/>
      <c r="BI59" s="3630"/>
      <c r="BJ59" s="3630"/>
      <c r="BK59" s="3630"/>
      <c r="BL59" s="3630"/>
      <c r="BM59" s="3631"/>
    </row>
    <row r="60" spans="2:68" ht="7.5" customHeight="1">
      <c r="B60" s="3627"/>
      <c r="C60" s="3626"/>
      <c r="D60" s="3626"/>
      <c r="E60" s="3626"/>
      <c r="F60" s="3626"/>
      <c r="G60" s="3629"/>
      <c r="H60" s="3629"/>
      <c r="I60" s="3629"/>
      <c r="J60" s="3629"/>
      <c r="K60" s="3629"/>
      <c r="L60" s="3629"/>
      <c r="M60" s="3629"/>
      <c r="N60" s="3629"/>
      <c r="O60" s="3630"/>
      <c r="P60" s="3630"/>
      <c r="Q60" s="3630"/>
      <c r="R60" s="3630"/>
      <c r="S60" s="3630"/>
      <c r="T60" s="3630"/>
      <c r="U60" s="3630"/>
      <c r="V60" s="3630"/>
      <c r="W60" s="3630"/>
      <c r="X60" s="3630"/>
      <c r="Y60" s="3630"/>
      <c r="Z60" s="3630"/>
      <c r="AA60" s="3630"/>
      <c r="AB60" s="3630"/>
      <c r="AC60" s="3630"/>
      <c r="AD60" s="3630"/>
      <c r="AE60" s="3630"/>
      <c r="AF60" s="3630"/>
      <c r="AG60" s="3630"/>
      <c r="AH60" s="3630"/>
      <c r="AI60" s="3630"/>
      <c r="AJ60" s="3630"/>
      <c r="AK60" s="3630"/>
      <c r="AL60" s="3630"/>
      <c r="AM60" s="3630"/>
      <c r="AN60" s="3630"/>
      <c r="AO60" s="3630"/>
      <c r="AP60" s="3630"/>
      <c r="AQ60" s="3630"/>
      <c r="AR60" s="3630"/>
      <c r="AS60" s="3630"/>
      <c r="AT60" s="3630"/>
      <c r="AU60" s="3630"/>
      <c r="AV60" s="3630"/>
      <c r="AW60" s="3630"/>
      <c r="AX60" s="3630"/>
      <c r="AY60" s="3630"/>
      <c r="AZ60" s="3630"/>
      <c r="BA60" s="3630"/>
      <c r="BB60" s="3630"/>
      <c r="BC60" s="3630"/>
      <c r="BD60" s="3630"/>
      <c r="BE60" s="3630"/>
      <c r="BF60" s="3630"/>
      <c r="BG60" s="3630"/>
      <c r="BH60" s="3630"/>
      <c r="BI60" s="3630"/>
      <c r="BJ60" s="3630"/>
      <c r="BK60" s="3630"/>
      <c r="BL60" s="3630"/>
      <c r="BM60" s="3631"/>
    </row>
    <row r="61" spans="2:68" ht="7.5" customHeight="1">
      <c r="B61" s="3627"/>
      <c r="C61" s="3626"/>
      <c r="D61" s="3626"/>
      <c r="E61" s="3626"/>
      <c r="F61" s="3626"/>
      <c r="G61" s="3632" t="s">
        <v>2564</v>
      </c>
      <c r="H61" s="3632"/>
      <c r="I61" s="3632"/>
      <c r="J61" s="3632"/>
      <c r="K61" s="3632"/>
      <c r="L61" s="3632"/>
      <c r="M61" s="3632"/>
      <c r="N61" s="3632"/>
      <c r="O61" s="3633" t="s">
        <v>3757</v>
      </c>
      <c r="P61" s="3633"/>
      <c r="Q61" s="3635"/>
      <c r="R61" s="3635"/>
      <c r="S61" s="3635"/>
      <c r="T61" s="3637" t="s">
        <v>3758</v>
      </c>
      <c r="U61" s="3637"/>
      <c r="V61" s="3639"/>
      <c r="W61" s="3639"/>
      <c r="X61" s="3639"/>
      <c r="Y61" s="3639"/>
      <c r="Z61" s="929"/>
      <c r="AA61" s="3641"/>
      <c r="AB61" s="3641"/>
      <c r="AC61" s="3641"/>
      <c r="AD61" s="3641"/>
      <c r="AE61" s="3641"/>
      <c r="AF61" s="3641"/>
      <c r="AG61" s="3641"/>
      <c r="AH61" s="3641"/>
      <c r="AI61" s="3641"/>
      <c r="AJ61" s="3641"/>
      <c r="AK61" s="3641"/>
      <c r="AL61" s="3641"/>
      <c r="AM61" s="3641"/>
      <c r="AN61" s="3641"/>
      <c r="AO61" s="3641"/>
      <c r="AP61" s="3641"/>
      <c r="AQ61" s="3641"/>
      <c r="AR61" s="3641"/>
      <c r="AS61" s="3641"/>
      <c r="AT61" s="3641"/>
      <c r="AU61" s="3641"/>
      <c r="AV61" s="3641"/>
      <c r="AW61" s="3641"/>
      <c r="AX61" s="3641"/>
      <c r="AY61" s="3641"/>
      <c r="AZ61" s="3641"/>
      <c r="BA61" s="3641"/>
      <c r="BB61" s="3641"/>
      <c r="BC61" s="3641"/>
      <c r="BD61" s="3641"/>
      <c r="BE61" s="3641"/>
      <c r="BF61" s="3641"/>
      <c r="BG61" s="3641"/>
      <c r="BH61" s="3641"/>
      <c r="BI61" s="3641"/>
      <c r="BJ61" s="3641"/>
      <c r="BK61" s="3641"/>
      <c r="BL61" s="3641"/>
      <c r="BM61" s="3642"/>
    </row>
    <row r="62" spans="2:68" ht="7.5" customHeight="1">
      <c r="B62" s="3627"/>
      <c r="C62" s="3626"/>
      <c r="D62" s="3626"/>
      <c r="E62" s="3626"/>
      <c r="F62" s="3626"/>
      <c r="G62" s="3626"/>
      <c r="H62" s="3626"/>
      <c r="I62" s="3626"/>
      <c r="J62" s="3626"/>
      <c r="K62" s="3626"/>
      <c r="L62" s="3626"/>
      <c r="M62" s="3626"/>
      <c r="N62" s="3626"/>
      <c r="O62" s="3634"/>
      <c r="P62" s="3634"/>
      <c r="Q62" s="3636"/>
      <c r="R62" s="3636"/>
      <c r="S62" s="3636"/>
      <c r="T62" s="3638"/>
      <c r="U62" s="3638"/>
      <c r="V62" s="3640"/>
      <c r="W62" s="3640"/>
      <c r="X62" s="3640"/>
      <c r="Y62" s="3640"/>
      <c r="Z62" s="930"/>
      <c r="AA62" s="3630"/>
      <c r="AB62" s="3630"/>
      <c r="AC62" s="3630"/>
      <c r="AD62" s="3630"/>
      <c r="AE62" s="3630"/>
      <c r="AF62" s="3630"/>
      <c r="AG62" s="3630"/>
      <c r="AH62" s="3630"/>
      <c r="AI62" s="3630"/>
      <c r="AJ62" s="3630"/>
      <c r="AK62" s="3630"/>
      <c r="AL62" s="3630"/>
      <c r="AM62" s="3630"/>
      <c r="AN62" s="3630"/>
      <c r="AO62" s="3630"/>
      <c r="AP62" s="3630"/>
      <c r="AQ62" s="3630"/>
      <c r="AR62" s="3630"/>
      <c r="AS62" s="3630"/>
      <c r="AT62" s="3630"/>
      <c r="AU62" s="3630"/>
      <c r="AV62" s="3630"/>
      <c r="AW62" s="3630"/>
      <c r="AX62" s="3630"/>
      <c r="AY62" s="3630"/>
      <c r="AZ62" s="3630"/>
      <c r="BA62" s="3630"/>
      <c r="BB62" s="3630"/>
      <c r="BC62" s="3630"/>
      <c r="BD62" s="3630"/>
      <c r="BE62" s="3630"/>
      <c r="BF62" s="3630"/>
      <c r="BG62" s="3630"/>
      <c r="BH62" s="3630"/>
      <c r="BI62" s="3630"/>
      <c r="BJ62" s="3630"/>
      <c r="BK62" s="3630"/>
      <c r="BL62" s="3630"/>
      <c r="BM62" s="3631"/>
    </row>
    <row r="63" spans="2:68" ht="7.5" customHeight="1">
      <c r="B63" s="3627"/>
      <c r="C63" s="3626"/>
      <c r="D63" s="3626"/>
      <c r="E63" s="3626"/>
      <c r="F63" s="3626"/>
      <c r="G63" s="3626"/>
      <c r="H63" s="3626"/>
      <c r="I63" s="3626"/>
      <c r="J63" s="3626"/>
      <c r="K63" s="3626"/>
      <c r="L63" s="3626"/>
      <c r="M63" s="3626"/>
      <c r="N63" s="3626"/>
      <c r="O63" s="3634"/>
      <c r="P63" s="3634"/>
      <c r="Q63" s="3636"/>
      <c r="R63" s="3636"/>
      <c r="S63" s="3636"/>
      <c r="T63" s="3638"/>
      <c r="U63" s="3638"/>
      <c r="V63" s="3640"/>
      <c r="W63" s="3640"/>
      <c r="X63" s="3640"/>
      <c r="Y63" s="3640"/>
      <c r="Z63" s="930"/>
      <c r="AA63" s="3630"/>
      <c r="AB63" s="3630"/>
      <c r="AC63" s="3630"/>
      <c r="AD63" s="3630"/>
      <c r="AE63" s="3630"/>
      <c r="AF63" s="3630"/>
      <c r="AG63" s="3630"/>
      <c r="AH63" s="3630"/>
      <c r="AI63" s="3630"/>
      <c r="AJ63" s="3630"/>
      <c r="AK63" s="3630"/>
      <c r="AL63" s="3630"/>
      <c r="AM63" s="3630"/>
      <c r="AN63" s="3630"/>
      <c r="AO63" s="3630"/>
      <c r="AP63" s="3630"/>
      <c r="AQ63" s="3630"/>
      <c r="AR63" s="3630"/>
      <c r="AS63" s="3630"/>
      <c r="AT63" s="3630"/>
      <c r="AU63" s="3630"/>
      <c r="AV63" s="3630"/>
      <c r="AW63" s="3630"/>
      <c r="AX63" s="3630"/>
      <c r="AY63" s="3630"/>
      <c r="AZ63" s="3630"/>
      <c r="BA63" s="3630"/>
      <c r="BB63" s="3630"/>
      <c r="BC63" s="3630"/>
      <c r="BD63" s="3630"/>
      <c r="BE63" s="3630"/>
      <c r="BF63" s="3630"/>
      <c r="BG63" s="3630"/>
      <c r="BH63" s="3630"/>
      <c r="BI63" s="3630"/>
      <c r="BJ63" s="3630"/>
      <c r="BK63" s="3630"/>
      <c r="BL63" s="3630"/>
      <c r="BM63" s="3631"/>
    </row>
    <row r="64" spans="2:68" ht="7.5" customHeight="1">
      <c r="B64" s="3628"/>
      <c r="C64" s="3629"/>
      <c r="D64" s="3629"/>
      <c r="E64" s="3629"/>
      <c r="F64" s="3629"/>
      <c r="G64" s="3626"/>
      <c r="H64" s="3626"/>
      <c r="I64" s="3626"/>
      <c r="J64" s="3626"/>
      <c r="K64" s="3626"/>
      <c r="L64" s="3626"/>
      <c r="M64" s="3626"/>
      <c r="N64" s="3626"/>
      <c r="O64" s="3634"/>
      <c r="P64" s="3634"/>
      <c r="Q64" s="3636"/>
      <c r="R64" s="3636"/>
      <c r="S64" s="3636"/>
      <c r="T64" s="3638"/>
      <c r="U64" s="3638"/>
      <c r="V64" s="3640"/>
      <c r="W64" s="3640"/>
      <c r="X64" s="3640"/>
      <c r="Y64" s="3640"/>
      <c r="Z64" s="930"/>
      <c r="AA64" s="3630"/>
      <c r="AB64" s="3630"/>
      <c r="AC64" s="3630"/>
      <c r="AD64" s="3630"/>
      <c r="AE64" s="3630"/>
      <c r="AF64" s="3630"/>
      <c r="AG64" s="3630"/>
      <c r="AH64" s="3630"/>
      <c r="AI64" s="3630"/>
      <c r="AJ64" s="3630"/>
      <c r="AK64" s="3630"/>
      <c r="AL64" s="3630"/>
      <c r="AM64" s="3630"/>
      <c r="AN64" s="3630"/>
      <c r="AO64" s="3630"/>
      <c r="AP64" s="3630"/>
      <c r="AQ64" s="3630"/>
      <c r="AR64" s="3630"/>
      <c r="AS64" s="3630"/>
      <c r="AT64" s="3630"/>
      <c r="AU64" s="3630"/>
      <c r="AV64" s="3630"/>
      <c r="AW64" s="3630"/>
      <c r="AX64" s="3630"/>
      <c r="AY64" s="3630"/>
      <c r="AZ64" s="3630"/>
      <c r="BA64" s="3630"/>
      <c r="BB64" s="3630"/>
      <c r="BC64" s="3630"/>
      <c r="BD64" s="3630"/>
      <c r="BE64" s="3630"/>
      <c r="BF64" s="3630"/>
      <c r="BG64" s="3630"/>
      <c r="BH64" s="3630"/>
      <c r="BI64" s="3630"/>
      <c r="BJ64" s="3630"/>
      <c r="BK64" s="3630"/>
      <c r="BL64" s="3630"/>
      <c r="BM64" s="3631"/>
    </row>
    <row r="65" spans="2:67" ht="7.5" customHeight="1">
      <c r="B65" s="3602" t="s">
        <v>2596</v>
      </c>
      <c r="C65" s="3603"/>
      <c r="D65" s="3603"/>
      <c r="E65" s="3603"/>
      <c r="F65" s="3603"/>
      <c r="G65" s="3603"/>
      <c r="H65" s="3603"/>
      <c r="I65" s="3603"/>
      <c r="J65" s="3603"/>
      <c r="K65" s="3603"/>
      <c r="L65" s="3603"/>
      <c r="M65" s="3603"/>
      <c r="N65" s="3604"/>
      <c r="O65" s="931"/>
      <c r="P65" s="931"/>
      <c r="Q65" s="931"/>
      <c r="R65" s="931"/>
      <c r="S65" s="931"/>
      <c r="T65" s="931"/>
      <c r="U65" s="931"/>
      <c r="V65" s="931"/>
      <c r="W65" s="931"/>
      <c r="X65" s="931"/>
      <c r="Y65" s="931"/>
      <c r="Z65" s="931"/>
      <c r="AA65" s="931"/>
      <c r="AB65" s="931"/>
      <c r="AC65" s="932"/>
      <c r="AD65" s="933"/>
      <c r="AE65" s="933"/>
      <c r="AF65" s="933"/>
      <c r="AG65" s="933"/>
      <c r="AH65" s="933"/>
      <c r="AI65" s="934"/>
      <c r="AJ65" s="935"/>
      <c r="AK65" s="931"/>
      <c r="AL65" s="3572" t="s">
        <v>2566</v>
      </c>
      <c r="AM65" s="3572"/>
      <c r="AN65" s="3572"/>
      <c r="AO65" s="931"/>
      <c r="AP65" s="936"/>
      <c r="AQ65" s="936"/>
      <c r="AR65" s="936"/>
      <c r="AS65" s="936"/>
      <c r="AT65" s="936"/>
      <c r="AU65" s="936"/>
      <c r="AV65" s="936"/>
      <c r="AW65" s="936"/>
      <c r="AX65" s="936"/>
      <c r="AY65" s="936"/>
      <c r="AZ65" s="936"/>
      <c r="BA65" s="936"/>
      <c r="BB65" s="937"/>
      <c r="BC65" s="937"/>
      <c r="BD65" s="937"/>
      <c r="BE65" s="937"/>
      <c r="BF65" s="937"/>
      <c r="BG65" s="937"/>
      <c r="BH65" s="937"/>
      <c r="BI65" s="937"/>
      <c r="BJ65" s="937"/>
      <c r="BK65" s="937"/>
      <c r="BL65" s="937"/>
      <c r="BM65" s="938"/>
    </row>
    <row r="66" spans="2:67" ht="7.5" customHeight="1">
      <c r="B66" s="3605"/>
      <c r="C66" s="3606"/>
      <c r="D66" s="3606"/>
      <c r="E66" s="3606"/>
      <c r="F66" s="3606"/>
      <c r="G66" s="3606"/>
      <c r="H66" s="3606"/>
      <c r="I66" s="3606"/>
      <c r="J66" s="3606"/>
      <c r="K66" s="3606"/>
      <c r="L66" s="3606"/>
      <c r="M66" s="3606"/>
      <c r="N66" s="3607"/>
      <c r="O66" s="3557" t="s">
        <v>139</v>
      </c>
      <c r="P66" s="3557"/>
      <c r="Q66" s="3611" t="s">
        <v>2597</v>
      </c>
      <c r="R66" s="3611"/>
      <c r="S66" s="3611"/>
      <c r="T66" s="3611"/>
      <c r="U66" s="3611"/>
      <c r="V66" s="3611"/>
      <c r="W66" s="3611"/>
      <c r="X66" s="3611"/>
      <c r="Y66" s="3611"/>
      <c r="Z66" s="3611"/>
      <c r="AA66" s="3611"/>
      <c r="AB66" s="3611"/>
      <c r="AC66" s="3612" t="s">
        <v>2598</v>
      </c>
      <c r="AD66" s="3613"/>
      <c r="AE66" s="3613"/>
      <c r="AF66" s="3613"/>
      <c r="AG66" s="3613"/>
      <c r="AH66" s="3613"/>
      <c r="AI66" s="3614"/>
      <c r="AJ66" s="939"/>
      <c r="AK66" s="940"/>
      <c r="AL66" s="3573" t="s">
        <v>140</v>
      </c>
      <c r="AM66" s="3573"/>
      <c r="AN66" s="3574"/>
      <c r="AO66" s="3575"/>
      <c r="AP66" s="3576"/>
      <c r="AQ66" s="3624" t="s">
        <v>477</v>
      </c>
      <c r="AR66" s="3518"/>
      <c r="AS66" s="3575"/>
      <c r="AT66" s="3576"/>
      <c r="AU66" s="3624" t="s">
        <v>5</v>
      </c>
      <c r="AV66" s="3518"/>
      <c r="AW66" s="3575"/>
      <c r="AX66" s="3576"/>
      <c r="AY66" s="3624" t="s">
        <v>478</v>
      </c>
      <c r="AZ66" s="3516"/>
      <c r="BA66" s="3516" t="s">
        <v>3811</v>
      </c>
      <c r="BB66" s="3516"/>
      <c r="BC66" s="3619"/>
      <c r="BD66" s="3619"/>
      <c r="BE66" s="3619"/>
      <c r="BF66" s="3619"/>
      <c r="BG66" s="3619"/>
      <c r="BH66" s="3619"/>
      <c r="BI66" s="3619"/>
      <c r="BJ66" s="3619"/>
      <c r="BK66" s="3620" t="s">
        <v>3812</v>
      </c>
      <c r="BL66" s="3620"/>
      <c r="BM66" s="3621"/>
    </row>
    <row r="67" spans="2:67" ht="9" customHeight="1">
      <c r="B67" s="3605"/>
      <c r="C67" s="3606"/>
      <c r="D67" s="3606"/>
      <c r="E67" s="3606"/>
      <c r="F67" s="3606"/>
      <c r="G67" s="3606"/>
      <c r="H67" s="3606"/>
      <c r="I67" s="3606"/>
      <c r="J67" s="3606"/>
      <c r="K67" s="3606"/>
      <c r="L67" s="3606"/>
      <c r="M67" s="3606"/>
      <c r="N67" s="3607"/>
      <c r="O67" s="3557"/>
      <c r="P67" s="3557"/>
      <c r="Q67" s="3611"/>
      <c r="R67" s="3611"/>
      <c r="S67" s="3611"/>
      <c r="T67" s="3611"/>
      <c r="U67" s="3611"/>
      <c r="V67" s="3611"/>
      <c r="W67" s="3611"/>
      <c r="X67" s="3611"/>
      <c r="Y67" s="3611"/>
      <c r="Z67" s="3611"/>
      <c r="AA67" s="3611"/>
      <c r="AB67" s="3611"/>
      <c r="AC67" s="3612"/>
      <c r="AD67" s="3613"/>
      <c r="AE67" s="3613"/>
      <c r="AF67" s="3613"/>
      <c r="AG67" s="3613"/>
      <c r="AH67" s="3613"/>
      <c r="AI67" s="3614"/>
      <c r="AJ67" s="939"/>
      <c r="AK67" s="940"/>
      <c r="AL67" s="3573"/>
      <c r="AM67" s="3573"/>
      <c r="AN67" s="3574"/>
      <c r="AO67" s="3577"/>
      <c r="AP67" s="3578"/>
      <c r="AQ67" s="3624"/>
      <c r="AR67" s="3518"/>
      <c r="AS67" s="3577"/>
      <c r="AT67" s="3578"/>
      <c r="AU67" s="3624"/>
      <c r="AV67" s="3518"/>
      <c r="AW67" s="3577"/>
      <c r="AX67" s="3578"/>
      <c r="AY67" s="3624"/>
      <c r="AZ67" s="3516"/>
      <c r="BA67" s="3516"/>
      <c r="BB67" s="3516"/>
      <c r="BC67" s="3619"/>
      <c r="BD67" s="3619"/>
      <c r="BE67" s="3619"/>
      <c r="BF67" s="3619"/>
      <c r="BG67" s="3619"/>
      <c r="BH67" s="3619"/>
      <c r="BI67" s="3619"/>
      <c r="BJ67" s="3619"/>
      <c r="BK67" s="3620"/>
      <c r="BL67" s="3620"/>
      <c r="BM67" s="3621"/>
    </row>
    <row r="68" spans="2:67" ht="4.5" customHeight="1">
      <c r="B68" s="3605"/>
      <c r="C68" s="3606"/>
      <c r="D68" s="3606"/>
      <c r="E68" s="3606"/>
      <c r="F68" s="3606"/>
      <c r="G68" s="3606"/>
      <c r="H68" s="3606"/>
      <c r="I68" s="3606"/>
      <c r="J68" s="3606"/>
      <c r="K68" s="3606"/>
      <c r="L68" s="3606"/>
      <c r="M68" s="3606"/>
      <c r="N68" s="3607"/>
      <c r="O68" s="941"/>
      <c r="P68" s="941"/>
      <c r="Q68" s="897"/>
      <c r="R68" s="897"/>
      <c r="S68" s="897"/>
      <c r="T68" s="897"/>
      <c r="U68" s="897"/>
      <c r="V68" s="897"/>
      <c r="W68" s="897"/>
      <c r="X68" s="897"/>
      <c r="Y68" s="897"/>
      <c r="Z68" s="897"/>
      <c r="AA68" s="897"/>
      <c r="AB68" s="897"/>
      <c r="AC68" s="942"/>
      <c r="AD68" s="943"/>
      <c r="AE68" s="943"/>
      <c r="AF68" s="943"/>
      <c r="AG68" s="943"/>
      <c r="AH68" s="943"/>
      <c r="AI68" s="944"/>
      <c r="AJ68" s="945"/>
      <c r="AK68" s="941"/>
      <c r="AL68" s="941"/>
      <c r="AM68" s="941"/>
      <c r="AN68" s="941"/>
      <c r="AO68" s="941"/>
      <c r="AP68" s="946"/>
      <c r="AQ68" s="946"/>
      <c r="AR68" s="946"/>
      <c r="AS68" s="946"/>
      <c r="AT68" s="946"/>
      <c r="AU68" s="946"/>
      <c r="AV68" s="946"/>
      <c r="AW68" s="946"/>
      <c r="AX68" s="946"/>
      <c r="AY68" s="946"/>
      <c r="AZ68" s="946"/>
      <c r="BA68" s="946"/>
      <c r="BB68" s="947"/>
      <c r="BC68" s="947"/>
      <c r="BD68" s="947"/>
      <c r="BE68" s="947"/>
      <c r="BF68" s="947"/>
      <c r="BG68" s="947"/>
      <c r="BH68" s="947"/>
      <c r="BI68" s="947"/>
      <c r="BJ68" s="947"/>
      <c r="BK68" s="947"/>
      <c r="BL68" s="947"/>
      <c r="BM68" s="948"/>
    </row>
    <row r="69" spans="2:67" ht="8.25" customHeight="1">
      <c r="B69" s="3605"/>
      <c r="C69" s="3606"/>
      <c r="D69" s="3606"/>
      <c r="E69" s="3606"/>
      <c r="F69" s="3606"/>
      <c r="G69" s="3606"/>
      <c r="H69" s="3606"/>
      <c r="I69" s="3606"/>
      <c r="J69" s="3606"/>
      <c r="K69" s="3606"/>
      <c r="L69" s="3606"/>
      <c r="M69" s="3606"/>
      <c r="N69" s="3607"/>
      <c r="O69" s="3622" t="s">
        <v>139</v>
      </c>
      <c r="P69" s="3622"/>
      <c r="Q69" s="3623" t="s">
        <v>3813</v>
      </c>
      <c r="R69" s="3623"/>
      <c r="S69" s="3623"/>
      <c r="T69" s="3623"/>
      <c r="U69" s="3623"/>
      <c r="V69" s="3623"/>
      <c r="W69" s="3623"/>
      <c r="X69" s="3623"/>
      <c r="Y69" s="3623"/>
      <c r="Z69" s="3623"/>
      <c r="AA69" s="3623"/>
      <c r="AB69" s="3623"/>
      <c r="AC69" s="3623"/>
      <c r="AD69" s="3611"/>
      <c r="AE69" s="3611"/>
      <c r="AF69" s="3611"/>
      <c r="AG69" s="3611"/>
      <c r="AH69" s="3611"/>
      <c r="AI69" s="3611"/>
      <c r="AJ69" s="3611"/>
      <c r="AK69" s="3623"/>
      <c r="AL69" s="3623"/>
      <c r="AM69" s="3623"/>
      <c r="AN69" s="3623"/>
      <c r="AO69" s="3623"/>
      <c r="AP69" s="3623"/>
      <c r="AQ69" s="3623"/>
      <c r="AR69" s="3623"/>
      <c r="AS69" s="3623"/>
      <c r="AT69" s="3623"/>
      <c r="AU69" s="3623"/>
      <c r="AV69" s="3623"/>
      <c r="AW69" s="3623"/>
      <c r="AX69" s="3623"/>
      <c r="AY69" s="949"/>
      <c r="AZ69" s="949"/>
      <c r="BA69" s="949"/>
      <c r="BB69" s="949"/>
      <c r="BC69" s="949"/>
      <c r="BD69" s="949"/>
      <c r="BE69" s="949"/>
      <c r="BF69" s="949"/>
      <c r="BG69" s="949"/>
      <c r="BH69" s="949"/>
      <c r="BI69" s="949"/>
      <c r="BJ69" s="949"/>
      <c r="BK69" s="949"/>
      <c r="BL69" s="949"/>
      <c r="BM69" s="950"/>
    </row>
    <row r="70" spans="2:67" ht="8.25" customHeight="1">
      <c r="B70" s="3605"/>
      <c r="C70" s="3606"/>
      <c r="D70" s="3606"/>
      <c r="E70" s="3606"/>
      <c r="F70" s="3606"/>
      <c r="G70" s="3606"/>
      <c r="H70" s="3606"/>
      <c r="I70" s="3606"/>
      <c r="J70" s="3606"/>
      <c r="K70" s="3606"/>
      <c r="L70" s="3606"/>
      <c r="M70" s="3606"/>
      <c r="N70" s="3607"/>
      <c r="O70" s="3557"/>
      <c r="P70" s="3557"/>
      <c r="Q70" s="3611"/>
      <c r="R70" s="3611"/>
      <c r="S70" s="3611"/>
      <c r="T70" s="3611"/>
      <c r="U70" s="3611"/>
      <c r="V70" s="3611"/>
      <c r="W70" s="3611"/>
      <c r="X70" s="3611"/>
      <c r="Y70" s="3611"/>
      <c r="Z70" s="3611"/>
      <c r="AA70" s="3611"/>
      <c r="AB70" s="3611"/>
      <c r="AC70" s="3611"/>
      <c r="AD70" s="3611"/>
      <c r="AE70" s="3611"/>
      <c r="AF70" s="3611"/>
      <c r="AG70" s="3611"/>
      <c r="AH70" s="3611"/>
      <c r="AI70" s="3611"/>
      <c r="AJ70" s="3611"/>
      <c r="AK70" s="3611"/>
      <c r="AL70" s="3611"/>
      <c r="AM70" s="3611"/>
      <c r="AN70" s="3611"/>
      <c r="AO70" s="3611"/>
      <c r="AP70" s="3611"/>
      <c r="AQ70" s="3611"/>
      <c r="AR70" s="3611"/>
      <c r="AS70" s="3611"/>
      <c r="AT70" s="3611"/>
      <c r="AU70" s="3611"/>
      <c r="AV70" s="3611"/>
      <c r="AW70" s="3611"/>
      <c r="AX70" s="3611"/>
      <c r="AY70" s="951"/>
      <c r="AZ70" s="951"/>
      <c r="BA70" s="951"/>
      <c r="BB70" s="951"/>
      <c r="BC70" s="951"/>
      <c r="BD70" s="951"/>
      <c r="BE70" s="951"/>
      <c r="BF70" s="951"/>
      <c r="BG70" s="951"/>
      <c r="BH70" s="951"/>
      <c r="BI70" s="951"/>
      <c r="BJ70" s="951"/>
      <c r="BK70" s="951"/>
      <c r="BL70" s="951"/>
      <c r="BM70" s="952"/>
    </row>
    <row r="71" spans="2:67" ht="8.25" customHeight="1">
      <c r="B71" s="3605"/>
      <c r="C71" s="3606"/>
      <c r="D71" s="3606"/>
      <c r="E71" s="3606"/>
      <c r="F71" s="3606"/>
      <c r="G71" s="3606"/>
      <c r="H71" s="3606"/>
      <c r="I71" s="3606"/>
      <c r="J71" s="3606"/>
      <c r="K71" s="3606"/>
      <c r="L71" s="3606"/>
      <c r="M71" s="3606"/>
      <c r="N71" s="3607"/>
      <c r="O71" s="953"/>
      <c r="P71" s="954"/>
      <c r="Q71" s="3615" t="s">
        <v>139</v>
      </c>
      <c r="R71" s="3615"/>
      <c r="S71" s="3560" t="s">
        <v>3814</v>
      </c>
      <c r="T71" s="3560"/>
      <c r="U71" s="3560"/>
      <c r="V71" s="3560"/>
      <c r="W71" s="3560"/>
      <c r="X71" s="3560"/>
      <c r="Y71" s="3560"/>
      <c r="Z71" s="3560"/>
      <c r="AA71" s="3560"/>
      <c r="AB71" s="3560"/>
      <c r="AC71" s="3560"/>
      <c r="AD71" s="3560"/>
      <c r="AE71" s="3560"/>
      <c r="AF71" s="3560"/>
      <c r="AG71" s="3560"/>
      <c r="AH71" s="3560"/>
      <c r="AI71" s="3560"/>
      <c r="AJ71" s="3560"/>
      <c r="AK71" s="3560"/>
      <c r="AL71" s="3560"/>
      <c r="AM71" s="3560"/>
      <c r="AN71" s="3560"/>
      <c r="AO71" s="3560"/>
      <c r="AP71" s="3560"/>
      <c r="AQ71" s="3560"/>
      <c r="AR71" s="3560"/>
      <c r="AS71" s="3560"/>
      <c r="AT71" s="3560"/>
      <c r="AU71" s="3560"/>
      <c r="AV71" s="3560"/>
      <c r="AW71" s="3560"/>
      <c r="AX71" s="3560"/>
      <c r="AY71" s="3560"/>
      <c r="AZ71" s="3560"/>
      <c r="BA71" s="3560"/>
      <c r="BB71" s="3560"/>
      <c r="BC71" s="3560"/>
      <c r="BD71" s="3560"/>
      <c r="BE71" s="3560"/>
      <c r="BF71" s="3560"/>
      <c r="BG71" s="3560"/>
      <c r="BH71" s="3560"/>
      <c r="BI71" s="3560"/>
      <c r="BJ71" s="3560"/>
      <c r="BK71" s="3560"/>
      <c r="BL71" s="3560"/>
      <c r="BM71" s="3561"/>
      <c r="BN71" s="955"/>
      <c r="BO71" s="955"/>
    </row>
    <row r="72" spans="2:67" ht="8.25" customHeight="1">
      <c r="B72" s="3605"/>
      <c r="C72" s="3606"/>
      <c r="D72" s="3606"/>
      <c r="E72" s="3606"/>
      <c r="F72" s="3606"/>
      <c r="G72" s="3606"/>
      <c r="H72" s="3606"/>
      <c r="I72" s="3606"/>
      <c r="J72" s="3606"/>
      <c r="K72" s="3606"/>
      <c r="L72" s="3606"/>
      <c r="M72" s="3606"/>
      <c r="N72" s="3607"/>
      <c r="O72" s="947"/>
      <c r="P72" s="954"/>
      <c r="Q72" s="3615"/>
      <c r="R72" s="3615"/>
      <c r="S72" s="3560"/>
      <c r="T72" s="3560"/>
      <c r="U72" s="3560"/>
      <c r="V72" s="3560"/>
      <c r="W72" s="3560"/>
      <c r="X72" s="3560"/>
      <c r="Y72" s="3560"/>
      <c r="Z72" s="3560"/>
      <c r="AA72" s="3560"/>
      <c r="AB72" s="3560"/>
      <c r="AC72" s="3560"/>
      <c r="AD72" s="3560"/>
      <c r="AE72" s="3560"/>
      <c r="AF72" s="3560"/>
      <c r="AG72" s="3560"/>
      <c r="AH72" s="3560"/>
      <c r="AI72" s="3560"/>
      <c r="AJ72" s="3560"/>
      <c r="AK72" s="3560"/>
      <c r="AL72" s="3560"/>
      <c r="AM72" s="3560"/>
      <c r="AN72" s="3560"/>
      <c r="AO72" s="3560"/>
      <c r="AP72" s="3560"/>
      <c r="AQ72" s="3560"/>
      <c r="AR72" s="3560"/>
      <c r="AS72" s="3560"/>
      <c r="AT72" s="3560"/>
      <c r="AU72" s="3560"/>
      <c r="AV72" s="3560"/>
      <c r="AW72" s="3560"/>
      <c r="AX72" s="3560"/>
      <c r="AY72" s="3560"/>
      <c r="AZ72" s="3560"/>
      <c r="BA72" s="3560"/>
      <c r="BB72" s="3560"/>
      <c r="BC72" s="3560"/>
      <c r="BD72" s="3560"/>
      <c r="BE72" s="3560"/>
      <c r="BF72" s="3560"/>
      <c r="BG72" s="3560"/>
      <c r="BH72" s="3560"/>
      <c r="BI72" s="3560"/>
      <c r="BJ72" s="3560"/>
      <c r="BK72" s="3560"/>
      <c r="BL72" s="3560"/>
      <c r="BM72" s="3561"/>
      <c r="BN72" s="955"/>
      <c r="BO72" s="955"/>
    </row>
    <row r="73" spans="2:67" ht="8.25" customHeight="1">
      <c r="B73" s="3605"/>
      <c r="C73" s="3606"/>
      <c r="D73" s="3606"/>
      <c r="E73" s="3606"/>
      <c r="F73" s="3606"/>
      <c r="G73" s="3606"/>
      <c r="H73" s="3606"/>
      <c r="I73" s="3606"/>
      <c r="J73" s="3606"/>
      <c r="K73" s="3606"/>
      <c r="L73" s="3606"/>
      <c r="M73" s="3606"/>
      <c r="N73" s="3607"/>
      <c r="O73" s="947"/>
      <c r="P73" s="954"/>
      <c r="Q73" s="3615" t="s">
        <v>139</v>
      </c>
      <c r="R73" s="3615"/>
      <c r="S73" s="3560" t="s">
        <v>3815</v>
      </c>
      <c r="T73" s="3560"/>
      <c r="U73" s="3560"/>
      <c r="V73" s="3560"/>
      <c r="W73" s="3560"/>
      <c r="X73" s="3560"/>
      <c r="Y73" s="3560"/>
      <c r="Z73" s="3560"/>
      <c r="AA73" s="3560"/>
      <c r="AB73" s="3560"/>
      <c r="AC73" s="3560"/>
      <c r="AD73" s="3560"/>
      <c r="AE73" s="3560"/>
      <c r="AF73" s="3560"/>
      <c r="AG73" s="3560"/>
      <c r="AH73" s="3560"/>
      <c r="AI73" s="3560"/>
      <c r="AJ73" s="3560"/>
      <c r="AK73" s="3560"/>
      <c r="AL73" s="3560"/>
      <c r="AM73" s="3560"/>
      <c r="AN73" s="3560"/>
      <c r="AO73" s="3560"/>
      <c r="AP73" s="3560"/>
      <c r="AQ73" s="3560"/>
      <c r="AR73" s="3560"/>
      <c r="AS73" s="3560"/>
      <c r="AT73" s="3560"/>
      <c r="AU73" s="3560"/>
      <c r="AV73" s="3560"/>
      <c r="AW73" s="3560"/>
      <c r="AX73" s="3560"/>
      <c r="AY73" s="3560"/>
      <c r="AZ73" s="3560"/>
      <c r="BA73" s="3560"/>
      <c r="BB73" s="3560"/>
      <c r="BC73" s="3560"/>
      <c r="BD73" s="3560"/>
      <c r="BE73" s="3560"/>
      <c r="BF73" s="3560"/>
      <c r="BG73" s="3560"/>
      <c r="BH73" s="3560"/>
      <c r="BI73" s="3560"/>
      <c r="BJ73" s="3560"/>
      <c r="BK73" s="3560"/>
      <c r="BL73" s="3560"/>
      <c r="BM73" s="3561"/>
      <c r="BN73" s="955"/>
      <c r="BO73" s="955"/>
    </row>
    <row r="74" spans="2:67" ht="8.25" customHeight="1">
      <c r="B74" s="3608"/>
      <c r="C74" s="3609"/>
      <c r="D74" s="3609"/>
      <c r="E74" s="3609"/>
      <c r="F74" s="3609"/>
      <c r="G74" s="3609"/>
      <c r="H74" s="3609"/>
      <c r="I74" s="3609"/>
      <c r="J74" s="3609"/>
      <c r="K74" s="3609"/>
      <c r="L74" s="3609"/>
      <c r="M74" s="3609"/>
      <c r="N74" s="3610"/>
      <c r="O74" s="956"/>
      <c r="P74" s="926"/>
      <c r="Q74" s="3616"/>
      <c r="R74" s="3616"/>
      <c r="S74" s="3617"/>
      <c r="T74" s="3617"/>
      <c r="U74" s="3617"/>
      <c r="V74" s="3617"/>
      <c r="W74" s="3617"/>
      <c r="X74" s="3617"/>
      <c r="Y74" s="3617"/>
      <c r="Z74" s="3617"/>
      <c r="AA74" s="3617"/>
      <c r="AB74" s="3617"/>
      <c r="AC74" s="3617"/>
      <c r="AD74" s="3617"/>
      <c r="AE74" s="3617"/>
      <c r="AF74" s="3617"/>
      <c r="AG74" s="3617"/>
      <c r="AH74" s="3617"/>
      <c r="AI74" s="3617"/>
      <c r="AJ74" s="3617"/>
      <c r="AK74" s="3617"/>
      <c r="AL74" s="3617"/>
      <c r="AM74" s="3617"/>
      <c r="AN74" s="3617"/>
      <c r="AO74" s="3617"/>
      <c r="AP74" s="3617"/>
      <c r="AQ74" s="3617"/>
      <c r="AR74" s="3617"/>
      <c r="AS74" s="3617"/>
      <c r="AT74" s="3617"/>
      <c r="AU74" s="3617"/>
      <c r="AV74" s="3617"/>
      <c r="AW74" s="3617"/>
      <c r="AX74" s="3617"/>
      <c r="AY74" s="3617"/>
      <c r="AZ74" s="3617"/>
      <c r="BA74" s="3617"/>
      <c r="BB74" s="3617"/>
      <c r="BC74" s="3617"/>
      <c r="BD74" s="3617"/>
      <c r="BE74" s="3617"/>
      <c r="BF74" s="3617"/>
      <c r="BG74" s="3617"/>
      <c r="BH74" s="3617"/>
      <c r="BI74" s="3617"/>
      <c r="BJ74" s="3617"/>
      <c r="BK74" s="3617"/>
      <c r="BL74" s="3617"/>
      <c r="BM74" s="3618"/>
      <c r="BN74" s="955"/>
      <c r="BO74" s="955"/>
    </row>
    <row r="75" spans="2:67" ht="6.75" customHeight="1">
      <c r="B75" s="3569" t="s">
        <v>2601</v>
      </c>
      <c r="C75" s="3570"/>
      <c r="D75" s="3570"/>
      <c r="E75" s="3570"/>
      <c r="F75" s="3570"/>
      <c r="G75" s="3570"/>
      <c r="H75" s="3570"/>
      <c r="I75" s="3570"/>
      <c r="J75" s="3570"/>
      <c r="K75" s="3570"/>
      <c r="L75" s="3570"/>
      <c r="M75" s="3570"/>
      <c r="N75" s="3571"/>
      <c r="O75" s="937"/>
      <c r="P75" s="3572" t="s">
        <v>2566</v>
      </c>
      <c r="Q75" s="3572"/>
      <c r="R75" s="3572"/>
      <c r="S75" s="937"/>
      <c r="T75" s="937"/>
      <c r="U75" s="937"/>
      <c r="V75" s="937"/>
      <c r="W75" s="937"/>
      <c r="X75" s="937"/>
      <c r="Y75" s="937"/>
      <c r="Z75" s="937"/>
      <c r="AA75" s="937"/>
      <c r="AB75" s="937"/>
      <c r="AC75" s="937"/>
      <c r="AD75" s="931"/>
      <c r="AE75" s="931"/>
      <c r="AF75" s="931"/>
      <c r="AG75" s="931"/>
      <c r="AH75" s="936"/>
      <c r="AI75" s="937"/>
      <c r="AJ75" s="3579" t="s">
        <v>3765</v>
      </c>
      <c r="AK75" s="3580"/>
      <c r="AL75" s="3580"/>
      <c r="AM75" s="3580"/>
      <c r="AN75" s="3580"/>
      <c r="AO75" s="3580"/>
      <c r="AP75" s="3580"/>
      <c r="AQ75" s="3580"/>
      <c r="AR75" s="3581"/>
      <c r="AS75" s="3582"/>
      <c r="AT75" s="937"/>
      <c r="AU75" s="3572" t="s">
        <v>2566</v>
      </c>
      <c r="AV75" s="3572"/>
      <c r="AW75" s="3572"/>
      <c r="AX75" s="937"/>
      <c r="AY75" s="937"/>
      <c r="AZ75" s="937"/>
      <c r="BA75" s="937"/>
      <c r="BB75" s="937"/>
      <c r="BC75" s="937"/>
      <c r="BD75" s="937"/>
      <c r="BE75" s="931"/>
      <c r="BF75" s="931"/>
      <c r="BG75" s="931"/>
      <c r="BH75" s="931"/>
      <c r="BI75" s="937"/>
      <c r="BJ75" s="937"/>
      <c r="BK75" s="937"/>
      <c r="BL75" s="937"/>
      <c r="BM75" s="938"/>
    </row>
    <row r="76" spans="2:67" ht="7.5" customHeight="1">
      <c r="B76" s="3569"/>
      <c r="C76" s="3570"/>
      <c r="D76" s="3570"/>
      <c r="E76" s="3570"/>
      <c r="F76" s="3570"/>
      <c r="G76" s="3570"/>
      <c r="H76" s="3570"/>
      <c r="I76" s="3570"/>
      <c r="J76" s="3570"/>
      <c r="K76" s="3570"/>
      <c r="L76" s="3570"/>
      <c r="M76" s="3570"/>
      <c r="N76" s="3571"/>
      <c r="O76" s="957"/>
      <c r="P76" s="3573" t="s">
        <v>140</v>
      </c>
      <c r="Q76" s="3573"/>
      <c r="R76" s="3574"/>
      <c r="S76" s="3575"/>
      <c r="T76" s="3576"/>
      <c r="U76" s="3516" t="s">
        <v>477</v>
      </c>
      <c r="V76" s="3516"/>
      <c r="W76" s="3575"/>
      <c r="X76" s="3576"/>
      <c r="Y76" s="3516" t="s">
        <v>5</v>
      </c>
      <c r="Z76" s="3516"/>
      <c r="AA76" s="3575"/>
      <c r="AB76" s="3576"/>
      <c r="AC76" s="3516" t="s">
        <v>478</v>
      </c>
      <c r="AD76" s="3516"/>
      <c r="AE76" s="941"/>
      <c r="AF76" s="941"/>
      <c r="AG76" s="941"/>
      <c r="AH76" s="947"/>
      <c r="AI76" s="947"/>
      <c r="AJ76" s="3583"/>
      <c r="AK76" s="3584"/>
      <c r="AL76" s="3584"/>
      <c r="AM76" s="3584"/>
      <c r="AN76" s="3584"/>
      <c r="AO76" s="3584"/>
      <c r="AP76" s="3584"/>
      <c r="AQ76" s="3584"/>
      <c r="AR76" s="3585"/>
      <c r="AS76" s="3586"/>
      <c r="AT76" s="957"/>
      <c r="AU76" s="3573" t="s">
        <v>140</v>
      </c>
      <c r="AV76" s="3573"/>
      <c r="AW76" s="3574"/>
      <c r="AX76" s="3575"/>
      <c r="AY76" s="3576"/>
      <c r="AZ76" s="3516" t="s">
        <v>477</v>
      </c>
      <c r="BA76" s="3516"/>
      <c r="BB76" s="3575"/>
      <c r="BC76" s="3576"/>
      <c r="BD76" s="3516" t="s">
        <v>5</v>
      </c>
      <c r="BE76" s="3516"/>
      <c r="BF76" s="3575"/>
      <c r="BG76" s="3576"/>
      <c r="BH76" s="3516" t="s">
        <v>478</v>
      </c>
      <c r="BI76" s="3516"/>
      <c r="BJ76" s="947"/>
      <c r="BK76" s="947"/>
      <c r="BL76" s="947"/>
      <c r="BM76" s="948"/>
    </row>
    <row r="77" spans="2:67" ht="6.75" customHeight="1">
      <c r="B77" s="3569"/>
      <c r="C77" s="3570"/>
      <c r="D77" s="3570"/>
      <c r="E77" s="3570"/>
      <c r="F77" s="3570"/>
      <c r="G77" s="3570"/>
      <c r="H77" s="3570"/>
      <c r="I77" s="3570"/>
      <c r="J77" s="3570"/>
      <c r="K77" s="3570"/>
      <c r="L77" s="3570"/>
      <c r="M77" s="3570"/>
      <c r="N77" s="3571"/>
      <c r="O77" s="957"/>
      <c r="P77" s="3573"/>
      <c r="Q77" s="3573"/>
      <c r="R77" s="3574"/>
      <c r="S77" s="3577"/>
      <c r="T77" s="3578"/>
      <c r="U77" s="3516"/>
      <c r="V77" s="3516"/>
      <c r="W77" s="3577"/>
      <c r="X77" s="3578"/>
      <c r="Y77" s="3516"/>
      <c r="Z77" s="3516"/>
      <c r="AA77" s="3577"/>
      <c r="AB77" s="3578"/>
      <c r="AC77" s="3516"/>
      <c r="AD77" s="3516"/>
      <c r="AE77" s="941"/>
      <c r="AF77" s="941"/>
      <c r="AG77" s="941"/>
      <c r="AH77" s="947"/>
      <c r="AI77" s="947"/>
      <c r="AJ77" s="3583"/>
      <c r="AK77" s="3584"/>
      <c r="AL77" s="3584"/>
      <c r="AM77" s="3584"/>
      <c r="AN77" s="3584"/>
      <c r="AO77" s="3584"/>
      <c r="AP77" s="3584"/>
      <c r="AQ77" s="3584"/>
      <c r="AR77" s="3585"/>
      <c r="AS77" s="3586"/>
      <c r="AT77" s="957"/>
      <c r="AU77" s="3573"/>
      <c r="AV77" s="3573"/>
      <c r="AW77" s="3574"/>
      <c r="AX77" s="3577"/>
      <c r="AY77" s="3578"/>
      <c r="AZ77" s="3516"/>
      <c r="BA77" s="3516"/>
      <c r="BB77" s="3577"/>
      <c r="BC77" s="3578"/>
      <c r="BD77" s="3516"/>
      <c r="BE77" s="3516"/>
      <c r="BF77" s="3577"/>
      <c r="BG77" s="3578"/>
      <c r="BH77" s="3516"/>
      <c r="BI77" s="3516"/>
      <c r="BJ77" s="947"/>
      <c r="BK77" s="947"/>
      <c r="BL77" s="947"/>
      <c r="BM77" s="948"/>
    </row>
    <row r="78" spans="2:67" ht="4.5" customHeight="1">
      <c r="B78" s="3569"/>
      <c r="C78" s="3570"/>
      <c r="D78" s="3570"/>
      <c r="E78" s="3570"/>
      <c r="F78" s="3570"/>
      <c r="G78" s="3570"/>
      <c r="H78" s="3570"/>
      <c r="I78" s="3570"/>
      <c r="J78" s="3570"/>
      <c r="K78" s="3570"/>
      <c r="L78" s="3570"/>
      <c r="M78" s="3570"/>
      <c r="N78" s="3571"/>
      <c r="O78" s="958"/>
      <c r="P78" s="958"/>
      <c r="Q78" s="958"/>
      <c r="R78" s="958"/>
      <c r="S78" s="958"/>
      <c r="T78" s="958"/>
      <c r="U78" s="958"/>
      <c r="V78" s="958"/>
      <c r="W78" s="958"/>
      <c r="X78" s="958"/>
      <c r="Y78" s="958"/>
      <c r="Z78" s="958"/>
      <c r="AA78" s="958"/>
      <c r="AB78" s="958"/>
      <c r="AC78" s="958"/>
      <c r="AD78" s="959"/>
      <c r="AE78" s="959"/>
      <c r="AF78" s="959"/>
      <c r="AG78" s="959"/>
      <c r="AH78" s="958"/>
      <c r="AI78" s="958"/>
      <c r="AJ78" s="3587"/>
      <c r="AK78" s="3588"/>
      <c r="AL78" s="3588"/>
      <c r="AM78" s="3588"/>
      <c r="AN78" s="3588"/>
      <c r="AO78" s="3588"/>
      <c r="AP78" s="3588"/>
      <c r="AQ78" s="3588"/>
      <c r="AR78" s="3589"/>
      <c r="AS78" s="3590"/>
      <c r="AT78" s="958"/>
      <c r="AU78" s="958"/>
      <c r="AV78" s="958"/>
      <c r="AW78" s="958"/>
      <c r="AX78" s="958"/>
      <c r="AY78" s="958"/>
      <c r="AZ78" s="958"/>
      <c r="BA78" s="958"/>
      <c r="BB78" s="958"/>
      <c r="BC78" s="958"/>
      <c r="BD78" s="958"/>
      <c r="BE78" s="959"/>
      <c r="BF78" s="959"/>
      <c r="BG78" s="959"/>
      <c r="BH78" s="959"/>
      <c r="BI78" s="958"/>
      <c r="BJ78" s="958"/>
      <c r="BK78" s="958"/>
      <c r="BL78" s="958"/>
      <c r="BM78" s="960"/>
    </row>
    <row r="79" spans="2:67" ht="6.75" customHeight="1">
      <c r="B79" s="3566" t="s">
        <v>3816</v>
      </c>
      <c r="C79" s="3567"/>
      <c r="D79" s="3567"/>
      <c r="E79" s="3567"/>
      <c r="F79" s="3567"/>
      <c r="G79" s="3567"/>
      <c r="H79" s="3567"/>
      <c r="I79" s="3567"/>
      <c r="J79" s="3567"/>
      <c r="K79" s="3567"/>
      <c r="L79" s="3567"/>
      <c r="M79" s="3567"/>
      <c r="N79" s="3568"/>
      <c r="O79" s="937"/>
      <c r="P79" s="3572" t="s">
        <v>2566</v>
      </c>
      <c r="Q79" s="3572"/>
      <c r="R79" s="3572"/>
      <c r="S79" s="937"/>
      <c r="T79" s="937"/>
      <c r="U79" s="937"/>
      <c r="V79" s="937"/>
      <c r="W79" s="937"/>
      <c r="X79" s="937"/>
      <c r="Y79" s="937"/>
      <c r="Z79" s="937"/>
      <c r="AA79" s="937"/>
      <c r="AB79" s="937"/>
      <c r="AC79" s="937"/>
      <c r="AD79" s="931"/>
      <c r="AE79" s="931"/>
      <c r="AF79" s="931"/>
      <c r="AG79" s="931"/>
      <c r="AH79" s="937"/>
      <c r="AI79" s="937"/>
      <c r="AJ79" s="937"/>
      <c r="AK79" s="961"/>
      <c r="AL79" s="961"/>
      <c r="AM79" s="961"/>
      <c r="AN79" s="961"/>
      <c r="AO79" s="961"/>
      <c r="AP79" s="961"/>
      <c r="AQ79" s="961"/>
      <c r="AR79" s="961"/>
      <c r="AS79" s="961"/>
      <c r="AT79" s="961"/>
      <c r="AU79" s="961"/>
      <c r="AV79" s="961"/>
      <c r="AW79" s="961"/>
      <c r="AX79" s="961"/>
      <c r="AY79" s="961"/>
      <c r="AZ79" s="961"/>
      <c r="BA79" s="961"/>
      <c r="BB79" s="961"/>
      <c r="BC79" s="961"/>
      <c r="BD79" s="961"/>
      <c r="BE79" s="961"/>
      <c r="BF79" s="961"/>
      <c r="BG79" s="961"/>
      <c r="BH79" s="961"/>
      <c r="BI79" s="961"/>
      <c r="BJ79" s="961"/>
      <c r="BK79" s="961"/>
      <c r="BL79" s="961"/>
      <c r="BM79" s="962"/>
    </row>
    <row r="80" spans="2:67" ht="8.25" customHeight="1">
      <c r="B80" s="3569"/>
      <c r="C80" s="3570"/>
      <c r="D80" s="3570"/>
      <c r="E80" s="3570"/>
      <c r="F80" s="3570"/>
      <c r="G80" s="3570"/>
      <c r="H80" s="3570"/>
      <c r="I80" s="3570"/>
      <c r="J80" s="3570"/>
      <c r="K80" s="3570"/>
      <c r="L80" s="3570"/>
      <c r="M80" s="3570"/>
      <c r="N80" s="3571"/>
      <c r="O80" s="957"/>
      <c r="P80" s="3573" t="s">
        <v>140</v>
      </c>
      <c r="Q80" s="3573"/>
      <c r="R80" s="3574"/>
      <c r="S80" s="3575"/>
      <c r="T80" s="3576"/>
      <c r="U80" s="3516" t="s">
        <v>477</v>
      </c>
      <c r="V80" s="3516"/>
      <c r="W80" s="3575"/>
      <c r="X80" s="3576"/>
      <c r="Y80" s="3516" t="s">
        <v>5</v>
      </c>
      <c r="Z80" s="3516"/>
      <c r="AA80" s="3575"/>
      <c r="AB80" s="3576"/>
      <c r="AC80" s="3516" t="s">
        <v>478</v>
      </c>
      <c r="AD80" s="3516"/>
      <c r="AE80" s="941"/>
      <c r="AF80" s="941"/>
      <c r="AG80" s="941"/>
      <c r="AH80" s="947"/>
      <c r="AI80" s="947"/>
      <c r="AJ80" s="963"/>
      <c r="AK80" s="963"/>
      <c r="AL80" s="963"/>
      <c r="AM80" s="963"/>
      <c r="AN80" s="963"/>
      <c r="AO80" s="963"/>
      <c r="AP80" s="963"/>
      <c r="AQ80" s="963"/>
      <c r="AR80" s="963"/>
      <c r="AS80" s="963"/>
      <c r="AT80" s="963"/>
      <c r="AU80" s="963"/>
      <c r="AV80" s="963"/>
      <c r="AW80" s="963"/>
      <c r="AX80" s="963"/>
      <c r="AY80" s="963"/>
      <c r="AZ80" s="963"/>
      <c r="BA80" s="963"/>
      <c r="BB80" s="963"/>
      <c r="BC80" s="963"/>
      <c r="BD80" s="963"/>
      <c r="BE80" s="963"/>
      <c r="BF80" s="963"/>
      <c r="BG80" s="963"/>
      <c r="BH80" s="963"/>
      <c r="BI80" s="963"/>
      <c r="BJ80" s="963"/>
      <c r="BK80" s="963"/>
      <c r="BL80" s="963"/>
      <c r="BM80" s="964"/>
    </row>
    <row r="81" spans="2:65" ht="8.25" customHeight="1">
      <c r="B81" s="3569"/>
      <c r="C81" s="3570"/>
      <c r="D81" s="3570"/>
      <c r="E81" s="3570"/>
      <c r="F81" s="3570"/>
      <c r="G81" s="3570"/>
      <c r="H81" s="3570"/>
      <c r="I81" s="3570"/>
      <c r="J81" s="3570"/>
      <c r="K81" s="3570"/>
      <c r="L81" s="3570"/>
      <c r="M81" s="3570"/>
      <c r="N81" s="3571"/>
      <c r="O81" s="957"/>
      <c r="P81" s="3573"/>
      <c r="Q81" s="3573"/>
      <c r="R81" s="3574"/>
      <c r="S81" s="3577"/>
      <c r="T81" s="3578"/>
      <c r="U81" s="3516"/>
      <c r="V81" s="3516"/>
      <c r="W81" s="3577"/>
      <c r="X81" s="3578"/>
      <c r="Y81" s="3516"/>
      <c r="Z81" s="3516"/>
      <c r="AA81" s="3577"/>
      <c r="AB81" s="3578"/>
      <c r="AC81" s="3516"/>
      <c r="AD81" s="3516"/>
      <c r="AE81" s="941"/>
      <c r="AF81" s="941"/>
      <c r="AG81" s="941"/>
      <c r="AH81" s="947"/>
      <c r="AI81" s="947"/>
      <c r="AJ81" s="963"/>
      <c r="AK81" s="963"/>
      <c r="AL81" s="963"/>
      <c r="AM81" s="963"/>
      <c r="AN81" s="963"/>
      <c r="AO81" s="963"/>
      <c r="AP81" s="963"/>
      <c r="AQ81" s="963"/>
      <c r="AR81" s="963"/>
      <c r="AS81" s="963"/>
      <c r="AT81" s="963"/>
      <c r="AU81" s="963"/>
      <c r="AV81" s="963"/>
      <c r="AW81" s="963"/>
      <c r="AX81" s="963"/>
      <c r="AY81" s="963"/>
      <c r="AZ81" s="963"/>
      <c r="BA81" s="963"/>
      <c r="BB81" s="963"/>
      <c r="BC81" s="963"/>
      <c r="BD81" s="963"/>
      <c r="BE81" s="963"/>
      <c r="BF81" s="963"/>
      <c r="BG81" s="963"/>
      <c r="BH81" s="963"/>
      <c r="BI81" s="963"/>
      <c r="BJ81" s="963"/>
      <c r="BK81" s="963"/>
      <c r="BL81" s="963"/>
      <c r="BM81" s="964"/>
    </row>
    <row r="82" spans="2:65" ht="4.5" customHeight="1">
      <c r="B82" s="3569"/>
      <c r="C82" s="3570"/>
      <c r="D82" s="3570"/>
      <c r="E82" s="3570"/>
      <c r="F82" s="3570"/>
      <c r="G82" s="3570"/>
      <c r="H82" s="3570"/>
      <c r="I82" s="3570"/>
      <c r="J82" s="3570"/>
      <c r="K82" s="3570"/>
      <c r="L82" s="3570"/>
      <c r="M82" s="3570"/>
      <c r="N82" s="3571"/>
      <c r="O82" s="958"/>
      <c r="P82" s="958"/>
      <c r="Q82" s="958"/>
      <c r="R82" s="958"/>
      <c r="S82" s="958"/>
      <c r="T82" s="958"/>
      <c r="U82" s="958"/>
      <c r="V82" s="958"/>
      <c r="W82" s="958"/>
      <c r="X82" s="958"/>
      <c r="Y82" s="958"/>
      <c r="Z82" s="958"/>
      <c r="AA82" s="958"/>
      <c r="AB82" s="958"/>
      <c r="AC82" s="958"/>
      <c r="AD82" s="959"/>
      <c r="AE82" s="959"/>
      <c r="AF82" s="959"/>
      <c r="AG82" s="959"/>
      <c r="AH82" s="958"/>
      <c r="AI82" s="958"/>
      <c r="AJ82" s="965"/>
      <c r="AK82" s="965"/>
      <c r="AL82" s="965"/>
      <c r="AM82" s="965"/>
      <c r="AN82" s="965"/>
      <c r="AO82" s="965"/>
      <c r="AP82" s="965"/>
      <c r="AQ82" s="965"/>
      <c r="AR82" s="965"/>
      <c r="AS82" s="965"/>
      <c r="AT82" s="965"/>
      <c r="AU82" s="965"/>
      <c r="AV82" s="965"/>
      <c r="AW82" s="965"/>
      <c r="AX82" s="965"/>
      <c r="AY82" s="965"/>
      <c r="AZ82" s="965"/>
      <c r="BA82" s="965"/>
      <c r="BB82" s="965"/>
      <c r="BC82" s="965"/>
      <c r="BD82" s="965"/>
      <c r="BE82" s="965"/>
      <c r="BF82" s="965"/>
      <c r="BG82" s="965"/>
      <c r="BH82" s="965"/>
      <c r="BI82" s="965"/>
      <c r="BJ82" s="965"/>
      <c r="BK82" s="965"/>
      <c r="BL82" s="965"/>
      <c r="BM82" s="966"/>
    </row>
    <row r="83" spans="2:65" ht="7.5" customHeight="1">
      <c r="B83" s="3547" t="s">
        <v>2602</v>
      </c>
      <c r="C83" s="3548"/>
      <c r="D83" s="3548"/>
      <c r="E83" s="3548"/>
      <c r="F83" s="3548"/>
      <c r="G83" s="3548"/>
      <c r="H83" s="3548"/>
      <c r="I83" s="3548"/>
      <c r="J83" s="3548"/>
      <c r="K83" s="3548"/>
      <c r="L83" s="3548"/>
      <c r="M83" s="3548"/>
      <c r="N83" s="3549"/>
      <c r="O83" s="3556" t="s">
        <v>139</v>
      </c>
      <c r="P83" s="3556"/>
      <c r="Q83" s="3524" t="s">
        <v>2603</v>
      </c>
      <c r="R83" s="3524"/>
      <c r="S83" s="3524"/>
      <c r="T83" s="967"/>
      <c r="U83" s="3556" t="s">
        <v>139</v>
      </c>
      <c r="V83" s="3556"/>
      <c r="W83" s="3558" t="s">
        <v>3817</v>
      </c>
      <c r="X83" s="3558"/>
      <c r="Y83" s="3558"/>
      <c r="Z83" s="3558"/>
      <c r="AA83" s="3558"/>
      <c r="AB83" s="3558"/>
      <c r="AC83" s="3558"/>
      <c r="AD83" s="3558"/>
      <c r="AE83" s="3558"/>
      <c r="AF83" s="3558"/>
      <c r="AG83" s="3558"/>
      <c r="AH83" s="3558"/>
      <c r="AI83" s="3558"/>
      <c r="AJ83" s="3558"/>
      <c r="AK83" s="3558"/>
      <c r="AL83" s="3558"/>
      <c r="AM83" s="3558"/>
      <c r="AN83" s="3558"/>
      <c r="AO83" s="3558"/>
      <c r="AP83" s="3558"/>
      <c r="AQ83" s="3558"/>
      <c r="AR83" s="3558"/>
      <c r="AS83" s="3558"/>
      <c r="AT83" s="3558"/>
      <c r="AU83" s="3558"/>
      <c r="AV83" s="3558"/>
      <c r="AW83" s="3558"/>
      <c r="AX83" s="3558"/>
      <c r="AY83" s="3558"/>
      <c r="AZ83" s="3558"/>
      <c r="BA83" s="3558"/>
      <c r="BB83" s="3558"/>
      <c r="BC83" s="3558"/>
      <c r="BD83" s="3558"/>
      <c r="BE83" s="3558"/>
      <c r="BF83" s="3558"/>
      <c r="BG83" s="3558"/>
      <c r="BH83" s="3558"/>
      <c r="BI83" s="3558"/>
      <c r="BJ83" s="3558"/>
      <c r="BK83" s="3558"/>
      <c r="BL83" s="3558"/>
      <c r="BM83" s="3559"/>
    </row>
    <row r="84" spans="2:65" ht="7.5" customHeight="1">
      <c r="B84" s="3550"/>
      <c r="C84" s="3551"/>
      <c r="D84" s="3551"/>
      <c r="E84" s="3551"/>
      <c r="F84" s="3551"/>
      <c r="G84" s="3551"/>
      <c r="H84" s="3551"/>
      <c r="I84" s="3551"/>
      <c r="J84" s="3551"/>
      <c r="K84" s="3551"/>
      <c r="L84" s="3551"/>
      <c r="M84" s="3551"/>
      <c r="N84" s="3552"/>
      <c r="O84" s="3557"/>
      <c r="P84" s="3557"/>
      <c r="Q84" s="3520"/>
      <c r="R84" s="3520"/>
      <c r="S84" s="3520"/>
      <c r="T84" s="897"/>
      <c r="U84" s="3557"/>
      <c r="V84" s="3557"/>
      <c r="W84" s="3560"/>
      <c r="X84" s="3560"/>
      <c r="Y84" s="3560"/>
      <c r="Z84" s="3560"/>
      <c r="AA84" s="3560"/>
      <c r="AB84" s="3560"/>
      <c r="AC84" s="3560"/>
      <c r="AD84" s="3560"/>
      <c r="AE84" s="3560"/>
      <c r="AF84" s="3560"/>
      <c r="AG84" s="3560"/>
      <c r="AH84" s="3560"/>
      <c r="AI84" s="3560"/>
      <c r="AJ84" s="3560"/>
      <c r="AK84" s="3560"/>
      <c r="AL84" s="3560"/>
      <c r="AM84" s="3560"/>
      <c r="AN84" s="3560"/>
      <c r="AO84" s="3560"/>
      <c r="AP84" s="3560"/>
      <c r="AQ84" s="3560"/>
      <c r="AR84" s="3560"/>
      <c r="AS84" s="3560"/>
      <c r="AT84" s="3560"/>
      <c r="AU84" s="3560"/>
      <c r="AV84" s="3560"/>
      <c r="AW84" s="3560"/>
      <c r="AX84" s="3560"/>
      <c r="AY84" s="3560"/>
      <c r="AZ84" s="3560"/>
      <c r="BA84" s="3560"/>
      <c r="BB84" s="3560"/>
      <c r="BC84" s="3560"/>
      <c r="BD84" s="3560"/>
      <c r="BE84" s="3560"/>
      <c r="BF84" s="3560"/>
      <c r="BG84" s="3560"/>
      <c r="BH84" s="3560"/>
      <c r="BI84" s="3560"/>
      <c r="BJ84" s="3560"/>
      <c r="BK84" s="3560"/>
      <c r="BL84" s="3560"/>
      <c r="BM84" s="3561"/>
    </row>
    <row r="85" spans="2:65" ht="6.75" customHeight="1">
      <c r="B85" s="3550"/>
      <c r="C85" s="3551"/>
      <c r="D85" s="3551"/>
      <c r="E85" s="3551"/>
      <c r="F85" s="3551"/>
      <c r="G85" s="3551"/>
      <c r="H85" s="3551"/>
      <c r="I85" s="3551"/>
      <c r="J85" s="3551"/>
      <c r="K85" s="3551"/>
      <c r="L85" s="3551"/>
      <c r="M85" s="3551"/>
      <c r="N85" s="3552"/>
      <c r="O85" s="3520"/>
      <c r="P85" s="3520"/>
      <c r="Q85" s="3520"/>
      <c r="R85" s="3520"/>
      <c r="S85" s="3520"/>
      <c r="T85" s="3520"/>
      <c r="U85" s="3520"/>
      <c r="V85" s="3520"/>
      <c r="W85" s="3562" t="s">
        <v>3818</v>
      </c>
      <c r="X85" s="3562"/>
      <c r="Y85" s="3562"/>
      <c r="Z85" s="3562"/>
      <c r="AA85" s="3562"/>
      <c r="AB85" s="3562"/>
      <c r="AC85" s="3562"/>
      <c r="AD85" s="3562"/>
      <c r="AE85" s="3562"/>
      <c r="AF85" s="3562"/>
      <c r="AG85" s="3562"/>
      <c r="AH85" s="3562"/>
      <c r="AI85" s="3562"/>
      <c r="AJ85" s="3562"/>
      <c r="AK85" s="3562"/>
      <c r="AL85" s="3562"/>
      <c r="AM85" s="3562"/>
      <c r="AN85" s="3562"/>
      <c r="AO85" s="3562"/>
      <c r="AP85" s="3562"/>
      <c r="AQ85" s="3562"/>
      <c r="AR85" s="3562"/>
      <c r="AS85" s="3562"/>
      <c r="AT85" s="3562"/>
      <c r="AU85" s="3562"/>
      <c r="AV85" s="3562"/>
      <c r="AW85" s="3562"/>
      <c r="AX85" s="3562"/>
      <c r="AY85" s="3562"/>
      <c r="AZ85" s="3562"/>
      <c r="BA85" s="3562"/>
      <c r="BB85" s="3562"/>
      <c r="BC85" s="3562"/>
      <c r="BD85" s="3562"/>
      <c r="BE85" s="3562"/>
      <c r="BF85" s="3562"/>
      <c r="BG85" s="3562"/>
      <c r="BH85" s="3562"/>
      <c r="BI85" s="3562"/>
      <c r="BJ85" s="3562"/>
      <c r="BK85" s="3562"/>
      <c r="BL85" s="3562"/>
      <c r="BM85" s="3563"/>
    </row>
    <row r="86" spans="2:65" ht="6.75" customHeight="1">
      <c r="B86" s="3553"/>
      <c r="C86" s="3554"/>
      <c r="D86" s="3554"/>
      <c r="E86" s="3554"/>
      <c r="F86" s="3554"/>
      <c r="G86" s="3554"/>
      <c r="H86" s="3554"/>
      <c r="I86" s="3554"/>
      <c r="J86" s="3554"/>
      <c r="K86" s="3554"/>
      <c r="L86" s="3554"/>
      <c r="M86" s="3554"/>
      <c r="N86" s="3555"/>
      <c r="O86" s="3521"/>
      <c r="P86" s="3521"/>
      <c r="Q86" s="3521"/>
      <c r="R86" s="3521"/>
      <c r="S86" s="3521"/>
      <c r="T86" s="3521"/>
      <c r="U86" s="3521"/>
      <c r="V86" s="3521"/>
      <c r="W86" s="3564"/>
      <c r="X86" s="3564"/>
      <c r="Y86" s="3564"/>
      <c r="Z86" s="3564"/>
      <c r="AA86" s="3564"/>
      <c r="AB86" s="3564"/>
      <c r="AC86" s="3564"/>
      <c r="AD86" s="3564"/>
      <c r="AE86" s="3564"/>
      <c r="AF86" s="3564"/>
      <c r="AG86" s="3564"/>
      <c r="AH86" s="3564"/>
      <c r="AI86" s="3564"/>
      <c r="AJ86" s="3564"/>
      <c r="AK86" s="3564"/>
      <c r="AL86" s="3564"/>
      <c r="AM86" s="3564"/>
      <c r="AN86" s="3564"/>
      <c r="AO86" s="3564"/>
      <c r="AP86" s="3564"/>
      <c r="AQ86" s="3564"/>
      <c r="AR86" s="3564"/>
      <c r="AS86" s="3564"/>
      <c r="AT86" s="3564"/>
      <c r="AU86" s="3564"/>
      <c r="AV86" s="3564"/>
      <c r="AW86" s="3564"/>
      <c r="AX86" s="3564"/>
      <c r="AY86" s="3564"/>
      <c r="AZ86" s="3564"/>
      <c r="BA86" s="3564"/>
      <c r="BB86" s="3564"/>
      <c r="BC86" s="3564"/>
      <c r="BD86" s="3564"/>
      <c r="BE86" s="3564"/>
      <c r="BF86" s="3564"/>
      <c r="BG86" s="3564"/>
      <c r="BH86" s="3564"/>
      <c r="BI86" s="3564"/>
      <c r="BJ86" s="3564"/>
      <c r="BK86" s="3564"/>
      <c r="BL86" s="3564"/>
      <c r="BM86" s="3565"/>
    </row>
    <row r="87" spans="2:65" ht="12" customHeight="1">
      <c r="B87" s="3591" t="s">
        <v>2567</v>
      </c>
      <c r="C87" s="3592"/>
      <c r="D87" s="3592"/>
      <c r="E87" s="3592"/>
      <c r="F87" s="3592"/>
      <c r="G87" s="3592"/>
      <c r="H87" s="3592"/>
      <c r="I87" s="3592"/>
      <c r="J87" s="3592"/>
      <c r="K87" s="3592"/>
      <c r="L87" s="3592"/>
      <c r="M87" s="3592"/>
      <c r="N87" s="3593"/>
      <c r="O87" s="3597"/>
      <c r="P87" s="3598"/>
      <c r="Q87" s="3598"/>
      <c r="R87" s="3598"/>
      <c r="S87" s="3598"/>
      <c r="T87" s="3598"/>
      <c r="U87" s="3598"/>
      <c r="V87" s="3598"/>
      <c r="W87" s="3598"/>
      <c r="X87" s="3598"/>
      <c r="Y87" s="3598"/>
      <c r="Z87" s="3598"/>
      <c r="AA87" s="3598"/>
      <c r="AB87" s="3598"/>
      <c r="AC87" s="3598"/>
      <c r="AD87" s="3598"/>
      <c r="AE87" s="3598"/>
      <c r="AF87" s="3598"/>
      <c r="AG87" s="3598"/>
      <c r="AH87" s="3598"/>
      <c r="AI87" s="3598"/>
      <c r="AJ87" s="3598"/>
      <c r="AK87" s="3598"/>
      <c r="AL87" s="3598"/>
      <c r="AM87" s="3598"/>
      <c r="AN87" s="3598"/>
      <c r="AO87" s="3598"/>
      <c r="AP87" s="3598"/>
      <c r="AQ87" s="3598"/>
      <c r="AR87" s="3598"/>
      <c r="AS87" s="3598"/>
      <c r="AT87" s="3598"/>
      <c r="AU87" s="3598"/>
      <c r="AV87" s="3598"/>
      <c r="AW87" s="3598"/>
      <c r="AX87" s="3598"/>
      <c r="AY87" s="3598"/>
      <c r="AZ87" s="3598"/>
      <c r="BA87" s="3598"/>
      <c r="BB87" s="3598"/>
      <c r="BC87" s="3598"/>
      <c r="BD87" s="3598"/>
      <c r="BE87" s="3598"/>
      <c r="BF87" s="3598"/>
      <c r="BG87" s="3598"/>
      <c r="BH87" s="3598"/>
      <c r="BI87" s="3598"/>
      <c r="BJ87" s="3598"/>
      <c r="BK87" s="3598"/>
      <c r="BL87" s="3598"/>
      <c r="BM87" s="3599"/>
    </row>
    <row r="88" spans="2:65" ht="12" customHeight="1">
      <c r="B88" s="3591"/>
      <c r="C88" s="3592"/>
      <c r="D88" s="3592"/>
      <c r="E88" s="3592"/>
      <c r="F88" s="3592"/>
      <c r="G88" s="3592"/>
      <c r="H88" s="3592"/>
      <c r="I88" s="3592"/>
      <c r="J88" s="3592"/>
      <c r="K88" s="3592"/>
      <c r="L88" s="3592"/>
      <c r="M88" s="3592"/>
      <c r="N88" s="3593"/>
      <c r="O88" s="3598"/>
      <c r="P88" s="3598"/>
      <c r="Q88" s="3598"/>
      <c r="R88" s="3598"/>
      <c r="S88" s="3598"/>
      <c r="T88" s="3598"/>
      <c r="U88" s="3598"/>
      <c r="V88" s="3598"/>
      <c r="W88" s="3598"/>
      <c r="X88" s="3598"/>
      <c r="Y88" s="3598"/>
      <c r="Z88" s="3598"/>
      <c r="AA88" s="3598"/>
      <c r="AB88" s="3598"/>
      <c r="AC88" s="3598"/>
      <c r="AD88" s="3598"/>
      <c r="AE88" s="3598"/>
      <c r="AF88" s="3598"/>
      <c r="AG88" s="3598"/>
      <c r="AH88" s="3598"/>
      <c r="AI88" s="3598"/>
      <c r="AJ88" s="3598"/>
      <c r="AK88" s="3598"/>
      <c r="AL88" s="3598"/>
      <c r="AM88" s="3598"/>
      <c r="AN88" s="3598"/>
      <c r="AO88" s="3598"/>
      <c r="AP88" s="3598"/>
      <c r="AQ88" s="3598"/>
      <c r="AR88" s="3598"/>
      <c r="AS88" s="3598"/>
      <c r="AT88" s="3598"/>
      <c r="AU88" s="3598"/>
      <c r="AV88" s="3598"/>
      <c r="AW88" s="3598"/>
      <c r="AX88" s="3598"/>
      <c r="AY88" s="3598"/>
      <c r="AZ88" s="3598"/>
      <c r="BA88" s="3598"/>
      <c r="BB88" s="3598"/>
      <c r="BC88" s="3598"/>
      <c r="BD88" s="3598"/>
      <c r="BE88" s="3598"/>
      <c r="BF88" s="3598"/>
      <c r="BG88" s="3598"/>
      <c r="BH88" s="3598"/>
      <c r="BI88" s="3598"/>
      <c r="BJ88" s="3598"/>
      <c r="BK88" s="3598"/>
      <c r="BL88" s="3598"/>
      <c r="BM88" s="3599"/>
    </row>
    <row r="89" spans="2:65" ht="12" customHeight="1">
      <c r="B89" s="3591"/>
      <c r="C89" s="3592"/>
      <c r="D89" s="3592"/>
      <c r="E89" s="3592"/>
      <c r="F89" s="3592"/>
      <c r="G89" s="3592"/>
      <c r="H89" s="3592"/>
      <c r="I89" s="3592"/>
      <c r="J89" s="3592"/>
      <c r="K89" s="3592"/>
      <c r="L89" s="3592"/>
      <c r="M89" s="3592"/>
      <c r="N89" s="3593"/>
      <c r="O89" s="3598"/>
      <c r="P89" s="3598"/>
      <c r="Q89" s="3598"/>
      <c r="R89" s="3598"/>
      <c r="S89" s="3598"/>
      <c r="T89" s="3598"/>
      <c r="U89" s="3598"/>
      <c r="V89" s="3598"/>
      <c r="W89" s="3598"/>
      <c r="X89" s="3598"/>
      <c r="Y89" s="3598"/>
      <c r="Z89" s="3598"/>
      <c r="AA89" s="3598"/>
      <c r="AB89" s="3598"/>
      <c r="AC89" s="3598"/>
      <c r="AD89" s="3598"/>
      <c r="AE89" s="3598"/>
      <c r="AF89" s="3598"/>
      <c r="AG89" s="3598"/>
      <c r="AH89" s="3598"/>
      <c r="AI89" s="3598"/>
      <c r="AJ89" s="3598"/>
      <c r="AK89" s="3598"/>
      <c r="AL89" s="3598"/>
      <c r="AM89" s="3598"/>
      <c r="AN89" s="3598"/>
      <c r="AO89" s="3598"/>
      <c r="AP89" s="3598"/>
      <c r="AQ89" s="3598"/>
      <c r="AR89" s="3598"/>
      <c r="AS89" s="3598"/>
      <c r="AT89" s="3598"/>
      <c r="AU89" s="3598"/>
      <c r="AV89" s="3598"/>
      <c r="AW89" s="3598"/>
      <c r="AX89" s="3598"/>
      <c r="AY89" s="3598"/>
      <c r="AZ89" s="3598"/>
      <c r="BA89" s="3598"/>
      <c r="BB89" s="3598"/>
      <c r="BC89" s="3598"/>
      <c r="BD89" s="3598"/>
      <c r="BE89" s="3598"/>
      <c r="BF89" s="3598"/>
      <c r="BG89" s="3598"/>
      <c r="BH89" s="3598"/>
      <c r="BI89" s="3598"/>
      <c r="BJ89" s="3598"/>
      <c r="BK89" s="3598"/>
      <c r="BL89" s="3598"/>
      <c r="BM89" s="3599"/>
    </row>
    <row r="90" spans="2:65" ht="12" customHeight="1">
      <c r="B90" s="3591"/>
      <c r="C90" s="3592"/>
      <c r="D90" s="3592"/>
      <c r="E90" s="3592"/>
      <c r="F90" s="3592"/>
      <c r="G90" s="3592"/>
      <c r="H90" s="3592"/>
      <c r="I90" s="3592"/>
      <c r="J90" s="3592"/>
      <c r="K90" s="3592"/>
      <c r="L90" s="3592"/>
      <c r="M90" s="3592"/>
      <c r="N90" s="3593"/>
      <c r="O90" s="3598"/>
      <c r="P90" s="3598"/>
      <c r="Q90" s="3598"/>
      <c r="R90" s="3598"/>
      <c r="S90" s="3598"/>
      <c r="T90" s="3598"/>
      <c r="U90" s="3598"/>
      <c r="V90" s="3598"/>
      <c r="W90" s="3598"/>
      <c r="X90" s="3598"/>
      <c r="Y90" s="3598"/>
      <c r="Z90" s="3598"/>
      <c r="AA90" s="3598"/>
      <c r="AB90" s="3598"/>
      <c r="AC90" s="3598"/>
      <c r="AD90" s="3598"/>
      <c r="AE90" s="3598"/>
      <c r="AF90" s="3598"/>
      <c r="AG90" s="3598"/>
      <c r="AH90" s="3598"/>
      <c r="AI90" s="3598"/>
      <c r="AJ90" s="3598"/>
      <c r="AK90" s="3598"/>
      <c r="AL90" s="3598"/>
      <c r="AM90" s="3598"/>
      <c r="AN90" s="3598"/>
      <c r="AO90" s="3598"/>
      <c r="AP90" s="3598"/>
      <c r="AQ90" s="3598"/>
      <c r="AR90" s="3598"/>
      <c r="AS90" s="3598"/>
      <c r="AT90" s="3598"/>
      <c r="AU90" s="3598"/>
      <c r="AV90" s="3598"/>
      <c r="AW90" s="3598"/>
      <c r="AX90" s="3598"/>
      <c r="AY90" s="3598"/>
      <c r="AZ90" s="3598"/>
      <c r="BA90" s="3598"/>
      <c r="BB90" s="3598"/>
      <c r="BC90" s="3598"/>
      <c r="BD90" s="3598"/>
      <c r="BE90" s="3598"/>
      <c r="BF90" s="3598"/>
      <c r="BG90" s="3598"/>
      <c r="BH90" s="3598"/>
      <c r="BI90" s="3598"/>
      <c r="BJ90" s="3598"/>
      <c r="BK90" s="3598"/>
      <c r="BL90" s="3598"/>
      <c r="BM90" s="3599"/>
    </row>
    <row r="91" spans="2:65" ht="12" customHeight="1">
      <c r="B91" s="3591"/>
      <c r="C91" s="3592"/>
      <c r="D91" s="3592"/>
      <c r="E91" s="3592"/>
      <c r="F91" s="3592"/>
      <c r="G91" s="3592"/>
      <c r="H91" s="3592"/>
      <c r="I91" s="3592"/>
      <c r="J91" s="3592"/>
      <c r="K91" s="3592"/>
      <c r="L91" s="3592"/>
      <c r="M91" s="3592"/>
      <c r="N91" s="3593"/>
      <c r="O91" s="3598"/>
      <c r="P91" s="3598"/>
      <c r="Q91" s="3598"/>
      <c r="R91" s="3598"/>
      <c r="S91" s="3598"/>
      <c r="T91" s="3598"/>
      <c r="U91" s="3598"/>
      <c r="V91" s="3598"/>
      <c r="W91" s="3598"/>
      <c r="X91" s="3598"/>
      <c r="Y91" s="3598"/>
      <c r="Z91" s="3598"/>
      <c r="AA91" s="3598"/>
      <c r="AB91" s="3598"/>
      <c r="AC91" s="3598"/>
      <c r="AD91" s="3598"/>
      <c r="AE91" s="3598"/>
      <c r="AF91" s="3598"/>
      <c r="AG91" s="3598"/>
      <c r="AH91" s="3598"/>
      <c r="AI91" s="3598"/>
      <c r="AJ91" s="3598"/>
      <c r="AK91" s="3598"/>
      <c r="AL91" s="3598"/>
      <c r="AM91" s="3598"/>
      <c r="AN91" s="3598"/>
      <c r="AO91" s="3598"/>
      <c r="AP91" s="3598"/>
      <c r="AQ91" s="3598"/>
      <c r="AR91" s="3598"/>
      <c r="AS91" s="3598"/>
      <c r="AT91" s="3598"/>
      <c r="AU91" s="3598"/>
      <c r="AV91" s="3598"/>
      <c r="AW91" s="3598"/>
      <c r="AX91" s="3598"/>
      <c r="AY91" s="3598"/>
      <c r="AZ91" s="3598"/>
      <c r="BA91" s="3598"/>
      <c r="BB91" s="3598"/>
      <c r="BC91" s="3598"/>
      <c r="BD91" s="3598"/>
      <c r="BE91" s="3598"/>
      <c r="BF91" s="3598"/>
      <c r="BG91" s="3598"/>
      <c r="BH91" s="3598"/>
      <c r="BI91" s="3598"/>
      <c r="BJ91" s="3598"/>
      <c r="BK91" s="3598"/>
      <c r="BL91" s="3598"/>
      <c r="BM91" s="3599"/>
    </row>
    <row r="92" spans="2:65" ht="12" customHeight="1">
      <c r="B92" s="3591"/>
      <c r="C92" s="3592"/>
      <c r="D92" s="3592"/>
      <c r="E92" s="3592"/>
      <c r="F92" s="3592"/>
      <c r="G92" s="3592"/>
      <c r="H92" s="3592"/>
      <c r="I92" s="3592"/>
      <c r="J92" s="3592"/>
      <c r="K92" s="3592"/>
      <c r="L92" s="3592"/>
      <c r="M92" s="3592"/>
      <c r="N92" s="3593"/>
      <c r="O92" s="3598"/>
      <c r="P92" s="3598"/>
      <c r="Q92" s="3598"/>
      <c r="R92" s="3598"/>
      <c r="S92" s="3598"/>
      <c r="T92" s="3598"/>
      <c r="U92" s="3598"/>
      <c r="V92" s="3598"/>
      <c r="W92" s="3598"/>
      <c r="X92" s="3598"/>
      <c r="Y92" s="3598"/>
      <c r="Z92" s="3598"/>
      <c r="AA92" s="3598"/>
      <c r="AB92" s="3598"/>
      <c r="AC92" s="3598"/>
      <c r="AD92" s="3598"/>
      <c r="AE92" s="3598"/>
      <c r="AF92" s="3598"/>
      <c r="AG92" s="3598"/>
      <c r="AH92" s="3598"/>
      <c r="AI92" s="3598"/>
      <c r="AJ92" s="3598"/>
      <c r="AK92" s="3598"/>
      <c r="AL92" s="3598"/>
      <c r="AM92" s="3598"/>
      <c r="AN92" s="3598"/>
      <c r="AO92" s="3598"/>
      <c r="AP92" s="3598"/>
      <c r="AQ92" s="3598"/>
      <c r="AR92" s="3598"/>
      <c r="AS92" s="3598"/>
      <c r="AT92" s="3598"/>
      <c r="AU92" s="3598"/>
      <c r="AV92" s="3598"/>
      <c r="AW92" s="3598"/>
      <c r="AX92" s="3598"/>
      <c r="AY92" s="3598"/>
      <c r="AZ92" s="3598"/>
      <c r="BA92" s="3598"/>
      <c r="BB92" s="3598"/>
      <c r="BC92" s="3598"/>
      <c r="BD92" s="3598"/>
      <c r="BE92" s="3598"/>
      <c r="BF92" s="3598"/>
      <c r="BG92" s="3598"/>
      <c r="BH92" s="3598"/>
      <c r="BI92" s="3598"/>
      <c r="BJ92" s="3598"/>
      <c r="BK92" s="3598"/>
      <c r="BL92" s="3598"/>
      <c r="BM92" s="3599"/>
    </row>
    <row r="93" spans="2:65" ht="12" customHeight="1">
      <c r="B93" s="3591"/>
      <c r="C93" s="3592"/>
      <c r="D93" s="3592"/>
      <c r="E93" s="3592"/>
      <c r="F93" s="3592"/>
      <c r="G93" s="3592"/>
      <c r="H93" s="3592"/>
      <c r="I93" s="3592"/>
      <c r="J93" s="3592"/>
      <c r="K93" s="3592"/>
      <c r="L93" s="3592"/>
      <c r="M93" s="3592"/>
      <c r="N93" s="3593"/>
      <c r="O93" s="3598"/>
      <c r="P93" s="3598"/>
      <c r="Q93" s="3598"/>
      <c r="R93" s="3598"/>
      <c r="S93" s="3598"/>
      <c r="T93" s="3598"/>
      <c r="U93" s="3598"/>
      <c r="V93" s="3598"/>
      <c r="W93" s="3598"/>
      <c r="X93" s="3598"/>
      <c r="Y93" s="3598"/>
      <c r="Z93" s="3598"/>
      <c r="AA93" s="3598"/>
      <c r="AB93" s="3598"/>
      <c r="AC93" s="3598"/>
      <c r="AD93" s="3598"/>
      <c r="AE93" s="3598"/>
      <c r="AF93" s="3598"/>
      <c r="AG93" s="3598"/>
      <c r="AH93" s="3598"/>
      <c r="AI93" s="3598"/>
      <c r="AJ93" s="3598"/>
      <c r="AK93" s="3598"/>
      <c r="AL93" s="3598"/>
      <c r="AM93" s="3598"/>
      <c r="AN93" s="3598"/>
      <c r="AO93" s="3598"/>
      <c r="AP93" s="3598"/>
      <c r="AQ93" s="3598"/>
      <c r="AR93" s="3598"/>
      <c r="AS93" s="3598"/>
      <c r="AT93" s="3598"/>
      <c r="AU93" s="3598"/>
      <c r="AV93" s="3598"/>
      <c r="AW93" s="3598"/>
      <c r="AX93" s="3598"/>
      <c r="AY93" s="3598"/>
      <c r="AZ93" s="3598"/>
      <c r="BA93" s="3598"/>
      <c r="BB93" s="3598"/>
      <c r="BC93" s="3598"/>
      <c r="BD93" s="3598"/>
      <c r="BE93" s="3598"/>
      <c r="BF93" s="3598"/>
      <c r="BG93" s="3598"/>
      <c r="BH93" s="3598"/>
      <c r="BI93" s="3598"/>
      <c r="BJ93" s="3598"/>
      <c r="BK93" s="3598"/>
      <c r="BL93" s="3598"/>
      <c r="BM93" s="3599"/>
    </row>
    <row r="94" spans="2:65" ht="11.1" customHeight="1">
      <c r="B94" s="3591"/>
      <c r="C94" s="3592"/>
      <c r="D94" s="3592"/>
      <c r="E94" s="3592"/>
      <c r="F94" s="3592"/>
      <c r="G94" s="3592"/>
      <c r="H94" s="3592"/>
      <c r="I94" s="3592"/>
      <c r="J94" s="3592"/>
      <c r="K94" s="3592"/>
      <c r="L94" s="3592"/>
      <c r="M94" s="3592"/>
      <c r="N94" s="3593"/>
      <c r="O94" s="3598"/>
      <c r="P94" s="3598"/>
      <c r="Q94" s="3598"/>
      <c r="R94" s="3598"/>
      <c r="S94" s="3598"/>
      <c r="T94" s="3598"/>
      <c r="U94" s="3598"/>
      <c r="V94" s="3598"/>
      <c r="W94" s="3598"/>
      <c r="X94" s="3598"/>
      <c r="Y94" s="3598"/>
      <c r="Z94" s="3598"/>
      <c r="AA94" s="3598"/>
      <c r="AB94" s="3598"/>
      <c r="AC94" s="3598"/>
      <c r="AD94" s="3598"/>
      <c r="AE94" s="3598"/>
      <c r="AF94" s="3598"/>
      <c r="AG94" s="3598"/>
      <c r="AH94" s="3598"/>
      <c r="AI94" s="3598"/>
      <c r="AJ94" s="3598"/>
      <c r="AK94" s="3598"/>
      <c r="AL94" s="3598"/>
      <c r="AM94" s="3598"/>
      <c r="AN94" s="3598"/>
      <c r="AO94" s="3598"/>
      <c r="AP94" s="3598"/>
      <c r="AQ94" s="3598"/>
      <c r="AR94" s="3598"/>
      <c r="AS94" s="3598"/>
      <c r="AT94" s="3598"/>
      <c r="AU94" s="3598"/>
      <c r="AV94" s="3598"/>
      <c r="AW94" s="3598"/>
      <c r="AX94" s="3598"/>
      <c r="AY94" s="3598"/>
      <c r="AZ94" s="3598"/>
      <c r="BA94" s="3598"/>
      <c r="BB94" s="3598"/>
      <c r="BC94" s="3598"/>
      <c r="BD94" s="3598"/>
      <c r="BE94" s="3598"/>
      <c r="BF94" s="3598"/>
      <c r="BG94" s="3598"/>
      <c r="BH94" s="3598"/>
      <c r="BI94" s="3598"/>
      <c r="BJ94" s="3598"/>
      <c r="BK94" s="3598"/>
      <c r="BL94" s="3598"/>
      <c r="BM94" s="3599"/>
    </row>
    <row r="95" spans="2:65" ht="11.1" customHeight="1">
      <c r="B95" s="3591"/>
      <c r="C95" s="3592"/>
      <c r="D95" s="3592"/>
      <c r="E95" s="3592"/>
      <c r="F95" s="3592"/>
      <c r="G95" s="3592"/>
      <c r="H95" s="3592"/>
      <c r="I95" s="3592"/>
      <c r="J95" s="3592"/>
      <c r="K95" s="3592"/>
      <c r="L95" s="3592"/>
      <c r="M95" s="3592"/>
      <c r="N95" s="3593"/>
      <c r="O95" s="3598"/>
      <c r="P95" s="3598"/>
      <c r="Q95" s="3598"/>
      <c r="R95" s="3598"/>
      <c r="S95" s="3598"/>
      <c r="T95" s="3598"/>
      <c r="U95" s="3598"/>
      <c r="V95" s="3598"/>
      <c r="W95" s="3598"/>
      <c r="X95" s="3598"/>
      <c r="Y95" s="3598"/>
      <c r="Z95" s="3598"/>
      <c r="AA95" s="3598"/>
      <c r="AB95" s="3598"/>
      <c r="AC95" s="3598"/>
      <c r="AD95" s="3598"/>
      <c r="AE95" s="3598"/>
      <c r="AF95" s="3598"/>
      <c r="AG95" s="3598"/>
      <c r="AH95" s="3598"/>
      <c r="AI95" s="3598"/>
      <c r="AJ95" s="3598"/>
      <c r="AK95" s="3598"/>
      <c r="AL95" s="3598"/>
      <c r="AM95" s="3598"/>
      <c r="AN95" s="3598"/>
      <c r="AO95" s="3598"/>
      <c r="AP95" s="3598"/>
      <c r="AQ95" s="3598"/>
      <c r="AR95" s="3598"/>
      <c r="AS95" s="3598"/>
      <c r="AT95" s="3598"/>
      <c r="AU95" s="3598"/>
      <c r="AV95" s="3598"/>
      <c r="AW95" s="3598"/>
      <c r="AX95" s="3598"/>
      <c r="AY95" s="3598"/>
      <c r="AZ95" s="3598"/>
      <c r="BA95" s="3598"/>
      <c r="BB95" s="3598"/>
      <c r="BC95" s="3598"/>
      <c r="BD95" s="3598"/>
      <c r="BE95" s="3598"/>
      <c r="BF95" s="3598"/>
      <c r="BG95" s="3598"/>
      <c r="BH95" s="3598"/>
      <c r="BI95" s="3598"/>
      <c r="BJ95" s="3598"/>
      <c r="BK95" s="3598"/>
      <c r="BL95" s="3598"/>
      <c r="BM95" s="3599"/>
    </row>
    <row r="96" spans="2:65" ht="11.1" customHeight="1" thickBot="1">
      <c r="B96" s="3594"/>
      <c r="C96" s="3595"/>
      <c r="D96" s="3595"/>
      <c r="E96" s="3595"/>
      <c r="F96" s="3595"/>
      <c r="G96" s="3595"/>
      <c r="H96" s="3595"/>
      <c r="I96" s="3595"/>
      <c r="J96" s="3595"/>
      <c r="K96" s="3595"/>
      <c r="L96" s="3595"/>
      <c r="M96" s="3595"/>
      <c r="N96" s="3596"/>
      <c r="O96" s="3600"/>
      <c r="P96" s="3600"/>
      <c r="Q96" s="3600"/>
      <c r="R96" s="3600"/>
      <c r="S96" s="3600"/>
      <c r="T96" s="3600"/>
      <c r="U96" s="3600"/>
      <c r="V96" s="3600"/>
      <c r="W96" s="3600"/>
      <c r="X96" s="3600"/>
      <c r="Y96" s="3600"/>
      <c r="Z96" s="3600"/>
      <c r="AA96" s="3600"/>
      <c r="AB96" s="3600"/>
      <c r="AC96" s="3600"/>
      <c r="AD96" s="3600"/>
      <c r="AE96" s="3600"/>
      <c r="AF96" s="3600"/>
      <c r="AG96" s="3600"/>
      <c r="AH96" s="3600"/>
      <c r="AI96" s="3600"/>
      <c r="AJ96" s="3600"/>
      <c r="AK96" s="3600"/>
      <c r="AL96" s="3600"/>
      <c r="AM96" s="3600"/>
      <c r="AN96" s="3600"/>
      <c r="AO96" s="3600"/>
      <c r="AP96" s="3600"/>
      <c r="AQ96" s="3600"/>
      <c r="AR96" s="3600"/>
      <c r="AS96" s="3600"/>
      <c r="AT96" s="3600"/>
      <c r="AU96" s="3600"/>
      <c r="AV96" s="3600"/>
      <c r="AW96" s="3600"/>
      <c r="AX96" s="3600"/>
      <c r="AY96" s="3600"/>
      <c r="AZ96" s="3600"/>
      <c r="BA96" s="3600"/>
      <c r="BB96" s="3600"/>
      <c r="BC96" s="3600"/>
      <c r="BD96" s="3600"/>
      <c r="BE96" s="3600"/>
      <c r="BF96" s="3600"/>
      <c r="BG96" s="3600"/>
      <c r="BH96" s="3600"/>
      <c r="BI96" s="3600"/>
      <c r="BJ96" s="3600"/>
      <c r="BK96" s="3600"/>
      <c r="BL96" s="3600"/>
      <c r="BM96" s="3601"/>
    </row>
    <row r="97" spans="2:65" ht="5.0999999999999996" customHeight="1">
      <c r="B97" s="897"/>
      <c r="C97" s="897"/>
      <c r="D97" s="897"/>
      <c r="E97" s="897"/>
      <c r="F97" s="897"/>
      <c r="G97" s="897"/>
      <c r="H97" s="897"/>
      <c r="I97" s="897"/>
      <c r="J97" s="897"/>
      <c r="K97" s="897"/>
      <c r="L97" s="897"/>
      <c r="M97" s="897"/>
      <c r="N97" s="897"/>
      <c r="O97" s="897"/>
      <c r="P97" s="897"/>
      <c r="Q97" s="897"/>
      <c r="R97" s="897"/>
      <c r="S97" s="897"/>
      <c r="T97" s="897"/>
      <c r="U97" s="897"/>
      <c r="V97" s="897"/>
      <c r="W97" s="897"/>
      <c r="X97" s="897"/>
      <c r="Y97" s="897"/>
      <c r="Z97" s="897"/>
      <c r="AA97" s="897"/>
      <c r="AB97" s="897"/>
      <c r="AC97" s="897"/>
      <c r="AD97" s="897"/>
      <c r="AE97" s="897"/>
      <c r="AF97" s="897"/>
      <c r="AG97" s="897"/>
      <c r="AH97" s="897"/>
      <c r="AI97" s="897"/>
      <c r="AJ97" s="897"/>
      <c r="AK97" s="897"/>
      <c r="AL97" s="897"/>
      <c r="AM97" s="897"/>
      <c r="AN97" s="897"/>
      <c r="AO97" s="897"/>
      <c r="AP97" s="897"/>
      <c r="AQ97" s="897"/>
      <c r="AR97" s="897"/>
      <c r="AS97" s="897"/>
      <c r="AT97" s="897"/>
      <c r="AU97" s="897"/>
      <c r="AV97" s="897"/>
      <c r="AW97" s="897"/>
      <c r="AX97" s="897"/>
      <c r="AY97" s="897"/>
      <c r="AZ97" s="897"/>
      <c r="BA97" s="897"/>
      <c r="BB97" s="897"/>
      <c r="BC97" s="897"/>
      <c r="BD97" s="897"/>
      <c r="BE97" s="897"/>
      <c r="BF97" s="897"/>
      <c r="BG97" s="897"/>
      <c r="BH97" s="897"/>
      <c r="BI97" s="897"/>
      <c r="BJ97" s="897"/>
      <c r="BK97" s="897"/>
      <c r="BL97" s="897"/>
      <c r="BM97" s="897"/>
    </row>
    <row r="98" spans="2:65" ht="5.0999999999999996" customHeight="1">
      <c r="B98" s="897"/>
      <c r="C98" s="897"/>
      <c r="D98" s="897"/>
      <c r="E98" s="897"/>
      <c r="F98" s="897"/>
      <c r="G98" s="897"/>
      <c r="H98" s="897"/>
      <c r="I98" s="897"/>
      <c r="J98" s="897"/>
      <c r="K98" s="897"/>
      <c r="L98" s="897"/>
      <c r="M98" s="897"/>
      <c r="N98" s="897"/>
      <c r="O98" s="897"/>
      <c r="P98" s="897"/>
      <c r="Q98" s="897"/>
      <c r="R98" s="897"/>
      <c r="S98" s="897"/>
      <c r="T98" s="897"/>
      <c r="U98" s="897"/>
      <c r="V98" s="897"/>
      <c r="W98" s="897"/>
      <c r="X98" s="897"/>
      <c r="Y98" s="897"/>
      <c r="Z98" s="897"/>
      <c r="AA98" s="897"/>
      <c r="AB98" s="897"/>
      <c r="AC98" s="897"/>
      <c r="AD98" s="897"/>
      <c r="AE98" s="897"/>
      <c r="AF98" s="897"/>
      <c r="AG98" s="897"/>
      <c r="AH98" s="897"/>
      <c r="AI98" s="897"/>
      <c r="AJ98" s="897"/>
      <c r="AK98" s="897"/>
      <c r="AL98" s="897"/>
      <c r="AM98" s="897"/>
      <c r="AN98" s="897"/>
      <c r="AO98" s="897"/>
      <c r="AP98" s="897"/>
      <c r="AQ98" s="897"/>
      <c r="AR98" s="897"/>
      <c r="AS98" s="897"/>
      <c r="AT98" s="897"/>
      <c r="AU98" s="897"/>
      <c r="AV98" s="897"/>
      <c r="AW98" s="897"/>
      <c r="AX98" s="897"/>
      <c r="AY98" s="897"/>
      <c r="AZ98" s="897"/>
      <c r="BA98" s="897"/>
      <c r="BB98" s="897"/>
      <c r="BC98" s="897"/>
      <c r="BD98" s="897"/>
      <c r="BE98" s="897"/>
      <c r="BF98" s="897"/>
      <c r="BG98" s="897"/>
      <c r="BH98" s="897"/>
      <c r="BI98" s="897"/>
      <c r="BJ98" s="897"/>
      <c r="BK98" s="897"/>
      <c r="BL98" s="897"/>
      <c r="BM98" s="897"/>
    </row>
    <row r="99" spans="2:65" ht="8.1" customHeight="1">
      <c r="B99" s="3541" t="s">
        <v>2568</v>
      </c>
      <c r="C99" s="3542"/>
      <c r="D99" s="3542"/>
      <c r="E99" s="3542"/>
      <c r="F99" s="3542"/>
      <c r="G99" s="3542"/>
      <c r="H99" s="3542"/>
      <c r="I99" s="3542"/>
      <c r="J99" s="3542"/>
      <c r="K99" s="3542"/>
      <c r="L99" s="3542"/>
      <c r="M99" s="3542"/>
      <c r="N99" s="3542"/>
      <c r="O99" s="2932" t="s">
        <v>2569</v>
      </c>
      <c r="P99" s="2932"/>
      <c r="Q99" s="2932"/>
      <c r="R99" s="2932"/>
      <c r="S99" s="2932"/>
      <c r="T99" s="2932"/>
      <c r="U99" s="2932"/>
      <c r="V99" s="2932"/>
      <c r="W99" s="2932"/>
      <c r="X99" s="2932"/>
      <c r="Y99" s="2932"/>
      <c r="Z99" s="2932" t="s">
        <v>2570</v>
      </c>
      <c r="AA99" s="2932"/>
      <c r="AB99" s="2932"/>
      <c r="AC99" s="2932"/>
      <c r="AD99" s="2932"/>
      <c r="AE99" s="2932"/>
      <c r="AF99" s="2932"/>
      <c r="AG99" s="2932"/>
      <c r="AH99" s="2932"/>
      <c r="AI99" s="2932"/>
      <c r="AJ99" s="2932"/>
      <c r="AK99" s="2932" t="s">
        <v>2571</v>
      </c>
      <c r="AL99" s="2932"/>
      <c r="AM99" s="2932"/>
      <c r="AN99" s="2932"/>
      <c r="AO99" s="2932"/>
      <c r="AP99" s="2932"/>
      <c r="AQ99" s="2932"/>
      <c r="AR99" s="2932"/>
      <c r="AS99" s="2932"/>
      <c r="AT99" s="2932"/>
      <c r="AU99" s="2932"/>
      <c r="AV99" s="3542" t="s">
        <v>2572</v>
      </c>
      <c r="AW99" s="3542"/>
      <c r="AX99" s="3542"/>
      <c r="AY99" s="3542"/>
      <c r="AZ99" s="3542"/>
      <c r="BA99" s="3542"/>
      <c r="BB99" s="3542"/>
      <c r="BC99" s="3542"/>
      <c r="BD99" s="3542"/>
      <c r="BE99" s="3542"/>
      <c r="BF99" s="3542"/>
      <c r="BG99" s="3542"/>
      <c r="BH99" s="3542"/>
      <c r="BI99" s="3542"/>
      <c r="BJ99" s="3542"/>
      <c r="BK99" s="3542"/>
      <c r="BL99" s="3542"/>
      <c r="BM99" s="3545"/>
    </row>
    <row r="100" spans="2:65" ht="8.1" customHeight="1">
      <c r="B100" s="3543"/>
      <c r="C100" s="3544"/>
      <c r="D100" s="3544"/>
      <c r="E100" s="3544"/>
      <c r="F100" s="3544"/>
      <c r="G100" s="3544"/>
      <c r="H100" s="3544"/>
      <c r="I100" s="3544"/>
      <c r="J100" s="3544"/>
      <c r="K100" s="3544"/>
      <c r="L100" s="3544"/>
      <c r="M100" s="3544"/>
      <c r="N100" s="3544"/>
      <c r="O100" s="2932"/>
      <c r="P100" s="2932"/>
      <c r="Q100" s="2932"/>
      <c r="R100" s="2932"/>
      <c r="S100" s="2932"/>
      <c r="T100" s="2932"/>
      <c r="U100" s="2932"/>
      <c r="V100" s="2932"/>
      <c r="W100" s="2932"/>
      <c r="X100" s="2932"/>
      <c r="Y100" s="2932"/>
      <c r="Z100" s="2932"/>
      <c r="AA100" s="2932"/>
      <c r="AB100" s="2932"/>
      <c r="AC100" s="2932"/>
      <c r="AD100" s="2932"/>
      <c r="AE100" s="2932"/>
      <c r="AF100" s="2932"/>
      <c r="AG100" s="2932"/>
      <c r="AH100" s="2932"/>
      <c r="AI100" s="2932"/>
      <c r="AJ100" s="2932"/>
      <c r="AK100" s="2932"/>
      <c r="AL100" s="2932"/>
      <c r="AM100" s="2932"/>
      <c r="AN100" s="2932"/>
      <c r="AO100" s="2932"/>
      <c r="AP100" s="2932"/>
      <c r="AQ100" s="2932"/>
      <c r="AR100" s="2932"/>
      <c r="AS100" s="2932"/>
      <c r="AT100" s="2932"/>
      <c r="AU100" s="2932"/>
      <c r="AV100" s="3544"/>
      <c r="AW100" s="3544"/>
      <c r="AX100" s="3544"/>
      <c r="AY100" s="3544"/>
      <c r="AZ100" s="3544"/>
      <c r="BA100" s="3544"/>
      <c r="BB100" s="3544"/>
      <c r="BC100" s="3544"/>
      <c r="BD100" s="3544"/>
      <c r="BE100" s="3544"/>
      <c r="BF100" s="3544"/>
      <c r="BG100" s="3544"/>
      <c r="BH100" s="3544"/>
      <c r="BI100" s="3544"/>
      <c r="BJ100" s="3544"/>
      <c r="BK100" s="3544"/>
      <c r="BL100" s="3544"/>
      <c r="BM100" s="3546"/>
    </row>
    <row r="101" spans="2:65" ht="6" customHeight="1">
      <c r="B101" s="3523"/>
      <c r="C101" s="3524"/>
      <c r="D101" s="3524"/>
      <c r="E101" s="3524"/>
      <c r="F101" s="3524"/>
      <c r="G101" s="3524"/>
      <c r="H101" s="3524"/>
      <c r="I101" s="3524"/>
      <c r="J101" s="3524"/>
      <c r="K101" s="3524"/>
      <c r="L101" s="3524"/>
      <c r="M101" s="3524"/>
      <c r="N101" s="3525"/>
      <c r="O101" s="2941"/>
      <c r="P101" s="2941"/>
      <c r="Q101" s="2941"/>
      <c r="R101" s="2941"/>
      <c r="S101" s="2941"/>
      <c r="T101" s="2941"/>
      <c r="U101" s="2941"/>
      <c r="V101" s="2941"/>
      <c r="W101" s="2941"/>
      <c r="X101" s="2941"/>
      <c r="Y101" s="2941"/>
      <c r="Z101" s="2941"/>
      <c r="AA101" s="2941"/>
      <c r="AB101" s="2941"/>
      <c r="AC101" s="2941"/>
      <c r="AD101" s="2941"/>
      <c r="AE101" s="2941"/>
      <c r="AF101" s="2941"/>
      <c r="AG101" s="2941"/>
      <c r="AH101" s="2941"/>
      <c r="AI101" s="2941"/>
      <c r="AJ101" s="2941"/>
      <c r="AK101" s="2941"/>
      <c r="AL101" s="2941"/>
      <c r="AM101" s="2941"/>
      <c r="AN101" s="2941"/>
      <c r="AO101" s="2941"/>
      <c r="AP101" s="2941"/>
      <c r="AQ101" s="2941"/>
      <c r="AR101" s="2941"/>
      <c r="AS101" s="2941"/>
      <c r="AT101" s="2941"/>
      <c r="AU101" s="2941"/>
      <c r="AV101" s="3515" t="s">
        <v>2542</v>
      </c>
      <c r="AW101" s="3515"/>
      <c r="AX101" s="3515"/>
      <c r="AY101" s="3515"/>
      <c r="AZ101" s="3515"/>
      <c r="BA101" s="3515"/>
      <c r="BB101" s="3515" t="s">
        <v>477</v>
      </c>
      <c r="BC101" s="3515"/>
      <c r="BD101" s="3515"/>
      <c r="BE101" s="3515"/>
      <c r="BF101" s="3515"/>
      <c r="BG101" s="3515" t="s">
        <v>5</v>
      </c>
      <c r="BH101" s="3515"/>
      <c r="BI101" s="3515"/>
      <c r="BJ101" s="3515"/>
      <c r="BK101" s="3515"/>
      <c r="BL101" s="3515" t="s">
        <v>478</v>
      </c>
      <c r="BM101" s="3517"/>
    </row>
    <row r="102" spans="2:65" ht="6" customHeight="1">
      <c r="B102" s="3526"/>
      <c r="C102" s="3520"/>
      <c r="D102" s="3520"/>
      <c r="E102" s="3520"/>
      <c r="F102" s="3520"/>
      <c r="G102" s="3520"/>
      <c r="H102" s="3520"/>
      <c r="I102" s="3520"/>
      <c r="J102" s="3520"/>
      <c r="K102" s="3520"/>
      <c r="L102" s="3520"/>
      <c r="M102" s="3520"/>
      <c r="N102" s="3527"/>
      <c r="O102" s="2941"/>
      <c r="P102" s="2941"/>
      <c r="Q102" s="2941"/>
      <c r="R102" s="2941"/>
      <c r="S102" s="2941"/>
      <c r="T102" s="2941"/>
      <c r="U102" s="2941"/>
      <c r="V102" s="2941"/>
      <c r="W102" s="2941"/>
      <c r="X102" s="2941"/>
      <c r="Y102" s="2941"/>
      <c r="Z102" s="2941"/>
      <c r="AA102" s="2941"/>
      <c r="AB102" s="2941"/>
      <c r="AC102" s="2941"/>
      <c r="AD102" s="2941"/>
      <c r="AE102" s="2941"/>
      <c r="AF102" s="2941"/>
      <c r="AG102" s="2941"/>
      <c r="AH102" s="2941"/>
      <c r="AI102" s="2941"/>
      <c r="AJ102" s="2941"/>
      <c r="AK102" s="2941"/>
      <c r="AL102" s="2941"/>
      <c r="AM102" s="2941"/>
      <c r="AN102" s="2941"/>
      <c r="AO102" s="2941"/>
      <c r="AP102" s="2941"/>
      <c r="AQ102" s="2941"/>
      <c r="AR102" s="2941"/>
      <c r="AS102" s="2941"/>
      <c r="AT102" s="2941"/>
      <c r="AU102" s="2941"/>
      <c r="AV102" s="3516"/>
      <c r="AW102" s="3516"/>
      <c r="AX102" s="3516"/>
      <c r="AY102" s="3516"/>
      <c r="AZ102" s="3516"/>
      <c r="BA102" s="3516"/>
      <c r="BB102" s="3516"/>
      <c r="BC102" s="3516"/>
      <c r="BD102" s="3516"/>
      <c r="BE102" s="3516"/>
      <c r="BF102" s="3516"/>
      <c r="BG102" s="3516"/>
      <c r="BH102" s="3516"/>
      <c r="BI102" s="3516"/>
      <c r="BJ102" s="3516"/>
      <c r="BK102" s="3516"/>
      <c r="BL102" s="3516"/>
      <c r="BM102" s="3518"/>
    </row>
    <row r="103" spans="2:65" ht="6" customHeight="1">
      <c r="B103" s="3526"/>
      <c r="C103" s="3520"/>
      <c r="D103" s="3520"/>
      <c r="E103" s="3520"/>
      <c r="F103" s="3520"/>
      <c r="G103" s="3520"/>
      <c r="H103" s="3520"/>
      <c r="I103" s="3520"/>
      <c r="J103" s="3520"/>
      <c r="K103" s="3520"/>
      <c r="L103" s="3520"/>
      <c r="M103" s="3520"/>
      <c r="N103" s="3527"/>
      <c r="O103" s="2941"/>
      <c r="P103" s="2941"/>
      <c r="Q103" s="2941"/>
      <c r="R103" s="2941"/>
      <c r="S103" s="2941"/>
      <c r="T103" s="2941"/>
      <c r="U103" s="2941"/>
      <c r="V103" s="2941"/>
      <c r="W103" s="2941"/>
      <c r="X103" s="2941"/>
      <c r="Y103" s="2941"/>
      <c r="Z103" s="2941"/>
      <c r="AA103" s="2941"/>
      <c r="AB103" s="2941"/>
      <c r="AC103" s="2941"/>
      <c r="AD103" s="2941"/>
      <c r="AE103" s="2941"/>
      <c r="AF103" s="2941"/>
      <c r="AG103" s="2941"/>
      <c r="AH103" s="2941"/>
      <c r="AI103" s="2941"/>
      <c r="AJ103" s="2941"/>
      <c r="AK103" s="2941"/>
      <c r="AL103" s="2941"/>
      <c r="AM103" s="2941"/>
      <c r="AN103" s="2941"/>
      <c r="AO103" s="2941"/>
      <c r="AP103" s="2941"/>
      <c r="AQ103" s="2941"/>
      <c r="AR103" s="2941"/>
      <c r="AS103" s="2941"/>
      <c r="AT103" s="2941"/>
      <c r="AU103" s="2941"/>
      <c r="AV103" s="3516"/>
      <c r="AW103" s="3516"/>
      <c r="AX103" s="3516"/>
      <c r="AY103" s="3516"/>
      <c r="AZ103" s="3516"/>
      <c r="BA103" s="3516"/>
      <c r="BB103" s="3516"/>
      <c r="BC103" s="3516"/>
      <c r="BD103" s="3516"/>
      <c r="BE103" s="3516"/>
      <c r="BF103" s="3516"/>
      <c r="BG103" s="3516"/>
      <c r="BH103" s="3516"/>
      <c r="BI103" s="3516"/>
      <c r="BJ103" s="3516"/>
      <c r="BK103" s="3516"/>
      <c r="BL103" s="3516"/>
      <c r="BM103" s="3518"/>
    </row>
    <row r="104" spans="2:65" ht="6" customHeight="1">
      <c r="B104" s="3526"/>
      <c r="C104" s="3520"/>
      <c r="D104" s="3520"/>
      <c r="E104" s="3520"/>
      <c r="F104" s="3520"/>
      <c r="G104" s="3520"/>
      <c r="H104" s="3520"/>
      <c r="I104" s="3520"/>
      <c r="J104" s="3520"/>
      <c r="K104" s="3520"/>
      <c r="L104" s="3520"/>
      <c r="M104" s="3520"/>
      <c r="N104" s="3527"/>
      <c r="O104" s="2941"/>
      <c r="P104" s="2941"/>
      <c r="Q104" s="2941"/>
      <c r="R104" s="2941"/>
      <c r="S104" s="2941"/>
      <c r="T104" s="2941"/>
      <c r="U104" s="2941"/>
      <c r="V104" s="2941"/>
      <c r="W104" s="2941"/>
      <c r="X104" s="2941"/>
      <c r="Y104" s="2941"/>
      <c r="Z104" s="2941"/>
      <c r="AA104" s="2941"/>
      <c r="AB104" s="2941"/>
      <c r="AC104" s="2941"/>
      <c r="AD104" s="2941"/>
      <c r="AE104" s="2941"/>
      <c r="AF104" s="2941"/>
      <c r="AG104" s="2941"/>
      <c r="AH104" s="2941"/>
      <c r="AI104" s="2941"/>
      <c r="AJ104" s="2941"/>
      <c r="AK104" s="2941"/>
      <c r="AL104" s="2941"/>
      <c r="AM104" s="2941"/>
      <c r="AN104" s="2941"/>
      <c r="AO104" s="2941"/>
      <c r="AP104" s="2941"/>
      <c r="AQ104" s="2941"/>
      <c r="AR104" s="2941"/>
      <c r="AS104" s="2941"/>
      <c r="AT104" s="2941"/>
      <c r="AU104" s="2941"/>
      <c r="AV104" s="3516" t="s">
        <v>6</v>
      </c>
      <c r="AW104" s="3516"/>
      <c r="AX104" s="3516"/>
      <c r="AY104" s="3520"/>
      <c r="AZ104" s="3520"/>
      <c r="BA104" s="3520"/>
      <c r="BB104" s="3520"/>
      <c r="BC104" s="3520"/>
      <c r="BD104" s="3520"/>
      <c r="BE104" s="3520"/>
      <c r="BF104" s="3520"/>
      <c r="BG104" s="3520"/>
      <c r="BH104" s="3520"/>
      <c r="BI104" s="3520"/>
      <c r="BJ104" s="3520"/>
      <c r="BK104" s="3520"/>
      <c r="BL104" s="3516" t="s">
        <v>7</v>
      </c>
      <c r="BM104" s="3518"/>
    </row>
    <row r="105" spans="2:65" ht="6" customHeight="1">
      <c r="B105" s="3526"/>
      <c r="C105" s="3520"/>
      <c r="D105" s="3520"/>
      <c r="E105" s="3520"/>
      <c r="F105" s="3520"/>
      <c r="G105" s="3520"/>
      <c r="H105" s="3520"/>
      <c r="I105" s="3520"/>
      <c r="J105" s="3520"/>
      <c r="K105" s="3520"/>
      <c r="L105" s="3520"/>
      <c r="M105" s="3520"/>
      <c r="N105" s="3527"/>
      <c r="O105" s="2941"/>
      <c r="P105" s="2941"/>
      <c r="Q105" s="2941"/>
      <c r="R105" s="2941"/>
      <c r="S105" s="2941"/>
      <c r="T105" s="2941"/>
      <c r="U105" s="2941"/>
      <c r="V105" s="2941"/>
      <c r="W105" s="2941"/>
      <c r="X105" s="2941"/>
      <c r="Y105" s="2941"/>
      <c r="Z105" s="2941"/>
      <c r="AA105" s="2941"/>
      <c r="AB105" s="2941"/>
      <c r="AC105" s="2941"/>
      <c r="AD105" s="2941"/>
      <c r="AE105" s="2941"/>
      <c r="AF105" s="2941"/>
      <c r="AG105" s="2941"/>
      <c r="AH105" s="2941"/>
      <c r="AI105" s="2941"/>
      <c r="AJ105" s="2941"/>
      <c r="AK105" s="2941"/>
      <c r="AL105" s="2941"/>
      <c r="AM105" s="2941"/>
      <c r="AN105" s="2941"/>
      <c r="AO105" s="2941"/>
      <c r="AP105" s="2941"/>
      <c r="AQ105" s="2941"/>
      <c r="AR105" s="2941"/>
      <c r="AS105" s="2941"/>
      <c r="AT105" s="2941"/>
      <c r="AU105" s="2941"/>
      <c r="AV105" s="3516"/>
      <c r="AW105" s="3516"/>
      <c r="AX105" s="3516"/>
      <c r="AY105" s="3520"/>
      <c r="AZ105" s="3520"/>
      <c r="BA105" s="3520"/>
      <c r="BB105" s="3520"/>
      <c r="BC105" s="3520"/>
      <c r="BD105" s="3520"/>
      <c r="BE105" s="3520"/>
      <c r="BF105" s="3520"/>
      <c r="BG105" s="3520"/>
      <c r="BH105" s="3520"/>
      <c r="BI105" s="3520"/>
      <c r="BJ105" s="3520"/>
      <c r="BK105" s="3520"/>
      <c r="BL105" s="3516"/>
      <c r="BM105" s="3518"/>
    </row>
    <row r="106" spans="2:65" ht="6" customHeight="1">
      <c r="B106" s="3526"/>
      <c r="C106" s="3520"/>
      <c r="D106" s="3520"/>
      <c r="E106" s="3520"/>
      <c r="F106" s="3520"/>
      <c r="G106" s="3520"/>
      <c r="H106" s="3520"/>
      <c r="I106" s="3520"/>
      <c r="J106" s="3520"/>
      <c r="K106" s="3520"/>
      <c r="L106" s="3520"/>
      <c r="M106" s="3520"/>
      <c r="N106" s="3527"/>
      <c r="O106" s="2941"/>
      <c r="P106" s="2941"/>
      <c r="Q106" s="2941"/>
      <c r="R106" s="2941"/>
      <c r="S106" s="2941"/>
      <c r="T106" s="2941"/>
      <c r="U106" s="2941"/>
      <c r="V106" s="2941"/>
      <c r="W106" s="2941"/>
      <c r="X106" s="2941"/>
      <c r="Y106" s="2941"/>
      <c r="Z106" s="2941"/>
      <c r="AA106" s="2941"/>
      <c r="AB106" s="2941"/>
      <c r="AC106" s="2941"/>
      <c r="AD106" s="2941"/>
      <c r="AE106" s="2941"/>
      <c r="AF106" s="2941"/>
      <c r="AG106" s="2941"/>
      <c r="AH106" s="2941"/>
      <c r="AI106" s="2941"/>
      <c r="AJ106" s="2941"/>
      <c r="AK106" s="2941"/>
      <c r="AL106" s="2941"/>
      <c r="AM106" s="2941"/>
      <c r="AN106" s="2941"/>
      <c r="AO106" s="2941"/>
      <c r="AP106" s="2941"/>
      <c r="AQ106" s="2941"/>
      <c r="AR106" s="2941"/>
      <c r="AS106" s="2941"/>
      <c r="AT106" s="2941"/>
      <c r="AU106" s="2941"/>
      <c r="AV106" s="3519"/>
      <c r="AW106" s="3519"/>
      <c r="AX106" s="3519"/>
      <c r="AY106" s="3521"/>
      <c r="AZ106" s="3521"/>
      <c r="BA106" s="3521"/>
      <c r="BB106" s="3521"/>
      <c r="BC106" s="3521"/>
      <c r="BD106" s="3521"/>
      <c r="BE106" s="3521"/>
      <c r="BF106" s="3521"/>
      <c r="BG106" s="3521"/>
      <c r="BH106" s="3521"/>
      <c r="BI106" s="3521"/>
      <c r="BJ106" s="3521"/>
      <c r="BK106" s="3521"/>
      <c r="BL106" s="3519"/>
      <c r="BM106" s="3522"/>
    </row>
    <row r="107" spans="2:65" ht="6" customHeight="1">
      <c r="B107" s="3526"/>
      <c r="C107" s="3520"/>
      <c r="D107" s="3520"/>
      <c r="E107" s="3520"/>
      <c r="F107" s="3520"/>
      <c r="G107" s="3520"/>
      <c r="H107" s="3520"/>
      <c r="I107" s="3520"/>
      <c r="J107" s="3520"/>
      <c r="K107" s="3520"/>
      <c r="L107" s="3520"/>
      <c r="M107" s="3520"/>
      <c r="N107" s="3527"/>
      <c r="O107" s="3530" t="s">
        <v>2573</v>
      </c>
      <c r="P107" s="3531"/>
      <c r="Q107" s="3531"/>
      <c r="R107" s="3531"/>
      <c r="S107" s="3531"/>
      <c r="T107" s="3531"/>
      <c r="U107" s="3531"/>
      <c r="V107" s="3531"/>
      <c r="W107" s="3531"/>
      <c r="X107" s="3531"/>
      <c r="Y107" s="3531"/>
      <c r="Z107" s="3531"/>
      <c r="AA107" s="3531"/>
      <c r="AB107" s="3531"/>
      <c r="AC107" s="3531"/>
      <c r="AD107" s="3531"/>
      <c r="AE107" s="3531"/>
      <c r="AF107" s="3531"/>
      <c r="AG107" s="3531"/>
      <c r="AH107" s="3531"/>
      <c r="AI107" s="3531"/>
      <c r="AJ107" s="3531"/>
      <c r="AK107" s="3531"/>
      <c r="AL107" s="3531"/>
      <c r="AM107" s="3531"/>
      <c r="AN107" s="3531"/>
      <c r="AO107" s="3531"/>
      <c r="AP107" s="3531"/>
      <c r="AQ107" s="3531"/>
      <c r="AR107" s="3531"/>
      <c r="AS107" s="3531"/>
      <c r="AT107" s="3531"/>
      <c r="AU107" s="3531"/>
      <c r="AV107" s="3531"/>
      <c r="AW107" s="3531"/>
      <c r="AX107" s="3531"/>
      <c r="AY107" s="3531"/>
      <c r="AZ107" s="3531"/>
      <c r="BA107" s="3531"/>
      <c r="BB107" s="3531"/>
      <c r="BC107" s="3531"/>
      <c r="BD107" s="3531"/>
      <c r="BE107" s="3531"/>
      <c r="BF107" s="3531"/>
      <c r="BG107" s="3531"/>
      <c r="BH107" s="3531"/>
      <c r="BI107" s="3531"/>
      <c r="BJ107" s="3531"/>
      <c r="BK107" s="3531"/>
      <c r="BL107" s="3531"/>
      <c r="BM107" s="3532"/>
    </row>
    <row r="108" spans="2:65" ht="6" customHeight="1">
      <c r="B108" s="3526"/>
      <c r="C108" s="3520"/>
      <c r="D108" s="3520"/>
      <c r="E108" s="3520"/>
      <c r="F108" s="3520"/>
      <c r="G108" s="3520"/>
      <c r="H108" s="3520"/>
      <c r="I108" s="3520"/>
      <c r="J108" s="3520"/>
      <c r="K108" s="3520"/>
      <c r="L108" s="3520"/>
      <c r="M108" s="3520"/>
      <c r="N108" s="3527"/>
      <c r="O108" s="3530"/>
      <c r="P108" s="3531"/>
      <c r="Q108" s="3531"/>
      <c r="R108" s="3531"/>
      <c r="S108" s="3531"/>
      <c r="T108" s="3531"/>
      <c r="U108" s="3531"/>
      <c r="V108" s="3531"/>
      <c r="W108" s="3531"/>
      <c r="X108" s="3531"/>
      <c r="Y108" s="3531"/>
      <c r="Z108" s="3531"/>
      <c r="AA108" s="3531"/>
      <c r="AB108" s="3531"/>
      <c r="AC108" s="3531"/>
      <c r="AD108" s="3531"/>
      <c r="AE108" s="3531"/>
      <c r="AF108" s="3531"/>
      <c r="AG108" s="3531"/>
      <c r="AH108" s="3531"/>
      <c r="AI108" s="3531"/>
      <c r="AJ108" s="3531"/>
      <c r="AK108" s="3531"/>
      <c r="AL108" s="3531"/>
      <c r="AM108" s="3531"/>
      <c r="AN108" s="3531"/>
      <c r="AO108" s="3531"/>
      <c r="AP108" s="3531"/>
      <c r="AQ108" s="3531"/>
      <c r="AR108" s="3531"/>
      <c r="AS108" s="3531"/>
      <c r="AT108" s="3531"/>
      <c r="AU108" s="3531"/>
      <c r="AV108" s="3531"/>
      <c r="AW108" s="3531"/>
      <c r="AX108" s="3531"/>
      <c r="AY108" s="3531"/>
      <c r="AZ108" s="3531"/>
      <c r="BA108" s="3531"/>
      <c r="BB108" s="3531"/>
      <c r="BC108" s="3531"/>
      <c r="BD108" s="3531"/>
      <c r="BE108" s="3531"/>
      <c r="BF108" s="3531"/>
      <c r="BG108" s="3531"/>
      <c r="BH108" s="3531"/>
      <c r="BI108" s="3531"/>
      <c r="BJ108" s="3531"/>
      <c r="BK108" s="3531"/>
      <c r="BL108" s="3531"/>
      <c r="BM108" s="3532"/>
    </row>
    <row r="109" spans="2:65" ht="6" customHeight="1">
      <c r="B109" s="3526"/>
      <c r="C109" s="3520"/>
      <c r="D109" s="3520"/>
      <c r="E109" s="3520"/>
      <c r="F109" s="3520"/>
      <c r="G109" s="3520"/>
      <c r="H109" s="3520"/>
      <c r="I109" s="3520"/>
      <c r="J109" s="3520"/>
      <c r="K109" s="3520"/>
      <c r="L109" s="3520"/>
      <c r="M109" s="3520"/>
      <c r="N109" s="3527"/>
      <c r="O109" s="3533"/>
      <c r="P109" s="3534"/>
      <c r="Q109" s="3534"/>
      <c r="R109" s="3534"/>
      <c r="S109" s="3534"/>
      <c r="T109" s="3534"/>
      <c r="U109" s="3534"/>
      <c r="V109" s="3534"/>
      <c r="W109" s="3534"/>
      <c r="X109" s="3534"/>
      <c r="Y109" s="3534"/>
      <c r="Z109" s="3534"/>
      <c r="AA109" s="3534"/>
      <c r="AB109" s="3534"/>
      <c r="AC109" s="3534"/>
      <c r="AD109" s="3534"/>
      <c r="AE109" s="3534"/>
      <c r="AF109" s="3534"/>
      <c r="AG109" s="3534"/>
      <c r="AH109" s="3534"/>
      <c r="AI109" s="3534"/>
      <c r="AJ109" s="3534"/>
      <c r="AK109" s="3534"/>
      <c r="AL109" s="3534"/>
      <c r="AM109" s="3534"/>
      <c r="AN109" s="3534"/>
      <c r="AO109" s="3534"/>
      <c r="AP109" s="3534"/>
      <c r="AQ109" s="3534"/>
      <c r="AR109" s="3534"/>
      <c r="AS109" s="3534"/>
      <c r="AT109" s="3534"/>
      <c r="AU109" s="3534"/>
      <c r="AV109" s="3534"/>
      <c r="AW109" s="3534"/>
      <c r="AX109" s="3534"/>
      <c r="AY109" s="3534"/>
      <c r="AZ109" s="3534"/>
      <c r="BA109" s="3534"/>
      <c r="BB109" s="3534"/>
      <c r="BC109" s="3534"/>
      <c r="BD109" s="3534"/>
      <c r="BE109" s="3534"/>
      <c r="BF109" s="3534"/>
      <c r="BG109" s="3534"/>
      <c r="BH109" s="3534"/>
      <c r="BI109" s="3534"/>
      <c r="BJ109" s="3534"/>
      <c r="BK109" s="3534"/>
      <c r="BL109" s="3534"/>
      <c r="BM109" s="3535"/>
    </row>
    <row r="110" spans="2:65" ht="6" customHeight="1">
      <c r="B110" s="3526"/>
      <c r="C110" s="3520"/>
      <c r="D110" s="3520"/>
      <c r="E110" s="3520"/>
      <c r="F110" s="3520"/>
      <c r="G110" s="3520"/>
      <c r="H110" s="3520"/>
      <c r="I110" s="3520"/>
      <c r="J110" s="3520"/>
      <c r="K110" s="3520"/>
      <c r="L110" s="3520"/>
      <c r="M110" s="3520"/>
      <c r="N110" s="3527"/>
      <c r="O110" s="3536"/>
      <c r="P110" s="3537"/>
      <c r="Q110" s="3537"/>
      <c r="R110" s="3537"/>
      <c r="S110" s="3537"/>
      <c r="T110" s="3537"/>
      <c r="U110" s="3537"/>
      <c r="V110" s="3537"/>
      <c r="W110" s="3537"/>
      <c r="X110" s="3537"/>
      <c r="Y110" s="3537"/>
      <c r="Z110" s="3537"/>
      <c r="AA110" s="3537"/>
      <c r="AB110" s="3537"/>
      <c r="AC110" s="3537"/>
      <c r="AD110" s="3537"/>
      <c r="AE110" s="3537"/>
      <c r="AF110" s="3537"/>
      <c r="AG110" s="3537"/>
      <c r="AH110" s="3537"/>
      <c r="AI110" s="3537"/>
      <c r="AJ110" s="3537"/>
      <c r="AK110" s="3537"/>
      <c r="AL110" s="3537"/>
      <c r="AM110" s="3537"/>
      <c r="AN110" s="3537"/>
      <c r="AO110" s="3537"/>
      <c r="AP110" s="3537"/>
      <c r="AQ110" s="3537"/>
      <c r="AR110" s="3537"/>
      <c r="AS110" s="3537"/>
      <c r="AT110" s="3537"/>
      <c r="AU110" s="3537"/>
      <c r="AV110" s="3537"/>
      <c r="AW110" s="3537"/>
      <c r="AX110" s="3537"/>
      <c r="AY110" s="3537"/>
      <c r="AZ110" s="3537"/>
      <c r="BA110" s="3537"/>
      <c r="BB110" s="3537"/>
      <c r="BC110" s="3537"/>
      <c r="BD110" s="3537"/>
      <c r="BE110" s="3537"/>
      <c r="BF110" s="3537"/>
      <c r="BG110" s="3537"/>
      <c r="BH110" s="3537"/>
      <c r="BI110" s="3537"/>
      <c r="BJ110" s="3537"/>
      <c r="BK110" s="3537"/>
      <c r="BL110" s="3537"/>
      <c r="BM110" s="3538"/>
    </row>
    <row r="111" spans="2:65" ht="6" customHeight="1">
      <c r="B111" s="3526"/>
      <c r="C111" s="3520"/>
      <c r="D111" s="3520"/>
      <c r="E111" s="3520"/>
      <c r="F111" s="3520"/>
      <c r="G111" s="3520"/>
      <c r="H111" s="3520"/>
      <c r="I111" s="3520"/>
      <c r="J111" s="3520"/>
      <c r="K111" s="3520"/>
      <c r="L111" s="3520"/>
      <c r="M111" s="3520"/>
      <c r="N111" s="3527"/>
      <c r="O111" s="3536"/>
      <c r="P111" s="3537"/>
      <c r="Q111" s="3537"/>
      <c r="R111" s="3537"/>
      <c r="S111" s="3537"/>
      <c r="T111" s="3537"/>
      <c r="U111" s="3537"/>
      <c r="V111" s="3537"/>
      <c r="W111" s="3537"/>
      <c r="X111" s="3537"/>
      <c r="Y111" s="3537"/>
      <c r="Z111" s="3537"/>
      <c r="AA111" s="3537"/>
      <c r="AB111" s="3537"/>
      <c r="AC111" s="3537"/>
      <c r="AD111" s="3537"/>
      <c r="AE111" s="3537"/>
      <c r="AF111" s="3537"/>
      <c r="AG111" s="3537"/>
      <c r="AH111" s="3537"/>
      <c r="AI111" s="3537"/>
      <c r="AJ111" s="3537"/>
      <c r="AK111" s="3537"/>
      <c r="AL111" s="3537"/>
      <c r="AM111" s="3537"/>
      <c r="AN111" s="3537"/>
      <c r="AO111" s="3537"/>
      <c r="AP111" s="3537"/>
      <c r="AQ111" s="3537"/>
      <c r="AR111" s="3537"/>
      <c r="AS111" s="3537"/>
      <c r="AT111" s="3537"/>
      <c r="AU111" s="3537"/>
      <c r="AV111" s="3537"/>
      <c r="AW111" s="3537"/>
      <c r="AX111" s="3537"/>
      <c r="AY111" s="3537"/>
      <c r="AZ111" s="3537"/>
      <c r="BA111" s="3537"/>
      <c r="BB111" s="3537"/>
      <c r="BC111" s="3537"/>
      <c r="BD111" s="3537"/>
      <c r="BE111" s="3537"/>
      <c r="BF111" s="3537"/>
      <c r="BG111" s="3537"/>
      <c r="BH111" s="3537"/>
      <c r="BI111" s="3537"/>
      <c r="BJ111" s="3537"/>
      <c r="BK111" s="3537"/>
      <c r="BL111" s="3537"/>
      <c r="BM111" s="3538"/>
    </row>
    <row r="112" spans="2:65" ht="6" customHeight="1">
      <c r="B112" s="3526"/>
      <c r="C112" s="3520"/>
      <c r="D112" s="3520"/>
      <c r="E112" s="3520"/>
      <c r="F112" s="3520"/>
      <c r="G112" s="3520"/>
      <c r="H112" s="3520"/>
      <c r="I112" s="3520"/>
      <c r="J112" s="3520"/>
      <c r="K112" s="3520"/>
      <c r="L112" s="3520"/>
      <c r="M112" s="3520"/>
      <c r="N112" s="3527"/>
      <c r="O112" s="3536"/>
      <c r="P112" s="3537"/>
      <c r="Q112" s="3537"/>
      <c r="R112" s="3537"/>
      <c r="S112" s="3537"/>
      <c r="T112" s="3537"/>
      <c r="U112" s="3537"/>
      <c r="V112" s="3537"/>
      <c r="W112" s="3537"/>
      <c r="X112" s="3537"/>
      <c r="Y112" s="3537"/>
      <c r="Z112" s="3537"/>
      <c r="AA112" s="3537"/>
      <c r="AB112" s="3537"/>
      <c r="AC112" s="3537"/>
      <c r="AD112" s="3537"/>
      <c r="AE112" s="3537"/>
      <c r="AF112" s="3537"/>
      <c r="AG112" s="3537"/>
      <c r="AH112" s="3537"/>
      <c r="AI112" s="3537"/>
      <c r="AJ112" s="3537"/>
      <c r="AK112" s="3537"/>
      <c r="AL112" s="3537"/>
      <c r="AM112" s="3537"/>
      <c r="AN112" s="3537"/>
      <c r="AO112" s="3537"/>
      <c r="AP112" s="3537"/>
      <c r="AQ112" s="3537"/>
      <c r="AR112" s="3537"/>
      <c r="AS112" s="3537"/>
      <c r="AT112" s="3537"/>
      <c r="AU112" s="3537"/>
      <c r="AV112" s="3537"/>
      <c r="AW112" s="3537"/>
      <c r="AX112" s="3537"/>
      <c r="AY112" s="3537"/>
      <c r="AZ112" s="3537"/>
      <c r="BA112" s="3537"/>
      <c r="BB112" s="3537"/>
      <c r="BC112" s="3537"/>
      <c r="BD112" s="3537"/>
      <c r="BE112" s="3537"/>
      <c r="BF112" s="3537"/>
      <c r="BG112" s="3537"/>
      <c r="BH112" s="3537"/>
      <c r="BI112" s="3537"/>
      <c r="BJ112" s="3537"/>
      <c r="BK112" s="3537"/>
      <c r="BL112" s="3537"/>
      <c r="BM112" s="3538"/>
    </row>
    <row r="113" spans="2:65" ht="6" customHeight="1">
      <c r="B113" s="3526"/>
      <c r="C113" s="3520"/>
      <c r="D113" s="3520"/>
      <c r="E113" s="3520"/>
      <c r="F113" s="3520"/>
      <c r="G113" s="3520"/>
      <c r="H113" s="3520"/>
      <c r="I113" s="3520"/>
      <c r="J113" s="3520"/>
      <c r="K113" s="3520"/>
      <c r="L113" s="3520"/>
      <c r="M113" s="3520"/>
      <c r="N113" s="3527"/>
      <c r="O113" s="3536"/>
      <c r="P113" s="3537"/>
      <c r="Q113" s="3537"/>
      <c r="R113" s="3537"/>
      <c r="S113" s="3537"/>
      <c r="T113" s="3537"/>
      <c r="U113" s="3537"/>
      <c r="V113" s="3537"/>
      <c r="W113" s="3537"/>
      <c r="X113" s="3537"/>
      <c r="Y113" s="3537"/>
      <c r="Z113" s="3537"/>
      <c r="AA113" s="3537"/>
      <c r="AB113" s="3537"/>
      <c r="AC113" s="3537"/>
      <c r="AD113" s="3537"/>
      <c r="AE113" s="3537"/>
      <c r="AF113" s="3537"/>
      <c r="AG113" s="3537"/>
      <c r="AH113" s="3537"/>
      <c r="AI113" s="3537"/>
      <c r="AJ113" s="3537"/>
      <c r="AK113" s="3537"/>
      <c r="AL113" s="3537"/>
      <c r="AM113" s="3537"/>
      <c r="AN113" s="3537"/>
      <c r="AO113" s="3537"/>
      <c r="AP113" s="3537"/>
      <c r="AQ113" s="3537"/>
      <c r="AR113" s="3537"/>
      <c r="AS113" s="3537"/>
      <c r="AT113" s="3537"/>
      <c r="AU113" s="3537"/>
      <c r="AV113" s="3537"/>
      <c r="AW113" s="3537"/>
      <c r="AX113" s="3537"/>
      <c r="AY113" s="3537"/>
      <c r="AZ113" s="3537"/>
      <c r="BA113" s="3537"/>
      <c r="BB113" s="3537"/>
      <c r="BC113" s="3537"/>
      <c r="BD113" s="3537"/>
      <c r="BE113" s="3537"/>
      <c r="BF113" s="3537"/>
      <c r="BG113" s="3537"/>
      <c r="BH113" s="3537"/>
      <c r="BI113" s="3537"/>
      <c r="BJ113" s="3537"/>
      <c r="BK113" s="3537"/>
      <c r="BL113" s="3537"/>
      <c r="BM113" s="3538"/>
    </row>
    <row r="114" spans="2:65" ht="6" customHeight="1">
      <c r="B114" s="3526"/>
      <c r="C114" s="3520"/>
      <c r="D114" s="3520"/>
      <c r="E114" s="3520"/>
      <c r="F114" s="3520"/>
      <c r="G114" s="3520"/>
      <c r="H114" s="3520"/>
      <c r="I114" s="3520"/>
      <c r="J114" s="3520"/>
      <c r="K114" s="3520"/>
      <c r="L114" s="3520"/>
      <c r="M114" s="3520"/>
      <c r="N114" s="3527"/>
      <c r="O114" s="3536"/>
      <c r="P114" s="3537"/>
      <c r="Q114" s="3537"/>
      <c r="R114" s="3537"/>
      <c r="S114" s="3537"/>
      <c r="T114" s="3537"/>
      <c r="U114" s="3537"/>
      <c r="V114" s="3537"/>
      <c r="W114" s="3537"/>
      <c r="X114" s="3537"/>
      <c r="Y114" s="3537"/>
      <c r="Z114" s="3537"/>
      <c r="AA114" s="3537"/>
      <c r="AB114" s="3537"/>
      <c r="AC114" s="3537"/>
      <c r="AD114" s="3537"/>
      <c r="AE114" s="3537"/>
      <c r="AF114" s="3537"/>
      <c r="AG114" s="3537"/>
      <c r="AH114" s="3537"/>
      <c r="AI114" s="3537"/>
      <c r="AJ114" s="3537"/>
      <c r="AK114" s="3537"/>
      <c r="AL114" s="3537"/>
      <c r="AM114" s="3537"/>
      <c r="AN114" s="3537"/>
      <c r="AO114" s="3537"/>
      <c r="AP114" s="3537"/>
      <c r="AQ114" s="3537"/>
      <c r="AR114" s="3537"/>
      <c r="AS114" s="3537"/>
      <c r="AT114" s="3537"/>
      <c r="AU114" s="3537"/>
      <c r="AV114" s="3537"/>
      <c r="AW114" s="3537"/>
      <c r="AX114" s="3537"/>
      <c r="AY114" s="3537"/>
      <c r="AZ114" s="3537"/>
      <c r="BA114" s="3537"/>
      <c r="BB114" s="3537"/>
      <c r="BC114" s="3537"/>
      <c r="BD114" s="3537"/>
      <c r="BE114" s="3537"/>
      <c r="BF114" s="3537"/>
      <c r="BG114" s="3537"/>
      <c r="BH114" s="3537"/>
      <c r="BI114" s="3537"/>
      <c r="BJ114" s="3537"/>
      <c r="BK114" s="3537"/>
      <c r="BL114" s="3537"/>
      <c r="BM114" s="3538"/>
    </row>
    <row r="115" spans="2:65" ht="0.75" customHeight="1">
      <c r="B115" s="3526"/>
      <c r="C115" s="3520"/>
      <c r="D115" s="3520"/>
      <c r="E115" s="3520"/>
      <c r="F115" s="3520"/>
      <c r="G115" s="3520"/>
      <c r="H115" s="3520"/>
      <c r="I115" s="3520"/>
      <c r="J115" s="3520"/>
      <c r="K115" s="3520"/>
      <c r="L115" s="3520"/>
      <c r="M115" s="3520"/>
      <c r="N115" s="3527"/>
      <c r="O115" s="3536"/>
      <c r="P115" s="3537"/>
      <c r="Q115" s="3537"/>
      <c r="R115" s="3537"/>
      <c r="S115" s="3537"/>
      <c r="T115" s="3537"/>
      <c r="U115" s="3537"/>
      <c r="V115" s="3537"/>
      <c r="W115" s="3537"/>
      <c r="X115" s="3537"/>
      <c r="Y115" s="3537"/>
      <c r="Z115" s="3537"/>
      <c r="AA115" s="3537"/>
      <c r="AB115" s="3537"/>
      <c r="AC115" s="3537"/>
      <c r="AD115" s="3537"/>
      <c r="AE115" s="3537"/>
      <c r="AF115" s="3537"/>
      <c r="AG115" s="3537"/>
      <c r="AH115" s="3537"/>
      <c r="AI115" s="3537"/>
      <c r="AJ115" s="3537"/>
      <c r="AK115" s="3537"/>
      <c r="AL115" s="3537"/>
      <c r="AM115" s="3537"/>
      <c r="AN115" s="3537"/>
      <c r="AO115" s="3537"/>
      <c r="AP115" s="3537"/>
      <c r="AQ115" s="3537"/>
      <c r="AR115" s="3537"/>
      <c r="AS115" s="3537"/>
      <c r="AT115" s="3537"/>
      <c r="AU115" s="3537"/>
      <c r="AV115" s="3537"/>
      <c r="AW115" s="3537"/>
      <c r="AX115" s="3537"/>
      <c r="AY115" s="3537"/>
      <c r="AZ115" s="3537"/>
      <c r="BA115" s="3537"/>
      <c r="BB115" s="3537"/>
      <c r="BC115" s="3537"/>
      <c r="BD115" s="3537"/>
      <c r="BE115" s="3537"/>
      <c r="BF115" s="3537"/>
      <c r="BG115" s="3537"/>
      <c r="BH115" s="3537"/>
      <c r="BI115" s="3537"/>
      <c r="BJ115" s="3537"/>
      <c r="BK115" s="3537"/>
      <c r="BL115" s="3537"/>
      <c r="BM115" s="3538"/>
    </row>
    <row r="116" spans="2:65" ht="6" customHeight="1">
      <c r="B116" s="3526"/>
      <c r="C116" s="3520"/>
      <c r="D116" s="3520"/>
      <c r="E116" s="3520"/>
      <c r="F116" s="3520"/>
      <c r="G116" s="3520"/>
      <c r="H116" s="3520"/>
      <c r="I116" s="3520"/>
      <c r="J116" s="3520"/>
      <c r="K116" s="3520"/>
      <c r="L116" s="3520"/>
      <c r="M116" s="3520"/>
      <c r="N116" s="3527"/>
      <c r="O116" s="3536"/>
      <c r="P116" s="3537"/>
      <c r="Q116" s="3537"/>
      <c r="R116" s="3537"/>
      <c r="S116" s="3537"/>
      <c r="T116" s="3537"/>
      <c r="U116" s="3537"/>
      <c r="V116" s="3537"/>
      <c r="W116" s="3537"/>
      <c r="X116" s="3537"/>
      <c r="Y116" s="3537"/>
      <c r="Z116" s="3537"/>
      <c r="AA116" s="3537"/>
      <c r="AB116" s="3537"/>
      <c r="AC116" s="3537"/>
      <c r="AD116" s="3537"/>
      <c r="AE116" s="3537"/>
      <c r="AF116" s="3537"/>
      <c r="AG116" s="3537"/>
      <c r="AH116" s="3537"/>
      <c r="AI116" s="3537"/>
      <c r="AJ116" s="3537"/>
      <c r="AK116" s="3537"/>
      <c r="AL116" s="3537"/>
      <c r="AM116" s="3537"/>
      <c r="AN116" s="3537"/>
      <c r="AO116" s="3537"/>
      <c r="AP116" s="3537"/>
      <c r="AQ116" s="3537"/>
      <c r="AR116" s="3537"/>
      <c r="AS116" s="3537"/>
      <c r="AT116" s="3537"/>
      <c r="AU116" s="3537"/>
      <c r="AV116" s="3537"/>
      <c r="AW116" s="3537"/>
      <c r="AX116" s="3537"/>
      <c r="AY116" s="3537"/>
      <c r="AZ116" s="3537"/>
      <c r="BA116" s="3537"/>
      <c r="BB116" s="3537"/>
      <c r="BC116" s="3537"/>
      <c r="BD116" s="3537"/>
      <c r="BE116" s="3537"/>
      <c r="BF116" s="3537"/>
      <c r="BG116" s="3537"/>
      <c r="BH116" s="3537"/>
      <c r="BI116" s="3537"/>
      <c r="BJ116" s="3537"/>
      <c r="BK116" s="3537"/>
      <c r="BL116" s="3537"/>
      <c r="BM116" s="3538"/>
    </row>
    <row r="117" spans="2:65" ht="6" customHeight="1">
      <c r="B117" s="3526"/>
      <c r="C117" s="3520"/>
      <c r="D117" s="3520"/>
      <c r="E117" s="3520"/>
      <c r="F117" s="3520"/>
      <c r="G117" s="3520"/>
      <c r="H117" s="3520"/>
      <c r="I117" s="3520"/>
      <c r="J117" s="3520"/>
      <c r="K117" s="3520"/>
      <c r="L117" s="3520"/>
      <c r="M117" s="3520"/>
      <c r="N117" s="3527"/>
      <c r="O117" s="3536"/>
      <c r="P117" s="3537"/>
      <c r="Q117" s="3537"/>
      <c r="R117" s="3537"/>
      <c r="S117" s="3537"/>
      <c r="T117" s="3537"/>
      <c r="U117" s="3537"/>
      <c r="V117" s="3537"/>
      <c r="W117" s="3537"/>
      <c r="X117" s="3537"/>
      <c r="Y117" s="3537"/>
      <c r="Z117" s="3537"/>
      <c r="AA117" s="3537"/>
      <c r="AB117" s="3537"/>
      <c r="AC117" s="3537"/>
      <c r="AD117" s="3537"/>
      <c r="AE117" s="3537"/>
      <c r="AF117" s="3537"/>
      <c r="AG117" s="3537"/>
      <c r="AH117" s="3537"/>
      <c r="AI117" s="3537"/>
      <c r="AJ117" s="3537"/>
      <c r="AK117" s="3537"/>
      <c r="AL117" s="3537"/>
      <c r="AM117" s="3537"/>
      <c r="AN117" s="3537"/>
      <c r="AO117" s="3537"/>
      <c r="AP117" s="3537"/>
      <c r="AQ117" s="3537"/>
      <c r="AR117" s="3537"/>
      <c r="AS117" s="3537"/>
      <c r="AT117" s="3537"/>
      <c r="AU117" s="3537"/>
      <c r="AV117" s="3537"/>
      <c r="AW117" s="3537"/>
      <c r="AX117" s="3537"/>
      <c r="AY117" s="3537"/>
      <c r="AZ117" s="3537"/>
      <c r="BA117" s="3537"/>
      <c r="BB117" s="3537"/>
      <c r="BC117" s="3537"/>
      <c r="BD117" s="3537"/>
      <c r="BE117" s="3537"/>
      <c r="BF117" s="3537"/>
      <c r="BG117" s="3537"/>
      <c r="BH117" s="3537"/>
      <c r="BI117" s="3537"/>
      <c r="BJ117" s="3537"/>
      <c r="BK117" s="3537"/>
      <c r="BL117" s="3537"/>
      <c r="BM117" s="3538"/>
    </row>
    <row r="118" spans="2:65" s="193" customFormat="1" ht="12" customHeight="1">
      <c r="B118" s="3526"/>
      <c r="C118" s="3520"/>
      <c r="D118" s="3520"/>
      <c r="E118" s="3520"/>
      <c r="F118" s="3520"/>
      <c r="G118" s="3520"/>
      <c r="H118" s="3520"/>
      <c r="I118" s="3520"/>
      <c r="J118" s="3520"/>
      <c r="K118" s="3520"/>
      <c r="L118" s="3520"/>
      <c r="M118" s="3520"/>
      <c r="N118" s="3527"/>
      <c r="O118" s="3513" t="s">
        <v>5060</v>
      </c>
      <c r="P118" s="3514"/>
      <c r="Q118" s="3514"/>
      <c r="R118" s="3514"/>
      <c r="S118" s="3514"/>
      <c r="T118" s="3514"/>
      <c r="U118" s="3514"/>
      <c r="V118" s="3514"/>
      <c r="W118" s="3514"/>
      <c r="X118" s="3514"/>
      <c r="Y118" s="3514"/>
      <c r="Z118" s="3514"/>
      <c r="AA118" s="3514"/>
      <c r="AB118" s="3514"/>
      <c r="AC118" s="3514"/>
      <c r="AD118" s="3514"/>
      <c r="AE118" s="3514"/>
      <c r="AF118" s="3514"/>
      <c r="AG118" s="3514"/>
      <c r="AH118" s="3514"/>
      <c r="AI118" s="3514"/>
      <c r="AJ118" s="3514"/>
      <c r="AK118" s="3514"/>
      <c r="AL118" s="3514"/>
      <c r="AM118" s="3514"/>
      <c r="AN118" s="3514"/>
      <c r="AO118" s="3514"/>
      <c r="AP118" s="3514"/>
      <c r="AQ118" s="3514"/>
      <c r="AR118" s="3514"/>
      <c r="AS118" s="3514"/>
      <c r="AT118" s="3514"/>
      <c r="AU118" s="3514"/>
      <c r="AV118" s="3514"/>
      <c r="AW118" s="3514"/>
      <c r="AX118" s="3514"/>
      <c r="AY118" s="3514"/>
      <c r="AZ118" s="3514"/>
      <c r="BA118" s="3514"/>
      <c r="BB118" s="3514"/>
      <c r="BC118" s="3514"/>
      <c r="BD118" s="3514"/>
      <c r="BE118" s="2917" t="s">
        <v>139</v>
      </c>
      <c r="BF118" s="2917"/>
      <c r="BG118" s="2918" t="s">
        <v>497</v>
      </c>
      <c r="BH118" s="2918"/>
      <c r="BI118" s="2917" t="s">
        <v>139</v>
      </c>
      <c r="BJ118" s="2917"/>
      <c r="BK118" s="2918" t="s">
        <v>498</v>
      </c>
      <c r="BL118" s="2918"/>
      <c r="BM118" s="1404"/>
    </row>
    <row r="119" spans="2:65" s="193" customFormat="1" ht="12" customHeight="1">
      <c r="B119" s="3526"/>
      <c r="C119" s="3520"/>
      <c r="D119" s="3520"/>
      <c r="E119" s="3520"/>
      <c r="F119" s="3520"/>
      <c r="G119" s="3520"/>
      <c r="H119" s="3520"/>
      <c r="I119" s="3520"/>
      <c r="J119" s="3520"/>
      <c r="K119" s="3520"/>
      <c r="L119" s="3520"/>
      <c r="M119" s="3520"/>
      <c r="N119" s="3527"/>
      <c r="O119" s="3513" t="s">
        <v>5029</v>
      </c>
      <c r="P119" s="3514"/>
      <c r="Q119" s="3514"/>
      <c r="R119" s="3514"/>
      <c r="S119" s="3514"/>
      <c r="T119" s="3514"/>
      <c r="U119" s="3514"/>
      <c r="V119" s="3514"/>
      <c r="W119" s="3514"/>
      <c r="X119" s="3514"/>
      <c r="Y119" s="3514"/>
      <c r="Z119" s="3514"/>
      <c r="AA119" s="3514"/>
      <c r="AB119" s="3514"/>
      <c r="AC119" s="3514"/>
      <c r="AD119" s="3514"/>
      <c r="AE119" s="3514"/>
      <c r="AF119" s="3514"/>
      <c r="AG119" s="3514"/>
      <c r="AH119" s="3514"/>
      <c r="AI119" s="3514"/>
      <c r="AJ119" s="3514"/>
      <c r="AK119" s="3514"/>
      <c r="AL119" s="3514"/>
      <c r="AM119" s="3514"/>
      <c r="AN119" s="3514"/>
      <c r="AO119" s="3514"/>
      <c r="AP119" s="3514"/>
      <c r="AQ119" s="3514"/>
      <c r="AR119" s="3514"/>
      <c r="AS119" s="3514"/>
      <c r="AT119" s="3514"/>
      <c r="AU119" s="3514"/>
      <c r="AV119" s="3514"/>
      <c r="AW119" s="3514"/>
      <c r="AX119" s="3514"/>
      <c r="AY119" s="3514"/>
      <c r="AZ119" s="3514"/>
      <c r="BA119" s="3514"/>
      <c r="BB119" s="3514"/>
      <c r="BC119" s="3514"/>
      <c r="BD119" s="3514"/>
      <c r="BE119" s="2917" t="s">
        <v>139</v>
      </c>
      <c r="BF119" s="2917"/>
      <c r="BG119" s="2918" t="s">
        <v>497</v>
      </c>
      <c r="BH119" s="2918"/>
      <c r="BI119" s="2917" t="s">
        <v>139</v>
      </c>
      <c r="BJ119" s="2917"/>
      <c r="BK119" s="2918" t="s">
        <v>498</v>
      </c>
      <c r="BL119" s="2918"/>
      <c r="BM119" s="1404"/>
    </row>
    <row r="120" spans="2:65" s="193" customFormat="1" ht="11.25" customHeight="1">
      <c r="B120" s="3528"/>
      <c r="C120" s="3521"/>
      <c r="D120" s="3521"/>
      <c r="E120" s="3521"/>
      <c r="F120" s="3521"/>
      <c r="G120" s="3521"/>
      <c r="H120" s="3521"/>
      <c r="I120" s="3521"/>
      <c r="J120" s="3521"/>
      <c r="K120" s="3521"/>
      <c r="L120" s="3521"/>
      <c r="M120" s="3521"/>
      <c r="N120" s="3529"/>
      <c r="O120" s="3539" t="s">
        <v>4852</v>
      </c>
      <c r="P120" s="3540"/>
      <c r="Q120" s="3540"/>
      <c r="R120" s="3540"/>
      <c r="S120" s="3540"/>
      <c r="T120" s="3540"/>
      <c r="U120" s="3540"/>
      <c r="V120" s="3540"/>
      <c r="W120" s="3540"/>
      <c r="X120" s="3540"/>
      <c r="Y120" s="3540"/>
      <c r="Z120" s="3540"/>
      <c r="AA120" s="3540"/>
      <c r="AB120" s="3540"/>
      <c r="AC120" s="3540"/>
      <c r="AD120" s="3540"/>
      <c r="AE120" s="3540"/>
      <c r="AF120" s="3540"/>
      <c r="AG120" s="3540"/>
      <c r="AH120" s="3540"/>
      <c r="AI120" s="3540"/>
      <c r="AJ120" s="3540"/>
      <c r="AK120" s="3540"/>
      <c r="AL120" s="3540"/>
      <c r="AM120" s="3540"/>
      <c r="AN120" s="3540"/>
      <c r="AO120" s="3540"/>
      <c r="AP120" s="3540"/>
      <c r="AQ120" s="3540"/>
      <c r="AR120" s="3540"/>
      <c r="AS120" s="3540"/>
      <c r="AT120" s="3540"/>
      <c r="AU120" s="3540"/>
      <c r="AV120" s="3540"/>
      <c r="AW120" s="3540"/>
      <c r="AX120" s="3540"/>
      <c r="AY120" s="3540"/>
      <c r="AZ120" s="3540"/>
      <c r="BA120" s="3540"/>
      <c r="BB120" s="3540"/>
      <c r="BC120" s="3540"/>
      <c r="BD120" s="3540"/>
      <c r="BE120" s="2910" t="s">
        <v>139</v>
      </c>
      <c r="BF120" s="2910"/>
      <c r="BG120" s="2911" t="s">
        <v>497</v>
      </c>
      <c r="BH120" s="2911"/>
      <c r="BI120" s="2910" t="s">
        <v>139</v>
      </c>
      <c r="BJ120" s="2910"/>
      <c r="BK120" s="2911" t="s">
        <v>498</v>
      </c>
      <c r="BL120" s="2911"/>
      <c r="BM120" s="1408"/>
    </row>
    <row r="121" spans="2:65" ht="5.0999999999999996" customHeight="1"/>
    <row r="122" spans="2:65" ht="15" customHeight="1">
      <c r="BA122" s="3512" t="s">
        <v>5032</v>
      </c>
      <c r="BB122" s="3512"/>
      <c r="BC122" s="3512"/>
      <c r="BD122" s="3512"/>
      <c r="BE122" s="3512"/>
      <c r="BF122" s="3512"/>
      <c r="BG122" s="3512"/>
      <c r="BH122" s="3512"/>
      <c r="BI122" s="3512"/>
      <c r="BJ122" s="3512"/>
      <c r="BK122" s="3512"/>
      <c r="BL122" s="3512"/>
      <c r="BM122" s="3512"/>
    </row>
    <row r="137" spans="60:65" ht="8.85" customHeight="1">
      <c r="BH137" s="968"/>
      <c r="BI137" s="969"/>
      <c r="BJ137" s="969"/>
      <c r="BK137" s="969"/>
      <c r="BL137" s="969"/>
      <c r="BM137" s="969"/>
    </row>
  </sheetData>
  <mergeCells count="193">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6"/>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501" customWidth="1"/>
    <col min="83" max="256" width="1.5" style="1501" customWidth="1"/>
    <col min="257" max="338" width="1.875" style="1501" customWidth="1"/>
    <col min="339" max="512" width="1.5" style="1501" customWidth="1"/>
    <col min="513" max="594" width="1.875" style="1501" customWidth="1"/>
    <col min="595" max="768" width="1.5" style="1501" customWidth="1"/>
    <col min="769" max="850" width="1.875" style="1501" customWidth="1"/>
    <col min="851" max="1024" width="1.5" style="1501" customWidth="1"/>
    <col min="1025" max="1106" width="1.875" style="1501" customWidth="1"/>
    <col min="1107" max="1280" width="1.5" style="1501" customWidth="1"/>
    <col min="1281" max="1362" width="1.875" style="1501" customWidth="1"/>
    <col min="1363" max="1536" width="1.5" style="1501" customWidth="1"/>
    <col min="1537" max="1618" width="1.875" style="1501" customWidth="1"/>
    <col min="1619" max="1792" width="1.5" style="1501" customWidth="1"/>
    <col min="1793" max="1874" width="1.875" style="1501" customWidth="1"/>
    <col min="1875" max="2048" width="1.5" style="1501" customWidth="1"/>
    <col min="2049" max="2130" width="1.875" style="1501" customWidth="1"/>
    <col min="2131" max="2304" width="1.5" style="1501" customWidth="1"/>
    <col min="2305" max="2386" width="1.875" style="1501" customWidth="1"/>
    <col min="2387" max="2560" width="1.5" style="1501" customWidth="1"/>
    <col min="2561" max="2642" width="1.875" style="1501" customWidth="1"/>
    <col min="2643" max="2816" width="1.5" style="1501" customWidth="1"/>
    <col min="2817" max="2898" width="1.875" style="1501" customWidth="1"/>
    <col min="2899" max="3072" width="1.5" style="1501" customWidth="1"/>
    <col min="3073" max="3154" width="1.875" style="1501" customWidth="1"/>
    <col min="3155" max="3328" width="1.5" style="1501" customWidth="1"/>
    <col min="3329" max="3410" width="1.875" style="1501" customWidth="1"/>
    <col min="3411" max="3584" width="1.5" style="1501" customWidth="1"/>
    <col min="3585" max="3666" width="1.875" style="1501" customWidth="1"/>
    <col min="3667" max="3840" width="1.5" style="1501" customWidth="1"/>
    <col min="3841" max="3922" width="1.875" style="1501" customWidth="1"/>
    <col min="3923" max="4096" width="1.5" style="1501" customWidth="1"/>
    <col min="4097" max="4178" width="1.875" style="1501" customWidth="1"/>
    <col min="4179" max="4352" width="1.5" style="1501" customWidth="1"/>
    <col min="4353" max="4434" width="1.875" style="1501" customWidth="1"/>
    <col min="4435" max="4608" width="1.5" style="1501" customWidth="1"/>
    <col min="4609" max="4690" width="1.875" style="1501" customWidth="1"/>
    <col min="4691" max="4864" width="1.5" style="1501" customWidth="1"/>
    <col min="4865" max="4946" width="1.875" style="1501" customWidth="1"/>
    <col min="4947" max="5120" width="1.5" style="1501" customWidth="1"/>
    <col min="5121" max="5202" width="1.875" style="1501" customWidth="1"/>
    <col min="5203" max="5376" width="1.5" style="1501" customWidth="1"/>
    <col min="5377" max="5458" width="1.875" style="1501" customWidth="1"/>
    <col min="5459" max="5632" width="1.5" style="1501" customWidth="1"/>
    <col min="5633" max="5714" width="1.875" style="1501" customWidth="1"/>
    <col min="5715" max="5888" width="1.5" style="1501" customWidth="1"/>
    <col min="5889" max="5970" width="1.875" style="1501" customWidth="1"/>
    <col min="5971" max="6144" width="1.5" style="1501" customWidth="1"/>
    <col min="6145" max="6226" width="1.875" style="1501" customWidth="1"/>
    <col min="6227" max="6400" width="1.5" style="1501" customWidth="1"/>
    <col min="6401" max="6482" width="1.875" style="1501" customWidth="1"/>
    <col min="6483" max="6656" width="1.5" style="1501" customWidth="1"/>
    <col min="6657" max="6738" width="1.875" style="1501" customWidth="1"/>
    <col min="6739" max="6912" width="1.5" style="1501" customWidth="1"/>
    <col min="6913" max="6994" width="1.875" style="1501" customWidth="1"/>
    <col min="6995" max="7168" width="1.5" style="1501" customWidth="1"/>
    <col min="7169" max="7250" width="1.875" style="1501" customWidth="1"/>
    <col min="7251" max="7424" width="1.5" style="1501" customWidth="1"/>
    <col min="7425" max="7506" width="1.875" style="1501" customWidth="1"/>
    <col min="7507" max="7680" width="1.5" style="1501" customWidth="1"/>
    <col min="7681" max="7762" width="1.875" style="1501" customWidth="1"/>
    <col min="7763" max="7936" width="1.5" style="1501" customWidth="1"/>
    <col min="7937" max="8018" width="1.875" style="1501" customWidth="1"/>
    <col min="8019" max="8192" width="1.5" style="1501" customWidth="1"/>
    <col min="8193" max="8274" width="1.875" style="1501" customWidth="1"/>
    <col min="8275" max="8448" width="1.5" style="1501" customWidth="1"/>
    <col min="8449" max="8530" width="1.875" style="1501" customWidth="1"/>
    <col min="8531" max="8704" width="1.5" style="1501" customWidth="1"/>
    <col min="8705" max="8786" width="1.875" style="1501" customWidth="1"/>
    <col min="8787" max="8960" width="1.5" style="1501" customWidth="1"/>
    <col min="8961" max="9042" width="1.875" style="1501" customWidth="1"/>
    <col min="9043" max="9216" width="1.5" style="1501" customWidth="1"/>
    <col min="9217" max="9298" width="1.875" style="1501" customWidth="1"/>
    <col min="9299" max="9472" width="1.5" style="1501" customWidth="1"/>
    <col min="9473" max="9554" width="1.875" style="1501" customWidth="1"/>
    <col min="9555" max="9728" width="1.5" style="1501" customWidth="1"/>
    <col min="9729" max="9810" width="1.875" style="1501" customWidth="1"/>
    <col min="9811" max="9984" width="1.5" style="1501" customWidth="1"/>
    <col min="9985" max="10066" width="1.875" style="1501" customWidth="1"/>
    <col min="10067" max="10240" width="1.5" style="1501" customWidth="1"/>
    <col min="10241" max="10322" width="1.875" style="1501" customWidth="1"/>
    <col min="10323" max="10496" width="1.5" style="1501" customWidth="1"/>
    <col min="10497" max="10578" width="1.875" style="1501" customWidth="1"/>
    <col min="10579" max="10752" width="1.5" style="1501" customWidth="1"/>
    <col min="10753" max="10834" width="1.875" style="1501" customWidth="1"/>
    <col min="10835" max="11008" width="1.5" style="1501" customWidth="1"/>
    <col min="11009" max="11090" width="1.875" style="1501" customWidth="1"/>
    <col min="11091" max="11264" width="1.5" style="1501" customWidth="1"/>
    <col min="11265" max="11346" width="1.875" style="1501" customWidth="1"/>
    <col min="11347" max="11520" width="1.5" style="1501" customWidth="1"/>
    <col min="11521" max="11602" width="1.875" style="1501" customWidth="1"/>
    <col min="11603" max="11776" width="1.5" style="1501" customWidth="1"/>
    <col min="11777" max="11858" width="1.875" style="1501" customWidth="1"/>
    <col min="11859" max="12032" width="1.5" style="1501" customWidth="1"/>
    <col min="12033" max="12114" width="1.875" style="1501" customWidth="1"/>
    <col min="12115" max="12288" width="1.5" style="1501" customWidth="1"/>
    <col min="12289" max="12370" width="1.875" style="1501" customWidth="1"/>
    <col min="12371" max="12544" width="1.5" style="1501" customWidth="1"/>
    <col min="12545" max="12626" width="1.875" style="1501" customWidth="1"/>
    <col min="12627" max="12800" width="1.5" style="1501" customWidth="1"/>
    <col min="12801" max="12882" width="1.875" style="1501" customWidth="1"/>
    <col min="12883" max="13056" width="1.5" style="1501" customWidth="1"/>
    <col min="13057" max="13138" width="1.875" style="1501" customWidth="1"/>
    <col min="13139" max="13312" width="1.5" style="1501" customWidth="1"/>
    <col min="13313" max="13394" width="1.875" style="1501" customWidth="1"/>
    <col min="13395" max="13568" width="1.5" style="1501" customWidth="1"/>
    <col min="13569" max="13650" width="1.875" style="1501" customWidth="1"/>
    <col min="13651" max="13824" width="1.5" style="1501" customWidth="1"/>
    <col min="13825" max="13906" width="1.875" style="1501" customWidth="1"/>
    <col min="13907" max="14080" width="1.5" style="1501" customWidth="1"/>
    <col min="14081" max="14162" width="1.875" style="1501" customWidth="1"/>
    <col min="14163" max="14336" width="1.5" style="1501" customWidth="1"/>
    <col min="14337" max="14418" width="1.875" style="1501" customWidth="1"/>
    <col min="14419" max="14592" width="1.5" style="1501" customWidth="1"/>
    <col min="14593" max="14674" width="1.875" style="1501" customWidth="1"/>
    <col min="14675" max="14848" width="1.5" style="1501" customWidth="1"/>
    <col min="14849" max="14930" width="1.875" style="1501" customWidth="1"/>
    <col min="14931" max="15104" width="1.5" style="1501" customWidth="1"/>
    <col min="15105" max="15186" width="1.875" style="1501" customWidth="1"/>
    <col min="15187" max="15360" width="1.5" style="1501" customWidth="1"/>
    <col min="15361" max="15442" width="1.875" style="1501" customWidth="1"/>
    <col min="15443" max="15616" width="1.5" style="1501" customWidth="1"/>
    <col min="15617" max="15698" width="1.875" style="1501" customWidth="1"/>
    <col min="15699" max="15872" width="1.5" style="1501" customWidth="1"/>
    <col min="15873" max="15954" width="1.875" style="1501" customWidth="1"/>
    <col min="15955" max="16128" width="1.5" style="1501" customWidth="1"/>
    <col min="16129" max="16210" width="1.875" style="1501" customWidth="1"/>
    <col min="16211" max="16384" width="1.5" style="1501" customWidth="1"/>
  </cols>
  <sheetData>
    <row r="1" spans="1:97" ht="15.75" customHeight="1">
      <c r="A1" s="4004" t="s">
        <v>3808</v>
      </c>
      <c r="B1" s="4004"/>
      <c r="C1" s="4004"/>
      <c r="D1" s="4004"/>
      <c r="E1" s="4004"/>
      <c r="F1" s="4004"/>
      <c r="G1" s="4004"/>
      <c r="H1" s="4004"/>
      <c r="I1" s="4004"/>
      <c r="J1" s="4004"/>
      <c r="K1" s="4004"/>
      <c r="L1" s="4004"/>
      <c r="M1" s="4004"/>
      <c r="N1" s="4004"/>
    </row>
    <row r="2" spans="1:97" ht="12.75" customHeight="1">
      <c r="C2" s="4005" t="s">
        <v>3809</v>
      </c>
      <c r="D2" s="4005"/>
      <c r="E2" s="4005"/>
      <c r="F2" s="4005"/>
      <c r="G2" s="4005"/>
      <c r="H2" s="4005"/>
      <c r="I2" s="4005"/>
      <c r="J2" s="4005"/>
      <c r="K2" s="4005"/>
      <c r="L2" s="4005"/>
      <c r="M2" s="4005"/>
      <c r="N2" s="4005"/>
      <c r="O2" s="4005"/>
      <c r="P2" s="4005"/>
      <c r="Q2" s="4005"/>
      <c r="R2" s="4005"/>
      <c r="S2" s="4005"/>
      <c r="T2" s="4005"/>
      <c r="U2" s="4005"/>
      <c r="V2" s="4005"/>
      <c r="W2" s="4005"/>
      <c r="X2" s="4005"/>
      <c r="Y2" s="4005"/>
      <c r="Z2" s="4005"/>
      <c r="AA2" s="4005"/>
      <c r="AB2" s="4005"/>
      <c r="AC2" s="4005"/>
      <c r="AD2" s="4005"/>
      <c r="AE2" s="4005"/>
      <c r="AF2" s="4005"/>
      <c r="AG2" s="4005"/>
      <c r="AH2" s="4005"/>
      <c r="AI2" s="4005"/>
      <c r="AJ2" s="4005"/>
      <c r="AK2" s="4005"/>
      <c r="AL2" s="4005"/>
      <c r="AM2" s="4005"/>
      <c r="AN2" s="4005"/>
      <c r="AO2" s="4005"/>
      <c r="AP2" s="4005"/>
      <c r="AQ2" s="4005"/>
      <c r="AR2" s="4005"/>
      <c r="AS2" s="4005"/>
      <c r="AT2" s="4005"/>
      <c r="AU2" s="4005"/>
      <c r="AV2" s="4005"/>
      <c r="AW2" s="4005"/>
      <c r="AX2" s="4005"/>
      <c r="AY2" s="4005"/>
      <c r="AZ2" s="4005"/>
      <c r="BA2" s="4005"/>
      <c r="BB2" s="4005"/>
      <c r="BC2" s="4005"/>
      <c r="BD2" s="4005"/>
      <c r="BE2" s="4005"/>
      <c r="BF2" s="4005"/>
      <c r="BG2" s="4005"/>
      <c r="BH2" s="4005"/>
      <c r="BI2" s="4005"/>
      <c r="BJ2" s="4005"/>
      <c r="BK2" s="4005"/>
      <c r="BL2" s="4005"/>
      <c r="BM2" s="4005"/>
      <c r="BN2" s="4005"/>
      <c r="BO2" s="4005"/>
      <c r="BP2" s="4005"/>
      <c r="BQ2" s="4005"/>
      <c r="BR2" s="4005"/>
      <c r="BS2" s="4005"/>
      <c r="BT2" s="4005"/>
      <c r="BU2" s="4005"/>
      <c r="BV2" s="4005"/>
    </row>
    <row r="3" spans="1:97" ht="8.85" customHeight="1">
      <c r="C3" s="4005"/>
      <c r="D3" s="4005"/>
      <c r="E3" s="4005"/>
      <c r="F3" s="4005"/>
      <c r="G3" s="4005"/>
      <c r="H3" s="4005"/>
      <c r="I3" s="4005"/>
      <c r="J3" s="4005"/>
      <c r="K3" s="4005"/>
      <c r="L3" s="4005"/>
      <c r="M3" s="4005"/>
      <c r="N3" s="4005"/>
      <c r="O3" s="4005"/>
      <c r="P3" s="4005"/>
      <c r="Q3" s="4005"/>
      <c r="R3" s="4005"/>
      <c r="S3" s="4005"/>
      <c r="T3" s="4005"/>
      <c r="U3" s="4005"/>
      <c r="V3" s="4005"/>
      <c r="W3" s="4005"/>
      <c r="X3" s="4005"/>
      <c r="Y3" s="4005"/>
      <c r="Z3" s="4005"/>
      <c r="AA3" s="4005"/>
      <c r="AB3" s="4005"/>
      <c r="AC3" s="4005"/>
      <c r="AD3" s="4005"/>
      <c r="AE3" s="4005"/>
      <c r="AF3" s="4005"/>
      <c r="AG3" s="4005"/>
      <c r="AH3" s="4005"/>
      <c r="AI3" s="4005"/>
      <c r="AJ3" s="4005"/>
      <c r="AK3" s="4005"/>
      <c r="AL3" s="4005"/>
      <c r="AM3" s="4005"/>
      <c r="AN3" s="4005"/>
      <c r="AO3" s="4005"/>
      <c r="AP3" s="4005"/>
      <c r="AQ3" s="4005"/>
      <c r="AR3" s="4005"/>
      <c r="AS3" s="4005"/>
      <c r="AT3" s="4005"/>
      <c r="AU3" s="4005"/>
      <c r="AV3" s="4005"/>
      <c r="AW3" s="4005"/>
      <c r="AX3" s="4005"/>
      <c r="AY3" s="4005"/>
      <c r="AZ3" s="4005"/>
      <c r="BA3" s="4005"/>
      <c r="BB3" s="4005"/>
      <c r="BC3" s="4005"/>
      <c r="BD3" s="4005"/>
      <c r="BE3" s="4005"/>
      <c r="BF3" s="4005"/>
      <c r="BG3" s="4005"/>
      <c r="BH3" s="4005"/>
      <c r="BI3" s="4005"/>
      <c r="BJ3" s="4005"/>
      <c r="BK3" s="4005"/>
      <c r="BL3" s="4005"/>
      <c r="BM3" s="4005"/>
      <c r="BN3" s="4005"/>
      <c r="BO3" s="4005"/>
      <c r="BP3" s="4005"/>
      <c r="BQ3" s="4005"/>
      <c r="BR3" s="4005"/>
      <c r="BS3" s="4005"/>
      <c r="BT3" s="4005"/>
      <c r="BU3" s="4005"/>
      <c r="BV3" s="4005"/>
    </row>
    <row r="4" spans="1:97" ht="14.25">
      <c r="R4" s="4006" t="s">
        <v>2526</v>
      </c>
      <c r="S4" s="4007"/>
      <c r="T4" s="4007"/>
      <c r="U4" s="4007"/>
      <c r="V4" s="4007"/>
      <c r="W4" s="4007"/>
      <c r="X4" s="4007"/>
      <c r="Y4" s="4007"/>
      <c r="Z4" s="4007"/>
      <c r="AA4" s="4007"/>
      <c r="AB4" s="4007"/>
      <c r="AC4" s="4007"/>
      <c r="AD4" s="4007"/>
      <c r="AE4" s="4007"/>
      <c r="AF4" s="4007"/>
      <c r="AG4" s="4007"/>
      <c r="AH4" s="4007"/>
      <c r="AI4" s="4007"/>
      <c r="AJ4" s="4007"/>
      <c r="AK4" s="4007"/>
      <c r="AL4" s="4007"/>
      <c r="AM4" s="4007"/>
      <c r="AN4" s="4007"/>
      <c r="AO4" s="4007"/>
      <c r="AP4" s="4007"/>
      <c r="AQ4" s="4007"/>
      <c r="AR4" s="4007"/>
      <c r="AS4" s="4007"/>
      <c r="AT4" s="4007"/>
      <c r="AU4" s="4007"/>
      <c r="AV4" s="4007"/>
      <c r="AW4" s="4007"/>
      <c r="AX4" s="4007"/>
      <c r="AY4" s="4007"/>
      <c r="AZ4" s="4007"/>
      <c r="BA4" s="4007"/>
      <c r="BB4" s="4007"/>
      <c r="BC4" s="4007"/>
      <c r="BD4" s="4007"/>
      <c r="BE4" s="4007"/>
      <c r="BF4" s="4007"/>
      <c r="BG4" s="4007"/>
    </row>
    <row r="5" spans="1:97" s="1502" customFormat="1" ht="13.5">
      <c r="B5" s="1503"/>
      <c r="C5" s="1503"/>
      <c r="D5" s="1504"/>
      <c r="E5" s="1504"/>
      <c r="F5" s="1504"/>
      <c r="G5" s="1504"/>
      <c r="H5" s="1504"/>
      <c r="I5" s="1504"/>
      <c r="J5" s="1504"/>
      <c r="K5" s="1504"/>
      <c r="L5" s="1504"/>
      <c r="M5" s="1504"/>
      <c r="N5" s="1504"/>
      <c r="O5" s="1504"/>
      <c r="P5" s="1504"/>
      <c r="Q5" s="1504"/>
      <c r="S5" s="1505"/>
      <c r="T5" s="1505"/>
      <c r="U5" s="1505"/>
      <c r="V5" s="1505"/>
      <c r="W5" s="1505"/>
      <c r="X5" s="1505"/>
      <c r="Y5" s="1505"/>
      <c r="Z5" s="1505"/>
      <c r="AA5" s="1505"/>
      <c r="AB5" s="1505"/>
      <c r="AC5" s="1505"/>
      <c r="AD5" s="1505"/>
      <c r="AE5" s="1505"/>
      <c r="AF5" s="4008" t="s">
        <v>3769</v>
      </c>
      <c r="AG5" s="4008"/>
      <c r="AH5" s="4008"/>
      <c r="AI5" s="4008"/>
      <c r="AJ5" s="4008"/>
      <c r="AK5" s="4008"/>
      <c r="AL5" s="4008"/>
      <c r="AM5" s="4008"/>
      <c r="AN5" s="4008"/>
      <c r="AO5" s="4008"/>
      <c r="AP5" s="4008"/>
      <c r="AQ5" s="4008"/>
      <c r="AR5" s="4008"/>
      <c r="AS5" s="4008"/>
      <c r="AT5" s="4008"/>
      <c r="AU5" s="4008"/>
      <c r="AV5" s="1505"/>
      <c r="AW5" s="1505"/>
      <c r="AX5" s="1505"/>
      <c r="AY5" s="1505"/>
      <c r="AZ5" s="1505"/>
      <c r="BA5" s="1505"/>
      <c r="BB5" s="1505"/>
      <c r="BC5" s="1505"/>
      <c r="BD5" s="1505"/>
      <c r="BE5" s="1505"/>
      <c r="BF5" s="1505"/>
      <c r="BG5" s="1505"/>
      <c r="BH5" s="1504"/>
      <c r="BI5" s="1504"/>
      <c r="BJ5" s="1504"/>
      <c r="BK5" s="1503"/>
      <c r="BL5" s="1503"/>
      <c r="BM5" s="1503"/>
      <c r="BN5" s="1503"/>
      <c r="BO5" s="1503"/>
      <c r="BP5" s="1503"/>
      <c r="BQ5" s="1503"/>
      <c r="BR5" s="1503"/>
      <c r="BS5" s="1503"/>
      <c r="BT5" s="1503"/>
      <c r="BU5" s="1503"/>
      <c r="BV5" s="1503"/>
      <c r="BW5" s="1503"/>
      <c r="BX5" s="1503"/>
      <c r="BY5" s="1503"/>
      <c r="BZ5" s="1503"/>
      <c r="CA5" s="1503"/>
      <c r="CB5" s="1503"/>
      <c r="CC5" s="1503"/>
      <c r="CD5" s="1503"/>
      <c r="CE5" s="1503"/>
      <c r="CF5" s="1503"/>
      <c r="CG5" s="1503"/>
      <c r="CH5" s="1503"/>
      <c r="CI5" s="1503"/>
      <c r="CJ5" s="1503"/>
      <c r="CK5" s="1503"/>
      <c r="CL5" s="1503"/>
      <c r="CM5" s="1503"/>
      <c r="CN5" s="1503"/>
      <c r="CO5" s="1503"/>
      <c r="CP5" s="1503"/>
      <c r="CQ5" s="1503"/>
      <c r="CR5" s="1503"/>
      <c r="CS5" s="1503"/>
    </row>
    <row r="6" spans="1:97" ht="7.5" customHeight="1">
      <c r="B6" s="4009" t="s">
        <v>3770</v>
      </c>
      <c r="C6" s="4009"/>
      <c r="D6" s="4009"/>
      <c r="E6" s="4009"/>
      <c r="F6" s="4009"/>
      <c r="G6" s="4009"/>
      <c r="H6" s="4009"/>
      <c r="I6" s="4009"/>
      <c r="J6" s="4009"/>
      <c r="K6" s="4009"/>
      <c r="L6" s="4009"/>
      <c r="M6" s="4009"/>
      <c r="N6" s="4009"/>
      <c r="O6" s="4009"/>
      <c r="P6" s="4009"/>
      <c r="Q6" s="4009"/>
      <c r="R6" s="4009"/>
      <c r="S6" s="4009"/>
      <c r="AA6" s="1501" t="s">
        <v>507</v>
      </c>
    </row>
    <row r="7" spans="1:97" ht="7.5" customHeight="1" thickBot="1">
      <c r="B7" s="4009"/>
      <c r="C7" s="4009"/>
      <c r="D7" s="4009"/>
      <c r="E7" s="4009"/>
      <c r="F7" s="4009"/>
      <c r="G7" s="4009"/>
      <c r="H7" s="4009"/>
      <c r="I7" s="4009"/>
      <c r="J7" s="4009"/>
      <c r="K7" s="4009"/>
      <c r="L7" s="4009"/>
      <c r="M7" s="4009"/>
      <c r="N7" s="4009"/>
      <c r="O7" s="4009"/>
      <c r="P7" s="4009"/>
      <c r="Q7" s="4009"/>
      <c r="R7" s="4009"/>
      <c r="S7" s="4009"/>
      <c r="CC7" s="1506"/>
    </row>
    <row r="8" spans="1:97" ht="3" customHeight="1">
      <c r="B8" s="4010" t="s">
        <v>3771</v>
      </c>
      <c r="C8" s="4011"/>
      <c r="D8" s="4011"/>
      <c r="E8" s="4011"/>
      <c r="F8" s="4011"/>
      <c r="G8" s="4011"/>
      <c r="H8" s="4011"/>
      <c r="I8" s="4011"/>
      <c r="J8" s="4011"/>
      <c r="K8" s="4011"/>
      <c r="L8" s="4011"/>
      <c r="M8" s="4011"/>
      <c r="N8" s="4011"/>
      <c r="O8" s="4011"/>
      <c r="P8" s="4011"/>
      <c r="Q8" s="4011"/>
      <c r="R8" s="4011"/>
      <c r="S8" s="4012"/>
      <c r="T8" s="1507"/>
      <c r="U8" s="1507"/>
      <c r="V8" s="1507"/>
      <c r="W8" s="1507"/>
      <c r="X8" s="1507"/>
      <c r="Y8" s="1507"/>
      <c r="Z8" s="1507"/>
      <c r="AA8" s="1507"/>
      <c r="AB8" s="1507"/>
      <c r="AC8" s="1507"/>
      <c r="AD8" s="1507"/>
      <c r="AE8" s="1507"/>
      <c r="AF8" s="1507"/>
      <c r="AG8" s="1507"/>
      <c r="AH8" s="1507"/>
      <c r="AI8" s="1507"/>
      <c r="AJ8" s="1507"/>
      <c r="AK8" s="1507"/>
      <c r="AL8" s="1507"/>
      <c r="AM8" s="1507"/>
      <c r="AN8" s="1507"/>
      <c r="AO8" s="1508"/>
      <c r="AP8" s="1509"/>
      <c r="AQ8" s="1510"/>
      <c r="AR8" s="4019" t="s">
        <v>738</v>
      </c>
      <c r="AS8" s="4020"/>
      <c r="AT8" s="4020"/>
      <c r="AU8" s="4020"/>
      <c r="AV8" s="4020"/>
      <c r="AW8" s="4020"/>
      <c r="AX8" s="4020"/>
      <c r="AY8" s="4020"/>
      <c r="AZ8" s="4020"/>
      <c r="BA8" s="4020"/>
      <c r="BB8" s="4020"/>
      <c r="BC8" s="1511"/>
      <c r="BD8" s="1509"/>
      <c r="BE8" s="1509"/>
      <c r="BF8" s="1509"/>
      <c r="BG8" s="1509"/>
      <c r="BH8" s="1509"/>
      <c r="BI8" s="1509"/>
      <c r="BJ8" s="1512"/>
      <c r="BK8" s="1512"/>
      <c r="BL8" s="1512"/>
      <c r="BM8" s="1512"/>
      <c r="BN8" s="1512"/>
      <c r="BO8" s="1512"/>
      <c r="BP8" s="1512"/>
      <c r="BQ8" s="1512"/>
      <c r="BR8" s="1512"/>
      <c r="BS8" s="1512"/>
      <c r="BT8" s="1512"/>
      <c r="BU8" s="1512"/>
      <c r="BV8" s="1512"/>
      <c r="BW8" s="1512"/>
      <c r="BX8" s="1512"/>
      <c r="BY8" s="1512"/>
      <c r="BZ8" s="1512"/>
      <c r="CA8" s="1512"/>
      <c r="CB8" s="1512"/>
      <c r="CC8" s="1513"/>
    </row>
    <row r="9" spans="1:97" ht="12" customHeight="1">
      <c r="B9" s="4013"/>
      <c r="C9" s="4014"/>
      <c r="D9" s="4014"/>
      <c r="E9" s="4014"/>
      <c r="F9" s="4014"/>
      <c r="G9" s="4014"/>
      <c r="H9" s="4014"/>
      <c r="I9" s="4014"/>
      <c r="J9" s="4014"/>
      <c r="K9" s="4014"/>
      <c r="L9" s="4014"/>
      <c r="M9" s="4014"/>
      <c r="N9" s="4014"/>
      <c r="O9" s="4014"/>
      <c r="P9" s="4014"/>
      <c r="Q9" s="4014"/>
      <c r="R9" s="4014"/>
      <c r="S9" s="4015"/>
      <c r="T9" s="1514"/>
      <c r="Y9" s="4025" t="str">
        <f>cst_wskakunin_NOBE_MENSEKI_JYUTAKU_SHINSEI</f>
        <v/>
      </c>
      <c r="Z9" s="4026"/>
      <c r="AA9" s="4026"/>
      <c r="AB9" s="4026"/>
      <c r="AC9" s="4026"/>
      <c r="AD9" s="4026"/>
      <c r="AE9" s="4026"/>
      <c r="AF9" s="4026"/>
      <c r="AG9" s="4026"/>
      <c r="AH9" s="4026"/>
      <c r="AI9" s="4026"/>
      <c r="AJ9" s="4027"/>
      <c r="AK9" s="4001" t="s">
        <v>114</v>
      </c>
      <c r="AL9" s="4002"/>
      <c r="AM9" s="4002"/>
      <c r="AN9" s="1515"/>
      <c r="AO9" s="1515"/>
      <c r="AP9" s="1515"/>
      <c r="AQ9" s="1516"/>
      <c r="AR9" s="4021"/>
      <c r="AS9" s="4022"/>
      <c r="AT9" s="4022"/>
      <c r="AU9" s="4022"/>
      <c r="AV9" s="4022"/>
      <c r="AW9" s="4022"/>
      <c r="AX9" s="4022"/>
      <c r="AY9" s="4022"/>
      <c r="AZ9" s="4022"/>
      <c r="BA9" s="4022"/>
      <c r="BB9" s="4022"/>
      <c r="BC9" s="1517"/>
      <c r="BD9" s="1515"/>
      <c r="BE9" s="1515"/>
      <c r="BH9" s="4025" t="str">
        <f>cst_wskakunin_SHIKITI_MENSEKI_1_TOTAL</f>
        <v/>
      </c>
      <c r="BI9" s="4026"/>
      <c r="BJ9" s="4026"/>
      <c r="BK9" s="4026"/>
      <c r="BL9" s="4026"/>
      <c r="BM9" s="4026"/>
      <c r="BN9" s="4026"/>
      <c r="BO9" s="4026"/>
      <c r="BP9" s="4026"/>
      <c r="BQ9" s="4026"/>
      <c r="BR9" s="4026"/>
      <c r="BS9" s="4026"/>
      <c r="BT9" s="4026"/>
      <c r="BU9" s="4027"/>
      <c r="BV9" s="4001" t="s">
        <v>114</v>
      </c>
      <c r="BW9" s="4002"/>
      <c r="BX9" s="4002"/>
      <c r="CA9" s="1518"/>
      <c r="CB9" s="1518"/>
      <c r="CC9" s="1519"/>
    </row>
    <row r="10" spans="1:97" ht="12.6" customHeight="1">
      <c r="B10" s="4013"/>
      <c r="C10" s="4014"/>
      <c r="D10" s="4014"/>
      <c r="E10" s="4014"/>
      <c r="F10" s="4014"/>
      <c r="G10" s="4014"/>
      <c r="H10" s="4014"/>
      <c r="I10" s="4014"/>
      <c r="J10" s="4014"/>
      <c r="K10" s="4014"/>
      <c r="L10" s="4014"/>
      <c r="M10" s="4014"/>
      <c r="N10" s="4014"/>
      <c r="O10" s="4014"/>
      <c r="P10" s="4014"/>
      <c r="Q10" s="4014"/>
      <c r="R10" s="4014"/>
      <c r="S10" s="4015"/>
      <c r="T10" s="1514"/>
      <c r="Y10" s="4028"/>
      <c r="Z10" s="4029"/>
      <c r="AA10" s="4029"/>
      <c r="AB10" s="4029"/>
      <c r="AC10" s="4029"/>
      <c r="AD10" s="4029"/>
      <c r="AE10" s="4029"/>
      <c r="AF10" s="4029"/>
      <c r="AG10" s="4029"/>
      <c r="AH10" s="4029"/>
      <c r="AI10" s="4029"/>
      <c r="AJ10" s="4030"/>
      <c r="AK10" s="4001"/>
      <c r="AL10" s="4002"/>
      <c r="AM10" s="4002"/>
      <c r="AN10" s="1515"/>
      <c r="AO10" s="1515"/>
      <c r="AP10" s="1515"/>
      <c r="AQ10" s="1516"/>
      <c r="AR10" s="4021"/>
      <c r="AS10" s="4022"/>
      <c r="AT10" s="4022"/>
      <c r="AU10" s="4022"/>
      <c r="AV10" s="4022"/>
      <c r="AW10" s="4022"/>
      <c r="AX10" s="4022"/>
      <c r="AY10" s="4022"/>
      <c r="AZ10" s="4022"/>
      <c r="BA10" s="4022"/>
      <c r="BB10" s="4022"/>
      <c r="BC10" s="1517"/>
      <c r="BD10" s="1515"/>
      <c r="BE10" s="1515"/>
      <c r="BH10" s="4028"/>
      <c r="BI10" s="4029"/>
      <c r="BJ10" s="4029"/>
      <c r="BK10" s="4029"/>
      <c r="BL10" s="4029"/>
      <c r="BM10" s="4029"/>
      <c r="BN10" s="4029"/>
      <c r="BO10" s="4029"/>
      <c r="BP10" s="4029"/>
      <c r="BQ10" s="4029"/>
      <c r="BR10" s="4029"/>
      <c r="BS10" s="4029"/>
      <c r="BT10" s="4029"/>
      <c r="BU10" s="4030"/>
      <c r="BV10" s="4001"/>
      <c r="BW10" s="4002"/>
      <c r="BX10" s="4002"/>
      <c r="CA10" s="1518"/>
      <c r="CB10" s="1518"/>
      <c r="CC10" s="1519"/>
    </row>
    <row r="11" spans="1:97" ht="3" customHeight="1">
      <c r="B11" s="4016"/>
      <c r="C11" s="4017"/>
      <c r="D11" s="4017"/>
      <c r="E11" s="4017"/>
      <c r="F11" s="4017"/>
      <c r="G11" s="4017"/>
      <c r="H11" s="4017"/>
      <c r="I11" s="4017"/>
      <c r="J11" s="4017"/>
      <c r="K11" s="4017"/>
      <c r="L11" s="4017"/>
      <c r="M11" s="4017"/>
      <c r="N11" s="4017"/>
      <c r="O11" s="4017"/>
      <c r="P11" s="4017"/>
      <c r="Q11" s="4017"/>
      <c r="R11" s="4017"/>
      <c r="S11" s="4018"/>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1"/>
      <c r="AP11" s="1521"/>
      <c r="AQ11" s="1522"/>
      <c r="AR11" s="4023"/>
      <c r="AS11" s="4024"/>
      <c r="AT11" s="4024"/>
      <c r="AU11" s="4024"/>
      <c r="AV11" s="4024"/>
      <c r="AW11" s="4024"/>
      <c r="AX11" s="4024"/>
      <c r="AY11" s="4024"/>
      <c r="AZ11" s="4024"/>
      <c r="BA11" s="4024"/>
      <c r="BB11" s="4024"/>
      <c r="BC11" s="1523"/>
      <c r="BD11" s="1521"/>
      <c r="BE11" s="1521"/>
      <c r="BF11" s="1521"/>
      <c r="BG11" s="1521"/>
      <c r="BH11" s="1521"/>
      <c r="BI11" s="1521"/>
      <c r="BJ11" s="1524"/>
      <c r="BK11" s="1524"/>
      <c r="BL11" s="1524"/>
      <c r="BM11" s="1524"/>
      <c r="BN11" s="1524"/>
      <c r="BO11" s="1524"/>
      <c r="BP11" s="1524"/>
      <c r="BQ11" s="1524"/>
      <c r="BR11" s="1524"/>
      <c r="BS11" s="1524"/>
      <c r="BT11" s="1524"/>
      <c r="BU11" s="1524"/>
      <c r="BV11" s="1524"/>
      <c r="BW11" s="1524"/>
      <c r="BX11" s="1524"/>
      <c r="BY11" s="1524"/>
      <c r="BZ11" s="1524"/>
      <c r="CA11" s="1524"/>
      <c r="CB11" s="1524"/>
      <c r="CC11" s="1525"/>
    </row>
    <row r="12" spans="1:97" ht="15" customHeight="1">
      <c r="B12" s="3979" t="s">
        <v>3772</v>
      </c>
      <c r="C12" s="3980"/>
      <c r="D12" s="3980"/>
      <c r="E12" s="3980"/>
      <c r="F12" s="3980"/>
      <c r="G12" s="3980"/>
      <c r="H12" s="3981"/>
      <c r="I12" s="3916" t="s">
        <v>3773</v>
      </c>
      <c r="J12" s="3971"/>
      <c r="K12" s="3971"/>
      <c r="L12" s="3971"/>
      <c r="M12" s="3971"/>
      <c r="N12" s="3971"/>
      <c r="O12" s="3971"/>
      <c r="P12" s="3971"/>
      <c r="Q12" s="3971"/>
      <c r="R12" s="3971"/>
      <c r="S12" s="3917"/>
      <c r="T12" s="4003" t="s">
        <v>139</v>
      </c>
      <c r="U12" s="3994"/>
      <c r="V12" s="3968" t="s">
        <v>4853</v>
      </c>
      <c r="W12" s="3968"/>
      <c r="X12" s="3968"/>
      <c r="Y12" s="3968"/>
      <c r="Z12" s="3968"/>
      <c r="AA12" s="3968"/>
      <c r="AB12" s="3968"/>
      <c r="AC12" s="3968"/>
      <c r="AD12" s="3968"/>
      <c r="AE12" s="3968"/>
      <c r="AF12" s="3968"/>
      <c r="AG12" s="3968"/>
      <c r="AH12" s="3968"/>
      <c r="AI12" s="3968"/>
      <c r="AJ12" s="3968"/>
      <c r="AK12" s="3968"/>
      <c r="AL12" s="3968"/>
      <c r="AM12" s="3968"/>
      <c r="AN12" s="3968"/>
      <c r="AO12" s="3994" t="s">
        <v>139</v>
      </c>
      <c r="AP12" s="3994"/>
      <c r="AQ12" s="3968" t="s">
        <v>4887</v>
      </c>
      <c r="AR12" s="3968"/>
      <c r="AS12" s="3968"/>
      <c r="AT12" s="3968"/>
      <c r="AU12" s="3968"/>
      <c r="AV12" s="3968"/>
      <c r="AW12" s="3968"/>
      <c r="AX12" s="3994" t="s">
        <v>139</v>
      </c>
      <c r="AY12" s="3994"/>
      <c r="AZ12" s="3968" t="s">
        <v>2534</v>
      </c>
      <c r="BA12" s="3968"/>
      <c r="BB12" s="3968"/>
      <c r="BC12" s="3968"/>
      <c r="BD12" s="3968"/>
      <c r="BE12" s="3968"/>
      <c r="BF12" s="3968"/>
      <c r="BG12" s="3994" t="s">
        <v>139</v>
      </c>
      <c r="BH12" s="3994"/>
      <c r="BI12" s="3968" t="s">
        <v>3774</v>
      </c>
      <c r="BJ12" s="3968"/>
      <c r="BK12" s="3968"/>
      <c r="BL12" s="3968"/>
      <c r="BM12" s="3968"/>
      <c r="BN12" s="3968"/>
      <c r="BO12" s="3968"/>
      <c r="BP12" s="3994" t="s">
        <v>139</v>
      </c>
      <c r="BQ12" s="3994"/>
      <c r="BR12" s="3968" t="s">
        <v>4888</v>
      </c>
      <c r="BS12" s="3968"/>
      <c r="BT12" s="3968"/>
      <c r="BU12" s="3968"/>
      <c r="BV12" s="3968"/>
      <c r="BW12" s="3968"/>
      <c r="BX12" s="3968"/>
      <c r="BY12" s="3968"/>
      <c r="BZ12" s="3968"/>
      <c r="CA12" s="3968"/>
      <c r="CB12" s="3968"/>
      <c r="CC12" s="3987"/>
    </row>
    <row r="13" spans="1:97" ht="15" customHeight="1">
      <c r="B13" s="3964"/>
      <c r="C13" s="3962"/>
      <c r="D13" s="3962"/>
      <c r="E13" s="3962"/>
      <c r="F13" s="3962"/>
      <c r="G13" s="3962"/>
      <c r="H13" s="3963"/>
      <c r="I13" s="3918"/>
      <c r="J13" s="3972"/>
      <c r="K13" s="3972"/>
      <c r="L13" s="3972"/>
      <c r="M13" s="3972"/>
      <c r="N13" s="3972"/>
      <c r="O13" s="3972"/>
      <c r="P13" s="3972"/>
      <c r="Q13" s="3972"/>
      <c r="R13" s="3972"/>
      <c r="S13" s="3919"/>
      <c r="T13" s="3995" t="s">
        <v>139</v>
      </c>
      <c r="U13" s="3996"/>
      <c r="V13" s="3986" t="s">
        <v>2528</v>
      </c>
      <c r="W13" s="3986"/>
      <c r="X13" s="3986"/>
      <c r="Y13" s="3986"/>
      <c r="Z13" s="3986"/>
      <c r="AA13" s="3986"/>
      <c r="AB13" s="3997" t="s">
        <v>4513</v>
      </c>
      <c r="AC13" s="3997"/>
      <c r="AD13" s="3997"/>
      <c r="AE13" s="3997"/>
      <c r="AF13" s="3997"/>
      <c r="AG13" s="3997"/>
      <c r="AH13" s="3997"/>
      <c r="AI13" s="3997"/>
      <c r="AJ13" s="3997"/>
      <c r="AK13" s="3997"/>
      <c r="AL13" s="3997"/>
      <c r="AM13" s="3997"/>
      <c r="AN13" s="3997"/>
      <c r="AO13" s="3997"/>
      <c r="AP13" s="3997"/>
      <c r="AQ13" s="3997"/>
      <c r="AR13" s="3997"/>
      <c r="AS13" s="3997"/>
      <c r="AT13" s="3997"/>
      <c r="AU13" s="3997"/>
      <c r="AV13" s="3997"/>
      <c r="AW13" s="3997"/>
      <c r="AX13" s="3997"/>
      <c r="AY13" s="3997"/>
      <c r="AZ13" s="3997"/>
      <c r="BA13" s="3997"/>
      <c r="BB13" s="3997"/>
      <c r="BC13" s="3997"/>
      <c r="BD13" s="3997"/>
      <c r="BE13" s="3997"/>
      <c r="BF13" s="3997"/>
      <c r="BG13" s="3997"/>
      <c r="BH13" s="3997"/>
      <c r="BI13" s="3997"/>
      <c r="BJ13" s="3997"/>
      <c r="BK13" s="3997"/>
      <c r="BL13" s="3997"/>
      <c r="BM13" s="3997"/>
      <c r="BN13" s="3997"/>
      <c r="BO13" s="3998"/>
      <c r="BP13" s="3998"/>
      <c r="BQ13" s="3998"/>
      <c r="BR13" s="3998"/>
      <c r="BS13" s="3998"/>
      <c r="BT13" s="3998"/>
      <c r="BU13" s="3998"/>
      <c r="BV13" s="3998"/>
      <c r="BW13" s="3998"/>
      <c r="BX13" s="3998"/>
      <c r="BY13" s="3998"/>
      <c r="BZ13" s="3998"/>
      <c r="CA13" s="3999" t="s">
        <v>57</v>
      </c>
      <c r="CB13" s="3999"/>
      <c r="CC13" s="4000"/>
      <c r="CD13" s="1526"/>
      <c r="CE13" s="1527"/>
    </row>
    <row r="14" spans="1:97" ht="15" customHeight="1">
      <c r="B14" s="3964"/>
      <c r="C14" s="3962"/>
      <c r="D14" s="3962"/>
      <c r="E14" s="3962"/>
      <c r="F14" s="3962"/>
      <c r="G14" s="3962"/>
      <c r="H14" s="3963"/>
      <c r="I14" s="3916" t="s">
        <v>3775</v>
      </c>
      <c r="J14" s="3971"/>
      <c r="K14" s="3971"/>
      <c r="L14" s="3971"/>
      <c r="M14" s="3971"/>
      <c r="N14" s="3971"/>
      <c r="O14" s="3971"/>
      <c r="P14" s="3971"/>
      <c r="Q14" s="3971"/>
      <c r="R14" s="3971"/>
      <c r="S14" s="3917"/>
      <c r="T14" s="3967" t="s">
        <v>139</v>
      </c>
      <c r="U14" s="3912"/>
      <c r="V14" s="3968" t="s">
        <v>2577</v>
      </c>
      <c r="W14" s="3968"/>
      <c r="X14" s="3968"/>
      <c r="Y14" s="3968"/>
      <c r="Z14" s="3968"/>
      <c r="AA14" s="3968"/>
      <c r="AB14" s="3968"/>
      <c r="AC14" s="3968"/>
      <c r="AD14" s="3968"/>
      <c r="AE14" s="3966" t="s">
        <v>139</v>
      </c>
      <c r="AF14" s="3966"/>
      <c r="AG14" s="3968" t="s">
        <v>2529</v>
      </c>
      <c r="AH14" s="3968"/>
      <c r="AI14" s="3968"/>
      <c r="AJ14" s="3968"/>
      <c r="AK14" s="3968"/>
      <c r="AL14" s="3968"/>
      <c r="AM14" s="3968"/>
      <c r="AN14" s="3968"/>
      <c r="AO14" s="3968"/>
      <c r="AP14" s="3968"/>
      <c r="AQ14" s="3968"/>
      <c r="AR14" s="3916" t="s">
        <v>3776</v>
      </c>
      <c r="AS14" s="3971"/>
      <c r="AT14" s="3971"/>
      <c r="AU14" s="3971"/>
      <c r="AV14" s="3971"/>
      <c r="AW14" s="3971"/>
      <c r="AX14" s="3971"/>
      <c r="AY14" s="3971"/>
      <c r="AZ14" s="3971"/>
      <c r="BA14" s="3971"/>
      <c r="BB14" s="3917"/>
      <c r="BC14" s="3969" t="s">
        <v>139</v>
      </c>
      <c r="BD14" s="3969"/>
      <c r="BE14" s="3968" t="s">
        <v>2578</v>
      </c>
      <c r="BF14" s="3968"/>
      <c r="BG14" s="3968"/>
      <c r="BH14" s="3968"/>
      <c r="BI14" s="3968"/>
      <c r="BJ14" s="3968"/>
      <c r="BK14" s="3968"/>
      <c r="BL14" s="3968"/>
      <c r="BM14" s="3968"/>
      <c r="BN14" s="3968"/>
      <c r="BO14" s="3969" t="s">
        <v>139</v>
      </c>
      <c r="BP14" s="3969"/>
      <c r="BQ14" s="3968" t="s">
        <v>2530</v>
      </c>
      <c r="BR14" s="3968"/>
      <c r="BS14" s="3968"/>
      <c r="BT14" s="3968"/>
      <c r="BU14" s="3968"/>
      <c r="BV14" s="3968"/>
      <c r="BW14" s="3968"/>
      <c r="BX14" s="3968"/>
      <c r="BY14" s="3968"/>
      <c r="BZ14" s="3968"/>
      <c r="CA14" s="3968"/>
      <c r="CB14" s="3968"/>
      <c r="CC14" s="3987"/>
    </row>
    <row r="15" spans="1:97" ht="15" customHeight="1">
      <c r="B15" s="3964"/>
      <c r="C15" s="3962"/>
      <c r="D15" s="3962"/>
      <c r="E15" s="3962"/>
      <c r="F15" s="3962"/>
      <c r="G15" s="3962"/>
      <c r="H15" s="3963"/>
      <c r="I15" s="3918"/>
      <c r="J15" s="3972"/>
      <c r="K15" s="3972"/>
      <c r="L15" s="3972"/>
      <c r="M15" s="3972"/>
      <c r="N15" s="3972"/>
      <c r="O15" s="3972"/>
      <c r="P15" s="3972"/>
      <c r="Q15" s="3972"/>
      <c r="R15" s="3972"/>
      <c r="S15" s="3919"/>
      <c r="T15" s="3991" t="s">
        <v>139</v>
      </c>
      <c r="U15" s="3992"/>
      <c r="V15" s="3986" t="s">
        <v>2579</v>
      </c>
      <c r="W15" s="3986"/>
      <c r="X15" s="3986"/>
      <c r="Y15" s="3986"/>
      <c r="Z15" s="3986"/>
      <c r="AA15" s="3986"/>
      <c r="AB15" s="3986"/>
      <c r="AC15" s="3986"/>
      <c r="AD15" s="3986"/>
      <c r="AE15" s="3986"/>
      <c r="AF15" s="3986"/>
      <c r="AG15" s="3986"/>
      <c r="AH15" s="3986"/>
      <c r="AI15" s="3986"/>
      <c r="AJ15" s="3986"/>
      <c r="AK15" s="3986"/>
      <c r="AL15" s="3986"/>
      <c r="AM15" s="3986"/>
      <c r="AN15" s="3986"/>
      <c r="AO15" s="3986"/>
      <c r="AP15" s="3986"/>
      <c r="AQ15" s="3993"/>
      <c r="AR15" s="3918"/>
      <c r="AS15" s="3972"/>
      <c r="AT15" s="3972"/>
      <c r="AU15" s="3972"/>
      <c r="AV15" s="3972"/>
      <c r="AW15" s="3972"/>
      <c r="AX15" s="3972"/>
      <c r="AY15" s="3972"/>
      <c r="AZ15" s="3972"/>
      <c r="BA15" s="3972"/>
      <c r="BB15" s="3919"/>
      <c r="BC15" s="3985"/>
      <c r="BD15" s="3985"/>
      <c r="BE15" s="3986"/>
      <c r="BF15" s="3986"/>
      <c r="BG15" s="3986"/>
      <c r="BH15" s="3986"/>
      <c r="BI15" s="3986"/>
      <c r="BJ15" s="3986"/>
      <c r="BK15" s="3986"/>
      <c r="BL15" s="3986"/>
      <c r="BM15" s="3986"/>
      <c r="BN15" s="3986"/>
      <c r="BO15" s="3985"/>
      <c r="BP15" s="3985"/>
      <c r="BQ15" s="3986"/>
      <c r="BR15" s="3986"/>
      <c r="BS15" s="3986"/>
      <c r="BT15" s="3986"/>
      <c r="BU15" s="3986"/>
      <c r="BV15" s="3986"/>
      <c r="BW15" s="3986"/>
      <c r="BX15" s="3986"/>
      <c r="BY15" s="3986"/>
      <c r="BZ15" s="3986"/>
      <c r="CA15" s="3986"/>
      <c r="CB15" s="3986"/>
      <c r="CC15" s="3990"/>
    </row>
    <row r="16" spans="1:97" ht="10.5" customHeight="1">
      <c r="B16" s="3964"/>
      <c r="C16" s="3962"/>
      <c r="D16" s="3962"/>
      <c r="E16" s="3962"/>
      <c r="F16" s="3962"/>
      <c r="G16" s="3962"/>
      <c r="H16" s="3963"/>
      <c r="I16" s="3916" t="s">
        <v>3777</v>
      </c>
      <c r="J16" s="3971"/>
      <c r="K16" s="3971"/>
      <c r="L16" s="3971"/>
      <c r="M16" s="3971"/>
      <c r="N16" s="3971"/>
      <c r="O16" s="3971"/>
      <c r="P16" s="3971"/>
      <c r="Q16" s="3971"/>
      <c r="R16" s="3971"/>
      <c r="S16" s="3917"/>
      <c r="T16" s="3916" t="s">
        <v>3778</v>
      </c>
      <c r="U16" s="3971"/>
      <c r="V16" s="3971"/>
      <c r="W16" s="3971"/>
      <c r="X16" s="3971"/>
      <c r="Y16" s="3971"/>
      <c r="Z16" s="3973" t="str">
        <f>cst_wskakunin_KAISU_TIJYOU_SHINSEI</f>
        <v/>
      </c>
      <c r="AA16" s="3974"/>
      <c r="AB16" s="3974"/>
      <c r="AC16" s="3975"/>
      <c r="AD16" s="3916" t="s">
        <v>481</v>
      </c>
      <c r="AE16" s="3917"/>
      <c r="AF16" s="3916" t="s">
        <v>3779</v>
      </c>
      <c r="AG16" s="3971"/>
      <c r="AH16" s="3971"/>
      <c r="AI16" s="3971"/>
      <c r="AJ16" s="3971"/>
      <c r="AK16" s="3973">
        <f>cst_wskakunin_KAISU_TIKA_SHINSEI__zero</f>
        <v>0</v>
      </c>
      <c r="AL16" s="3974"/>
      <c r="AM16" s="3974"/>
      <c r="AN16" s="3974"/>
      <c r="AO16" s="3975"/>
      <c r="AP16" s="3916" t="s">
        <v>481</v>
      </c>
      <c r="AQ16" s="3917"/>
      <c r="AR16" s="3920"/>
      <c r="AS16" s="3921"/>
      <c r="AT16" s="3921"/>
      <c r="AU16" s="3921"/>
      <c r="AV16" s="3921"/>
      <c r="AW16" s="3921"/>
      <c r="AX16" s="3921"/>
      <c r="AY16" s="3921"/>
      <c r="AZ16" s="3921"/>
      <c r="BA16" s="3921"/>
      <c r="BB16" s="3921"/>
      <c r="BC16" s="3921"/>
      <c r="BD16" s="3921"/>
      <c r="BE16" s="3921"/>
      <c r="BF16" s="3921"/>
      <c r="BG16" s="3921"/>
      <c r="BH16" s="3921"/>
      <c r="BI16" s="3921"/>
      <c r="BJ16" s="3921"/>
      <c r="BK16" s="3921"/>
      <c r="BL16" s="3921"/>
      <c r="BM16" s="3921"/>
      <c r="BN16" s="3921"/>
      <c r="BO16" s="3921"/>
      <c r="BP16" s="3921"/>
      <c r="BQ16" s="3921"/>
      <c r="BR16" s="3921"/>
      <c r="BS16" s="3921"/>
      <c r="BT16" s="3921"/>
      <c r="BU16" s="3921"/>
      <c r="BV16" s="3921"/>
      <c r="BW16" s="3921"/>
      <c r="BX16" s="3921"/>
      <c r="BY16" s="3921"/>
      <c r="BZ16" s="3921"/>
      <c r="CA16" s="3921"/>
      <c r="CB16" s="3921"/>
      <c r="CC16" s="3922"/>
    </row>
    <row r="17" spans="2:96" ht="10.5" customHeight="1">
      <c r="B17" s="3982"/>
      <c r="C17" s="3983"/>
      <c r="D17" s="3983"/>
      <c r="E17" s="3983"/>
      <c r="F17" s="3983"/>
      <c r="G17" s="3983"/>
      <c r="H17" s="3984"/>
      <c r="I17" s="3918"/>
      <c r="J17" s="3972"/>
      <c r="K17" s="3972"/>
      <c r="L17" s="3972"/>
      <c r="M17" s="3972"/>
      <c r="N17" s="3972"/>
      <c r="O17" s="3972"/>
      <c r="P17" s="3972"/>
      <c r="Q17" s="3972"/>
      <c r="R17" s="3972"/>
      <c r="S17" s="3919"/>
      <c r="T17" s="3918"/>
      <c r="U17" s="3972"/>
      <c r="V17" s="3972"/>
      <c r="W17" s="3972"/>
      <c r="X17" s="3972"/>
      <c r="Y17" s="3972"/>
      <c r="Z17" s="3976"/>
      <c r="AA17" s="3977"/>
      <c r="AB17" s="3977"/>
      <c r="AC17" s="3978"/>
      <c r="AD17" s="3918"/>
      <c r="AE17" s="3919"/>
      <c r="AF17" s="3918"/>
      <c r="AG17" s="3972"/>
      <c r="AH17" s="3972"/>
      <c r="AI17" s="3972"/>
      <c r="AJ17" s="3972"/>
      <c r="AK17" s="3976"/>
      <c r="AL17" s="3977"/>
      <c r="AM17" s="3977"/>
      <c r="AN17" s="3977"/>
      <c r="AO17" s="3978"/>
      <c r="AP17" s="3918"/>
      <c r="AQ17" s="3919"/>
      <c r="AR17" s="3923"/>
      <c r="AS17" s="3924"/>
      <c r="AT17" s="3924"/>
      <c r="AU17" s="3924"/>
      <c r="AV17" s="3924"/>
      <c r="AW17" s="3924"/>
      <c r="AX17" s="3924"/>
      <c r="AY17" s="3924"/>
      <c r="AZ17" s="3924"/>
      <c r="BA17" s="3924"/>
      <c r="BB17" s="3924"/>
      <c r="BC17" s="3924"/>
      <c r="BD17" s="3924"/>
      <c r="BE17" s="3924"/>
      <c r="BF17" s="3924"/>
      <c r="BG17" s="3924"/>
      <c r="BH17" s="3924"/>
      <c r="BI17" s="3924"/>
      <c r="BJ17" s="3924"/>
      <c r="BK17" s="3924"/>
      <c r="BL17" s="3924"/>
      <c r="BM17" s="3924"/>
      <c r="BN17" s="3924"/>
      <c r="BO17" s="3924"/>
      <c r="BP17" s="3924"/>
      <c r="BQ17" s="3924"/>
      <c r="BR17" s="3924"/>
      <c r="BS17" s="3924"/>
      <c r="BT17" s="3924"/>
      <c r="BU17" s="3924"/>
      <c r="BV17" s="3924"/>
      <c r="BW17" s="3924"/>
      <c r="BX17" s="3924"/>
      <c r="BY17" s="3924"/>
      <c r="BZ17" s="3924"/>
      <c r="CA17" s="3924"/>
      <c r="CB17" s="3924"/>
      <c r="CC17" s="3925"/>
    </row>
    <row r="18" spans="2:96" ht="7.5" customHeight="1">
      <c r="B18" s="3961" t="s">
        <v>3780</v>
      </c>
      <c r="C18" s="3962"/>
      <c r="D18" s="3962"/>
      <c r="E18" s="3962"/>
      <c r="F18" s="3962"/>
      <c r="G18" s="3962"/>
      <c r="H18" s="3962"/>
      <c r="I18" s="3962"/>
      <c r="J18" s="3962"/>
      <c r="K18" s="3962"/>
      <c r="L18" s="3962"/>
      <c r="M18" s="3962"/>
      <c r="N18" s="3962"/>
      <c r="O18" s="3962"/>
      <c r="P18" s="3962"/>
      <c r="Q18" s="3962"/>
      <c r="R18" s="3962"/>
      <c r="S18" s="3963"/>
      <c r="T18" s="3965" t="s">
        <v>139</v>
      </c>
      <c r="U18" s="3966"/>
      <c r="V18" s="3968" t="s">
        <v>2531</v>
      </c>
      <c r="W18" s="3968"/>
      <c r="X18" s="3968"/>
      <c r="Y18" s="3968"/>
      <c r="Z18" s="3968"/>
      <c r="AA18" s="3968"/>
      <c r="AB18" s="3968"/>
      <c r="AC18" s="3968"/>
      <c r="AD18" s="3968"/>
      <c r="AE18" s="3969" t="s">
        <v>139</v>
      </c>
      <c r="AF18" s="3969"/>
      <c r="AG18" s="3968" t="s">
        <v>2532</v>
      </c>
      <c r="AH18" s="3968"/>
      <c r="AI18" s="3968"/>
      <c r="AJ18" s="3968"/>
      <c r="AK18" s="3968"/>
      <c r="AL18" s="3968"/>
      <c r="AM18" s="3968"/>
      <c r="AN18" s="3968"/>
      <c r="AO18" s="3968"/>
      <c r="AP18" s="3968"/>
      <c r="AQ18" s="3968"/>
      <c r="AR18" s="3968"/>
      <c r="AS18" s="3968"/>
      <c r="AT18" s="3968"/>
      <c r="AU18" s="3969" t="s">
        <v>139</v>
      </c>
      <c r="AV18" s="3969"/>
      <c r="AW18" s="3968" t="s">
        <v>2533</v>
      </c>
      <c r="AX18" s="3968"/>
      <c r="AY18" s="3968"/>
      <c r="AZ18" s="3968"/>
      <c r="BA18" s="3968"/>
      <c r="BB18" s="3968"/>
      <c r="BC18" s="3968"/>
      <c r="BD18" s="3968"/>
      <c r="BE18" s="3968"/>
      <c r="BF18" s="3968"/>
      <c r="BG18" s="3968"/>
      <c r="BH18" s="3968"/>
      <c r="BI18" s="3969" t="s">
        <v>139</v>
      </c>
      <c r="BJ18" s="3969"/>
      <c r="BK18" s="3968" t="s">
        <v>2605</v>
      </c>
      <c r="BL18" s="3968"/>
      <c r="BM18" s="3968"/>
      <c r="BN18" s="3968"/>
      <c r="BO18" s="3968"/>
      <c r="BP18" s="3968"/>
      <c r="BQ18" s="3968"/>
      <c r="BR18" s="3968"/>
      <c r="BS18" s="3968"/>
      <c r="BT18" s="3968"/>
      <c r="BU18" s="3968"/>
      <c r="BV18" s="3968"/>
      <c r="BW18" s="3968"/>
      <c r="BX18" s="3968"/>
      <c r="BY18" s="3968"/>
      <c r="BZ18" s="3968"/>
      <c r="CA18" s="3968"/>
      <c r="CB18" s="3968"/>
      <c r="CC18" s="3987"/>
    </row>
    <row r="19" spans="2:96" ht="8.25" customHeight="1">
      <c r="B19" s="3961"/>
      <c r="C19" s="3962"/>
      <c r="D19" s="3962"/>
      <c r="E19" s="3962"/>
      <c r="F19" s="3962"/>
      <c r="G19" s="3962"/>
      <c r="H19" s="3962"/>
      <c r="I19" s="3962"/>
      <c r="J19" s="3962"/>
      <c r="K19" s="3962"/>
      <c r="L19" s="3962"/>
      <c r="M19" s="3962"/>
      <c r="N19" s="3962"/>
      <c r="O19" s="3962"/>
      <c r="P19" s="3962"/>
      <c r="Q19" s="3962"/>
      <c r="R19" s="3962"/>
      <c r="S19" s="3963"/>
      <c r="T19" s="3967"/>
      <c r="U19" s="3912"/>
      <c r="V19" s="3914"/>
      <c r="W19" s="3914"/>
      <c r="X19" s="3914"/>
      <c r="Y19" s="3914"/>
      <c r="Z19" s="3914"/>
      <c r="AA19" s="3914"/>
      <c r="AB19" s="3914"/>
      <c r="AC19" s="3914"/>
      <c r="AD19" s="3914"/>
      <c r="AE19" s="3970"/>
      <c r="AF19" s="3970"/>
      <c r="AG19" s="3914"/>
      <c r="AH19" s="3914"/>
      <c r="AI19" s="3914"/>
      <c r="AJ19" s="3914"/>
      <c r="AK19" s="3914"/>
      <c r="AL19" s="3914"/>
      <c r="AM19" s="3914"/>
      <c r="AN19" s="3914"/>
      <c r="AO19" s="3914"/>
      <c r="AP19" s="3914"/>
      <c r="AQ19" s="3914"/>
      <c r="AR19" s="3914"/>
      <c r="AS19" s="3914"/>
      <c r="AT19" s="3914"/>
      <c r="AU19" s="3970"/>
      <c r="AV19" s="3970"/>
      <c r="AW19" s="3914"/>
      <c r="AX19" s="3914"/>
      <c r="AY19" s="3914"/>
      <c r="AZ19" s="3914"/>
      <c r="BA19" s="3914"/>
      <c r="BB19" s="3914"/>
      <c r="BC19" s="3914"/>
      <c r="BD19" s="3914"/>
      <c r="BE19" s="3914"/>
      <c r="BF19" s="3914"/>
      <c r="BG19" s="3914"/>
      <c r="BH19" s="3914"/>
      <c r="BI19" s="3970"/>
      <c r="BJ19" s="3970"/>
      <c r="BK19" s="3914"/>
      <c r="BL19" s="3914"/>
      <c r="BM19" s="3914"/>
      <c r="BN19" s="3914"/>
      <c r="BO19" s="3914"/>
      <c r="BP19" s="3914"/>
      <c r="BQ19" s="3914"/>
      <c r="BR19" s="3914"/>
      <c r="BS19" s="3914"/>
      <c r="BT19" s="3914"/>
      <c r="BU19" s="3914"/>
      <c r="BV19" s="3914"/>
      <c r="BW19" s="3914"/>
      <c r="BX19" s="3914"/>
      <c r="BY19" s="3914"/>
      <c r="BZ19" s="3914"/>
      <c r="CA19" s="3914"/>
      <c r="CB19" s="3914"/>
      <c r="CC19" s="3988"/>
    </row>
    <row r="20" spans="2:96" ht="7.5" customHeight="1">
      <c r="B20" s="3964"/>
      <c r="C20" s="3962"/>
      <c r="D20" s="3962"/>
      <c r="E20" s="3962"/>
      <c r="F20" s="3962"/>
      <c r="G20" s="3962"/>
      <c r="H20" s="3962"/>
      <c r="I20" s="3962"/>
      <c r="J20" s="3962"/>
      <c r="K20" s="3962"/>
      <c r="L20" s="3962"/>
      <c r="M20" s="3962"/>
      <c r="N20" s="3962"/>
      <c r="O20" s="3962"/>
      <c r="P20" s="3962"/>
      <c r="Q20" s="3962"/>
      <c r="R20" s="3962"/>
      <c r="S20" s="3963"/>
      <c r="T20" s="3967" t="s">
        <v>139</v>
      </c>
      <c r="U20" s="3912"/>
      <c r="V20" s="3914" t="s">
        <v>3781</v>
      </c>
      <c r="W20" s="3914"/>
      <c r="X20" s="3914"/>
      <c r="Y20" s="3914"/>
      <c r="Z20" s="3914"/>
      <c r="AA20" s="3914"/>
      <c r="AB20" s="3914"/>
      <c r="AC20" s="3914"/>
      <c r="AD20" s="3914"/>
      <c r="AE20" s="3914"/>
      <c r="AF20" s="3914"/>
      <c r="AG20" s="3914"/>
      <c r="AH20" s="3914"/>
      <c r="AI20" s="3914"/>
      <c r="AJ20" s="3914"/>
      <c r="AK20" s="3914"/>
      <c r="AL20" s="3914"/>
      <c r="AM20" s="3914"/>
      <c r="AN20" s="3914"/>
      <c r="AO20" s="3914"/>
      <c r="AP20" s="3914"/>
      <c r="AQ20" s="3914"/>
      <c r="AR20" s="3914"/>
      <c r="AS20" s="3914"/>
      <c r="AT20" s="1514"/>
      <c r="AU20" s="3912" t="s">
        <v>139</v>
      </c>
      <c r="AV20" s="3912"/>
      <c r="AW20" s="3914" t="s">
        <v>2581</v>
      </c>
      <c r="AX20" s="3914"/>
      <c r="AY20" s="3914"/>
      <c r="AZ20" s="3914"/>
      <c r="BA20" s="3914"/>
      <c r="BB20" s="3914"/>
      <c r="BC20" s="3914"/>
      <c r="BD20" s="3914"/>
      <c r="BE20" s="3914"/>
      <c r="BF20" s="3914"/>
      <c r="BG20" s="3914"/>
      <c r="BH20" s="3914"/>
      <c r="BI20" s="3912" t="s">
        <v>139</v>
      </c>
      <c r="BJ20" s="3912"/>
      <c r="BK20" s="3914" t="s">
        <v>2582</v>
      </c>
      <c r="BL20" s="3914"/>
      <c r="BM20" s="3914"/>
      <c r="BN20" s="3914"/>
      <c r="BO20" s="3914"/>
      <c r="BP20" s="3914"/>
      <c r="BQ20" s="3914"/>
      <c r="BR20" s="3914"/>
      <c r="BS20" s="3914"/>
      <c r="BT20" s="3914"/>
      <c r="BU20" s="3914"/>
      <c r="BV20" s="3914"/>
      <c r="BW20" s="3914"/>
      <c r="BX20" s="1528"/>
      <c r="BY20" s="1528"/>
      <c r="BZ20" s="1528"/>
      <c r="CA20" s="1528"/>
      <c r="CB20" s="1528"/>
      <c r="CC20" s="1519"/>
    </row>
    <row r="21" spans="2:96" ht="8.25" customHeight="1">
      <c r="B21" s="3964"/>
      <c r="C21" s="3962"/>
      <c r="D21" s="3962"/>
      <c r="E21" s="3962"/>
      <c r="F21" s="3962"/>
      <c r="G21" s="3962"/>
      <c r="H21" s="3962"/>
      <c r="I21" s="3962"/>
      <c r="J21" s="3962"/>
      <c r="K21" s="3962"/>
      <c r="L21" s="3962"/>
      <c r="M21" s="3962"/>
      <c r="N21" s="3962"/>
      <c r="O21" s="3962"/>
      <c r="P21" s="3962"/>
      <c r="Q21" s="3962"/>
      <c r="R21" s="3962"/>
      <c r="S21" s="3963"/>
      <c r="T21" s="3989"/>
      <c r="U21" s="3913"/>
      <c r="V21" s="3915"/>
      <c r="W21" s="3915"/>
      <c r="X21" s="3915"/>
      <c r="Y21" s="3915"/>
      <c r="Z21" s="3915"/>
      <c r="AA21" s="3915"/>
      <c r="AB21" s="3915"/>
      <c r="AC21" s="3915"/>
      <c r="AD21" s="3915"/>
      <c r="AE21" s="3915"/>
      <c r="AF21" s="3915"/>
      <c r="AG21" s="3915"/>
      <c r="AH21" s="3915"/>
      <c r="AI21" s="3915"/>
      <c r="AJ21" s="3915"/>
      <c r="AK21" s="3915"/>
      <c r="AL21" s="3915"/>
      <c r="AM21" s="3915"/>
      <c r="AN21" s="3915"/>
      <c r="AO21" s="3915"/>
      <c r="AP21" s="3915"/>
      <c r="AQ21" s="3915"/>
      <c r="AR21" s="3915"/>
      <c r="AS21" s="3915"/>
      <c r="AT21" s="1514"/>
      <c r="AU21" s="3913"/>
      <c r="AV21" s="3913"/>
      <c r="AW21" s="3915"/>
      <c r="AX21" s="3915"/>
      <c r="AY21" s="3915"/>
      <c r="AZ21" s="3915"/>
      <c r="BA21" s="3915"/>
      <c r="BB21" s="3915"/>
      <c r="BC21" s="3915"/>
      <c r="BD21" s="3915"/>
      <c r="BE21" s="3915"/>
      <c r="BF21" s="3915"/>
      <c r="BG21" s="3915"/>
      <c r="BH21" s="3915"/>
      <c r="BI21" s="3913"/>
      <c r="BJ21" s="3913"/>
      <c r="BK21" s="3915"/>
      <c r="BL21" s="3915"/>
      <c r="BM21" s="3915"/>
      <c r="BN21" s="3915"/>
      <c r="BO21" s="3915"/>
      <c r="BP21" s="3915"/>
      <c r="BQ21" s="3915"/>
      <c r="BR21" s="3915"/>
      <c r="BS21" s="3915"/>
      <c r="BT21" s="3915"/>
      <c r="BU21" s="3915"/>
      <c r="BV21" s="3915"/>
      <c r="BW21" s="3915"/>
      <c r="BX21" s="1528"/>
      <c r="BY21" s="1528"/>
      <c r="BZ21" s="1528"/>
      <c r="CA21" s="1528"/>
      <c r="CB21" s="1528"/>
      <c r="CC21" s="1519"/>
    </row>
    <row r="22" spans="2:96" ht="18" customHeight="1">
      <c r="B22" s="1529"/>
      <c r="C22" s="1530"/>
      <c r="D22" s="3943" t="s">
        <v>4855</v>
      </c>
      <c r="E22" s="3944"/>
      <c r="F22" s="3944"/>
      <c r="G22" s="3944"/>
      <c r="H22" s="3944"/>
      <c r="I22" s="3944"/>
      <c r="J22" s="3944"/>
      <c r="K22" s="3944"/>
      <c r="L22" s="3944"/>
      <c r="M22" s="3944"/>
      <c r="N22" s="3944"/>
      <c r="O22" s="3944"/>
      <c r="P22" s="3944"/>
      <c r="Q22" s="3944"/>
      <c r="R22" s="3944"/>
      <c r="S22" s="3945"/>
      <c r="T22" s="3949" t="s">
        <v>4856</v>
      </c>
      <c r="U22" s="3950"/>
      <c r="V22" s="3950"/>
      <c r="W22" s="3950"/>
      <c r="X22" s="3950"/>
      <c r="Y22" s="3950"/>
      <c r="Z22" s="3950"/>
      <c r="AA22" s="3950"/>
      <c r="AB22" s="3951"/>
      <c r="AC22" s="3951"/>
      <c r="AD22" s="3951"/>
      <c r="AE22" s="3951"/>
      <c r="AF22" s="3951"/>
      <c r="AG22" s="3951"/>
      <c r="AH22" s="3951"/>
      <c r="AI22" s="3951"/>
      <c r="AJ22" s="3951"/>
      <c r="AK22" s="3951"/>
      <c r="AL22" s="3951"/>
      <c r="AM22" s="3951"/>
      <c r="AN22" s="3951"/>
      <c r="AO22" s="3951"/>
      <c r="AP22" s="3951"/>
      <c r="AQ22" s="3951"/>
      <c r="AR22" s="3951"/>
      <c r="AS22" s="3951"/>
      <c r="AT22" s="3951"/>
      <c r="AU22" s="3951"/>
      <c r="AV22" s="3951"/>
      <c r="AW22" s="3951"/>
      <c r="AX22" s="3951"/>
      <c r="AY22" s="3952" t="s">
        <v>4889</v>
      </c>
      <c r="AZ22" s="3952"/>
      <c r="BA22" s="3952"/>
      <c r="BB22" s="3952"/>
      <c r="BC22" s="3952"/>
      <c r="BD22" s="3952"/>
      <c r="BE22" s="3952"/>
      <c r="BF22" s="3952"/>
      <c r="BG22" s="3952"/>
      <c r="BH22" s="3952"/>
      <c r="BI22" s="3951"/>
      <c r="BJ22" s="3951"/>
      <c r="BK22" s="3951"/>
      <c r="BL22" s="3951"/>
      <c r="BM22" s="3951"/>
      <c r="BN22" s="3951"/>
      <c r="BO22" s="3951"/>
      <c r="BP22" s="3951"/>
      <c r="BQ22" s="3951"/>
      <c r="BR22" s="3951"/>
      <c r="BS22" s="3951"/>
      <c r="BT22" s="3951"/>
      <c r="BU22" s="3951"/>
      <c r="BV22" s="3951"/>
      <c r="BW22" s="3951"/>
      <c r="BX22" s="3951"/>
      <c r="BY22" s="3951"/>
      <c r="BZ22" s="3951"/>
      <c r="CA22" s="3953" t="s">
        <v>10</v>
      </c>
      <c r="CB22" s="3953"/>
      <c r="CC22" s="3954"/>
    </row>
    <row r="23" spans="2:96" ht="17.25" customHeight="1" thickBot="1">
      <c r="B23" s="1531"/>
      <c r="C23" s="1532"/>
      <c r="D23" s="4063"/>
      <c r="E23" s="4064"/>
      <c r="F23" s="4064"/>
      <c r="G23" s="4064"/>
      <c r="H23" s="4064"/>
      <c r="I23" s="4064"/>
      <c r="J23" s="4064"/>
      <c r="K23" s="4064"/>
      <c r="L23" s="4064"/>
      <c r="M23" s="4064"/>
      <c r="N23" s="4064"/>
      <c r="O23" s="4064"/>
      <c r="P23" s="4064"/>
      <c r="Q23" s="4064"/>
      <c r="R23" s="4064"/>
      <c r="S23" s="4065"/>
      <c r="T23" s="4066" t="s">
        <v>4494</v>
      </c>
      <c r="U23" s="3957"/>
      <c r="V23" s="3957"/>
      <c r="W23" s="3957"/>
      <c r="X23" s="3957"/>
      <c r="Y23" s="3957"/>
      <c r="Z23" s="3957"/>
      <c r="AA23" s="3957"/>
      <c r="AB23" s="3957"/>
      <c r="AC23" s="3957"/>
      <c r="AD23" s="3957"/>
      <c r="AE23" s="3957"/>
      <c r="AF23" s="3957"/>
      <c r="AG23" s="3957"/>
      <c r="AH23" s="3957"/>
      <c r="AI23" s="3957"/>
      <c r="AJ23" s="3957"/>
      <c r="AK23" s="3957"/>
      <c r="AL23" s="3957"/>
      <c r="AM23" s="3957"/>
      <c r="AN23" s="3957"/>
      <c r="AO23" s="3957"/>
      <c r="AP23" s="3957"/>
      <c r="AQ23" s="3957"/>
      <c r="AR23" s="3957"/>
      <c r="AS23" s="3957"/>
      <c r="AT23" s="3957"/>
      <c r="AU23" s="3957"/>
      <c r="AV23" s="3957"/>
      <c r="AW23" s="3957"/>
      <c r="AX23" s="3957"/>
      <c r="AY23" s="3957"/>
      <c r="AZ23" s="3957"/>
      <c r="BA23" s="3957"/>
      <c r="BB23" s="4067"/>
      <c r="BC23" s="4068" t="s">
        <v>139</v>
      </c>
      <c r="BD23" s="4069"/>
      <c r="BE23" s="4069"/>
      <c r="BF23" s="4070" t="s">
        <v>4495</v>
      </c>
      <c r="BG23" s="4070"/>
      <c r="BH23" s="4070"/>
      <c r="BI23" s="4070"/>
      <c r="BJ23" s="4070"/>
      <c r="BK23" s="4070"/>
      <c r="BL23" s="4069" t="s">
        <v>139</v>
      </c>
      <c r="BM23" s="4069"/>
      <c r="BN23" s="4069"/>
      <c r="BO23" s="4070" t="s">
        <v>4496</v>
      </c>
      <c r="BP23" s="4070"/>
      <c r="BQ23" s="4070"/>
      <c r="BR23" s="4070"/>
      <c r="BS23" s="4070"/>
      <c r="BT23" s="4070"/>
      <c r="BU23" s="4070"/>
      <c r="BV23" s="4070"/>
      <c r="BW23" s="1528"/>
      <c r="BX23" s="1528"/>
      <c r="BY23" s="1528"/>
      <c r="BZ23" s="1528"/>
      <c r="CA23" s="1528"/>
      <c r="CB23" s="1528"/>
      <c r="CC23" s="1519"/>
    </row>
    <row r="24" spans="2:96" ht="24" customHeight="1">
      <c r="B24" s="4045" t="s">
        <v>4858</v>
      </c>
      <c r="C24" s="4046"/>
      <c r="D24" s="4046"/>
      <c r="E24" s="4046"/>
      <c r="F24" s="4046"/>
      <c r="G24" s="4046"/>
      <c r="H24" s="4046"/>
      <c r="I24" s="4046"/>
      <c r="J24" s="4046"/>
      <c r="K24" s="4046"/>
      <c r="L24" s="4046"/>
      <c r="M24" s="4046"/>
      <c r="N24" s="4046"/>
      <c r="O24" s="4046"/>
      <c r="P24" s="4046"/>
      <c r="Q24" s="4046"/>
      <c r="R24" s="4046"/>
      <c r="S24" s="4047"/>
      <c r="T24" s="4051" t="s">
        <v>4859</v>
      </c>
      <c r="U24" s="4052"/>
      <c r="V24" s="4052"/>
      <c r="W24" s="4052"/>
      <c r="X24" s="4052"/>
      <c r="Y24" s="4052"/>
      <c r="Z24" s="4052"/>
      <c r="AA24" s="4052"/>
      <c r="AB24" s="4052"/>
      <c r="AC24" s="4052"/>
      <c r="AD24" s="4052"/>
      <c r="AE24" s="4053"/>
      <c r="AF24" s="4054" t="s">
        <v>139</v>
      </c>
      <c r="AG24" s="4055"/>
      <c r="AH24" s="1533" t="s">
        <v>4495</v>
      </c>
      <c r="AI24" s="1533"/>
      <c r="AJ24" s="1533"/>
      <c r="AK24" s="1533"/>
      <c r="AL24" s="1533"/>
      <c r="AM24" s="1533"/>
      <c r="AN24" s="1534"/>
      <c r="AO24" s="4056" t="s">
        <v>139</v>
      </c>
      <c r="AP24" s="4057"/>
      <c r="AQ24" s="1535" t="s">
        <v>4496</v>
      </c>
      <c r="AR24" s="1535"/>
      <c r="AS24" s="1535"/>
      <c r="AT24" s="1535"/>
      <c r="AU24" s="1536"/>
      <c r="AV24" s="1537"/>
      <c r="AW24" s="1537"/>
      <c r="AX24" s="1537"/>
      <c r="AY24" s="1537"/>
      <c r="AZ24" s="1537"/>
      <c r="BA24" s="1537"/>
      <c r="BB24" s="1537"/>
      <c r="BC24" s="1537"/>
      <c r="BD24" s="1537"/>
      <c r="BE24" s="1537"/>
      <c r="BF24" s="1537"/>
      <c r="BG24" s="1537"/>
      <c r="BH24" s="1537"/>
      <c r="BI24" s="1536"/>
      <c r="BJ24" s="1536"/>
      <c r="BK24" s="1538"/>
      <c r="BL24" s="1538"/>
      <c r="BM24" s="1538"/>
      <c r="BN24" s="1538"/>
      <c r="BO24" s="1538"/>
      <c r="BP24" s="1538"/>
      <c r="BQ24" s="1538"/>
      <c r="BR24" s="1538"/>
      <c r="BS24" s="1538"/>
      <c r="BT24" s="1538"/>
      <c r="BU24" s="1538"/>
      <c r="BV24" s="1538"/>
      <c r="BW24" s="1538"/>
      <c r="BX24" s="1538"/>
      <c r="BY24" s="1539"/>
      <c r="BZ24" s="1539"/>
      <c r="CA24" s="1539"/>
      <c r="CB24" s="1539"/>
      <c r="CC24" s="1540"/>
    </row>
    <row r="25" spans="2:96" ht="24" customHeight="1" thickBot="1">
      <c r="B25" s="4048"/>
      <c r="C25" s="4049"/>
      <c r="D25" s="4049"/>
      <c r="E25" s="4049"/>
      <c r="F25" s="4049"/>
      <c r="G25" s="4049"/>
      <c r="H25" s="4049"/>
      <c r="I25" s="4049"/>
      <c r="J25" s="4049"/>
      <c r="K25" s="4049"/>
      <c r="L25" s="4049"/>
      <c r="M25" s="4049"/>
      <c r="N25" s="4049"/>
      <c r="O25" s="4049"/>
      <c r="P25" s="4049"/>
      <c r="Q25" s="4049"/>
      <c r="R25" s="4049"/>
      <c r="S25" s="4050"/>
      <c r="T25" s="4058" t="s">
        <v>4860</v>
      </c>
      <c r="U25" s="4059"/>
      <c r="V25" s="4059"/>
      <c r="W25" s="4059"/>
      <c r="X25" s="4059"/>
      <c r="Y25" s="4059"/>
      <c r="Z25" s="4059"/>
      <c r="AA25" s="4059"/>
      <c r="AB25" s="4059"/>
      <c r="AC25" s="4059"/>
      <c r="AD25" s="4059"/>
      <c r="AE25" s="4060"/>
      <c r="AF25" s="4061" t="str">
        <f>$X$40</f>
        <v>□</v>
      </c>
      <c r="AG25" s="4062"/>
      <c r="AH25" s="1541" t="s">
        <v>4495</v>
      </c>
      <c r="AI25" s="1541"/>
      <c r="AJ25" s="1541"/>
      <c r="AK25" s="1541"/>
      <c r="AL25" s="1541"/>
      <c r="AM25" s="1541"/>
      <c r="AN25" s="1542"/>
      <c r="AO25" s="3930" t="s">
        <v>139</v>
      </c>
      <c r="AP25" s="3931"/>
      <c r="AQ25" s="1543" t="s">
        <v>4496</v>
      </c>
      <c r="AR25" s="1543"/>
      <c r="AS25" s="1543"/>
      <c r="AT25" s="1543"/>
      <c r="AU25" s="1544"/>
      <c r="AV25" s="1545"/>
      <c r="AW25" s="1545"/>
      <c r="AX25" s="1545"/>
      <c r="AY25" s="1545"/>
      <c r="AZ25" s="1545"/>
      <c r="BA25" s="1545"/>
      <c r="BB25" s="1545"/>
      <c r="BC25" s="1545"/>
      <c r="BD25" s="1545"/>
      <c r="BE25" s="1545"/>
      <c r="BF25" s="1545"/>
      <c r="BG25" s="1545"/>
      <c r="BH25" s="1545"/>
      <c r="BI25" s="1544"/>
      <c r="BJ25" s="1544"/>
      <c r="BK25" s="1546"/>
      <c r="BL25" s="1546"/>
      <c r="BM25" s="1546"/>
      <c r="BN25" s="1546"/>
      <c r="BO25" s="1546"/>
      <c r="BP25" s="1546"/>
      <c r="BQ25" s="1546"/>
      <c r="BR25" s="1546"/>
      <c r="BS25" s="1546"/>
      <c r="BT25" s="1546"/>
      <c r="BU25" s="1546"/>
      <c r="BV25" s="1546"/>
      <c r="BW25" s="1546"/>
      <c r="BX25" s="1546"/>
      <c r="BY25" s="1547"/>
      <c r="BZ25" s="1547"/>
      <c r="CA25" s="1547"/>
      <c r="CB25" s="1547"/>
      <c r="CC25" s="1548"/>
    </row>
    <row r="26" spans="2:96" ht="21" customHeight="1">
      <c r="B26" s="3934"/>
      <c r="C26" s="3935" t="s">
        <v>4861</v>
      </c>
      <c r="D26" s="3936"/>
      <c r="E26" s="3936"/>
      <c r="F26" s="3936"/>
      <c r="G26" s="3936"/>
      <c r="H26" s="3936"/>
      <c r="I26" s="3936"/>
      <c r="J26" s="3936"/>
      <c r="K26" s="3936"/>
      <c r="L26" s="3936"/>
      <c r="M26" s="3936"/>
      <c r="N26" s="3936"/>
      <c r="O26" s="3936"/>
      <c r="P26" s="3936"/>
      <c r="Q26" s="3936"/>
      <c r="R26" s="3936"/>
      <c r="S26" s="3936"/>
      <c r="T26" s="3936"/>
      <c r="U26" s="3936"/>
      <c r="V26" s="3936"/>
      <c r="W26" s="3936"/>
      <c r="X26" s="3936"/>
      <c r="Y26" s="3936"/>
      <c r="Z26" s="3936"/>
      <c r="AA26" s="3936"/>
      <c r="AB26" s="3936"/>
      <c r="AC26" s="3936"/>
      <c r="AD26" s="3936"/>
      <c r="AE26" s="3936"/>
      <c r="AF26" s="3937"/>
      <c r="AG26" s="3937"/>
      <c r="AH26" s="3937"/>
      <c r="AI26" s="3937"/>
      <c r="AJ26" s="3937"/>
      <c r="AK26" s="3937"/>
      <c r="AL26" s="3937"/>
      <c r="AM26" s="3937"/>
      <c r="AN26" s="3937"/>
      <c r="AO26" s="3936"/>
      <c r="AP26" s="3936"/>
      <c r="AQ26" s="3936"/>
      <c r="AR26" s="3936"/>
      <c r="AS26" s="3936"/>
      <c r="AT26" s="3936"/>
      <c r="AU26" s="3936"/>
      <c r="AV26" s="3936"/>
      <c r="AW26" s="3936"/>
      <c r="AX26" s="3936"/>
      <c r="AY26" s="3936"/>
      <c r="AZ26" s="3936"/>
      <c r="BA26" s="3936"/>
      <c r="BB26" s="3936"/>
      <c r="BC26" s="3936"/>
      <c r="BD26" s="3936"/>
      <c r="BE26" s="3936"/>
      <c r="BF26" s="3936"/>
      <c r="BG26" s="3936"/>
      <c r="BH26" s="3936"/>
      <c r="BI26" s="3936"/>
      <c r="BJ26" s="3936"/>
      <c r="BK26" s="3936"/>
      <c r="BL26" s="3936"/>
      <c r="BM26" s="3936"/>
      <c r="BN26" s="3936"/>
      <c r="BO26" s="3936"/>
      <c r="BP26" s="3936"/>
      <c r="BQ26" s="3936"/>
      <c r="BR26" s="3936"/>
      <c r="BS26" s="3936"/>
      <c r="BT26" s="3936"/>
      <c r="BU26" s="3936"/>
      <c r="BV26" s="3936"/>
      <c r="BW26" s="3936"/>
      <c r="BX26" s="1549"/>
      <c r="BY26" s="1550"/>
      <c r="BZ26" s="1550"/>
      <c r="CA26" s="1550"/>
      <c r="CB26" s="1550"/>
      <c r="CC26" s="1551"/>
    </row>
    <row r="27" spans="2:96" ht="18.75" customHeight="1">
      <c r="B27" s="3934"/>
      <c r="C27" s="1552"/>
      <c r="D27" s="3938" t="s">
        <v>139</v>
      </c>
      <c r="E27" s="3939"/>
      <c r="F27" s="4042" t="s">
        <v>4862</v>
      </c>
      <c r="G27" s="4042"/>
      <c r="H27" s="4042"/>
      <c r="I27" s="4042"/>
      <c r="J27" s="4042"/>
      <c r="K27" s="4042"/>
      <c r="L27" s="4042"/>
      <c r="M27" s="4042"/>
      <c r="N27" s="4042"/>
      <c r="O27" s="4042"/>
      <c r="P27" s="4042"/>
      <c r="Q27" s="4042"/>
      <c r="R27" s="4042"/>
      <c r="S27" s="4042"/>
      <c r="T27" s="4042"/>
      <c r="U27" s="4042"/>
      <c r="V27" s="4042"/>
      <c r="W27" s="4042"/>
      <c r="X27" s="4042"/>
      <c r="Y27" s="4042"/>
      <c r="Z27" s="4042"/>
      <c r="AA27" s="4042"/>
      <c r="AB27" s="4042"/>
      <c r="AC27" s="4042"/>
      <c r="AD27" s="4042"/>
      <c r="AE27" s="4042"/>
      <c r="AF27" s="4042"/>
      <c r="AG27" s="4042"/>
      <c r="AH27" s="4042"/>
      <c r="AI27" s="4042"/>
      <c r="AJ27" s="4042"/>
      <c r="AK27" s="4042"/>
      <c r="AL27" s="4042"/>
      <c r="AM27" s="4042"/>
      <c r="AN27" s="4042"/>
      <c r="AO27" s="4042"/>
      <c r="AP27" s="4042"/>
      <c r="AQ27" s="4042"/>
      <c r="AR27" s="4042"/>
      <c r="AS27" s="4042"/>
      <c r="AT27" s="4042"/>
      <c r="AU27" s="4042"/>
      <c r="AV27" s="4042"/>
      <c r="AW27" s="4042"/>
      <c r="AX27" s="4042"/>
      <c r="AY27" s="4042"/>
      <c r="AZ27" s="4042"/>
      <c r="BA27" s="4042"/>
      <c r="BB27" s="4042"/>
      <c r="BC27" s="4042"/>
      <c r="BD27" s="4042"/>
      <c r="BE27" s="4042"/>
      <c r="BF27" s="4042"/>
      <c r="BG27" s="4042"/>
      <c r="BH27" s="4042"/>
      <c r="BI27" s="4042"/>
      <c r="BJ27" s="4042"/>
      <c r="BK27" s="4042"/>
      <c r="BL27" s="4042"/>
      <c r="BM27" s="4042"/>
      <c r="BN27" s="4042"/>
      <c r="BO27" s="4042"/>
      <c r="BP27" s="4042"/>
      <c r="BQ27" s="4042"/>
      <c r="BR27" s="4042"/>
      <c r="BS27" s="4042"/>
      <c r="BT27" s="4042"/>
      <c r="BU27" s="4042"/>
      <c r="BV27" s="4042"/>
      <c r="BW27" s="4042"/>
      <c r="BX27" s="4042"/>
      <c r="BY27" s="1553"/>
      <c r="BZ27" s="1553"/>
      <c r="CA27" s="1553"/>
      <c r="CB27" s="1553"/>
      <c r="CC27" s="1554"/>
    </row>
    <row r="28" spans="2:96" ht="14.25">
      <c r="B28" s="3934"/>
      <c r="C28" s="1552"/>
      <c r="D28" s="1555"/>
      <c r="E28" s="1556"/>
      <c r="F28" s="3941" t="s">
        <v>4863</v>
      </c>
      <c r="G28" s="3941"/>
      <c r="H28" s="3941"/>
      <c r="I28" s="3942" t="s">
        <v>4864</v>
      </c>
      <c r="J28" s="3942"/>
      <c r="K28" s="3942"/>
      <c r="L28" s="3942"/>
      <c r="M28" s="3942"/>
      <c r="N28" s="3942"/>
      <c r="O28" s="3942"/>
      <c r="P28" s="3942"/>
      <c r="Q28" s="3942"/>
      <c r="R28" s="3942"/>
      <c r="S28" s="3942"/>
      <c r="T28" s="3942"/>
      <c r="U28" s="3942"/>
      <c r="V28" s="3942"/>
      <c r="W28" s="3942"/>
      <c r="X28" s="3942"/>
      <c r="Y28" s="3942"/>
      <c r="Z28" s="3942"/>
      <c r="AA28" s="3942"/>
      <c r="AB28" s="3942"/>
      <c r="AC28" s="3942"/>
      <c r="AD28" s="3942"/>
      <c r="AE28" s="3942"/>
      <c r="AF28" s="3942"/>
      <c r="AG28" s="3942"/>
      <c r="AH28" s="3942"/>
      <c r="AI28" s="3942"/>
      <c r="AJ28" s="3942"/>
      <c r="AK28" s="3942"/>
      <c r="AL28" s="3942"/>
      <c r="AM28" s="3942"/>
      <c r="AN28" s="3942"/>
      <c r="AO28" s="3942"/>
      <c r="AP28" s="3942"/>
      <c r="AQ28" s="3942"/>
      <c r="AR28" s="3942"/>
      <c r="AS28" s="3942"/>
      <c r="AT28" s="3942"/>
      <c r="AU28" s="3942"/>
      <c r="AV28" s="3942"/>
      <c r="AW28" s="3942"/>
      <c r="AX28" s="3942"/>
      <c r="AY28" s="3942"/>
      <c r="AZ28" s="3942"/>
      <c r="BA28" s="3942"/>
      <c r="BB28" s="3942"/>
      <c r="BC28" s="3942"/>
      <c r="BD28" s="3942"/>
      <c r="BE28" s="3942"/>
      <c r="BF28" s="3942"/>
      <c r="BG28" s="3942"/>
      <c r="BH28" s="3942"/>
      <c r="BI28" s="3942"/>
      <c r="BJ28" s="3942"/>
      <c r="BK28" s="3942"/>
      <c r="BL28" s="3942"/>
      <c r="BM28" s="3942"/>
      <c r="BN28" s="3942"/>
      <c r="BO28" s="3942"/>
      <c r="BP28" s="3942"/>
      <c r="BQ28" s="3942"/>
      <c r="BR28" s="3942"/>
      <c r="BS28" s="3942"/>
      <c r="BT28" s="3942"/>
      <c r="BU28" s="3942"/>
      <c r="BV28" s="3942"/>
      <c r="BW28" s="3942"/>
      <c r="BX28" s="3942"/>
      <c r="BY28" s="1557"/>
      <c r="BZ28" s="1557"/>
      <c r="CA28" s="1557"/>
      <c r="CB28" s="1557"/>
      <c r="CC28" s="1558"/>
    </row>
    <row r="29" spans="2:96" ht="16.5" customHeight="1">
      <c r="B29" s="3934"/>
      <c r="C29" s="1559"/>
      <c r="D29" s="3856" t="s">
        <v>4865</v>
      </c>
      <c r="E29" s="3857"/>
      <c r="F29" s="3857"/>
      <c r="G29" s="3857"/>
      <c r="H29" s="3857"/>
      <c r="I29" s="3857"/>
      <c r="J29" s="3857"/>
      <c r="K29" s="3857"/>
      <c r="L29" s="3857"/>
      <c r="M29" s="3857"/>
      <c r="N29" s="3857"/>
      <c r="O29" s="3857"/>
      <c r="P29" s="3857"/>
      <c r="Q29" s="3858"/>
      <c r="R29" s="3862" t="s">
        <v>4866</v>
      </c>
      <c r="S29" s="3863"/>
      <c r="T29" s="3863"/>
      <c r="U29" s="3863"/>
      <c r="V29" s="3863"/>
      <c r="W29" s="3864"/>
      <c r="X29" s="4043" t="s">
        <v>139</v>
      </c>
      <c r="Y29" s="4044"/>
      <c r="Z29" s="3875" t="s">
        <v>4867</v>
      </c>
      <c r="AA29" s="3875"/>
      <c r="AB29" s="3875"/>
      <c r="AC29" s="3875"/>
      <c r="AD29" s="3875"/>
      <c r="AE29" s="3875"/>
      <c r="AF29" s="3875"/>
      <c r="AG29" s="3875"/>
      <c r="AH29" s="3875"/>
      <c r="AI29" s="3875"/>
      <c r="AJ29" s="3876"/>
      <c r="AK29" s="3879" t="s">
        <v>139</v>
      </c>
      <c r="AL29" s="3880"/>
      <c r="AM29" s="3880"/>
      <c r="AN29" s="1560" t="s">
        <v>5061</v>
      </c>
      <c r="AO29" s="1560"/>
      <c r="AP29" s="1560"/>
      <c r="AQ29" s="1560"/>
      <c r="AR29" s="1560"/>
      <c r="AS29" s="1560"/>
      <c r="AT29" s="1560"/>
      <c r="AU29" s="1560"/>
      <c r="AV29" s="1560"/>
      <c r="AW29" s="1560"/>
      <c r="AX29" s="1560"/>
      <c r="AY29" s="1560"/>
      <c r="AZ29" s="1560"/>
      <c r="BA29" s="1560"/>
      <c r="BB29" s="1560"/>
      <c r="BC29" s="1560"/>
      <c r="BD29" s="1560"/>
      <c r="BE29" s="1560"/>
      <c r="BF29" s="1560"/>
      <c r="BG29" s="1560"/>
      <c r="BH29" s="1560"/>
      <c r="BI29" s="1560"/>
      <c r="BJ29" s="1560"/>
      <c r="BK29" s="1560"/>
      <c r="BL29" s="1560"/>
      <c r="BM29" s="1560"/>
      <c r="BN29" s="1560"/>
      <c r="BO29" s="1560"/>
      <c r="BP29" s="1560"/>
      <c r="BQ29" s="1560"/>
      <c r="BR29" s="1560"/>
      <c r="BS29" s="1560"/>
      <c r="BT29" s="1560"/>
      <c r="BU29" s="1553"/>
      <c r="BV29" s="1553"/>
      <c r="BW29" s="1553"/>
      <c r="BX29" s="1553"/>
      <c r="CC29" s="1561"/>
      <c r="CE29" s="3907"/>
      <c r="CF29" s="3907"/>
      <c r="CG29" s="3907"/>
      <c r="CH29" s="3907"/>
      <c r="CI29" s="3907"/>
      <c r="CJ29" s="3907"/>
      <c r="CK29" s="3907"/>
      <c r="CL29" s="3907"/>
      <c r="CM29" s="3907"/>
      <c r="CN29" s="3907"/>
      <c r="CO29" s="3907"/>
      <c r="CP29" s="3907"/>
      <c r="CQ29" s="3907"/>
      <c r="CR29" s="3907"/>
    </row>
    <row r="30" spans="2:96" ht="16.5" customHeight="1">
      <c r="B30" s="3934"/>
      <c r="C30" s="1559"/>
      <c r="D30" s="3859"/>
      <c r="E30" s="3860"/>
      <c r="F30" s="3860"/>
      <c r="G30" s="3860"/>
      <c r="H30" s="3860"/>
      <c r="I30" s="3860"/>
      <c r="J30" s="3860"/>
      <c r="K30" s="3860"/>
      <c r="L30" s="3860"/>
      <c r="M30" s="3860"/>
      <c r="N30" s="3860"/>
      <c r="O30" s="3860"/>
      <c r="P30" s="3860"/>
      <c r="Q30" s="3861"/>
      <c r="R30" s="3865"/>
      <c r="S30" s="3866"/>
      <c r="T30" s="3866"/>
      <c r="U30" s="3866"/>
      <c r="V30" s="3866"/>
      <c r="W30" s="3867"/>
      <c r="X30" s="4040"/>
      <c r="Y30" s="4041"/>
      <c r="Z30" s="3877"/>
      <c r="AA30" s="3877"/>
      <c r="AB30" s="3877"/>
      <c r="AC30" s="3877"/>
      <c r="AD30" s="3877"/>
      <c r="AE30" s="3877"/>
      <c r="AF30" s="3877"/>
      <c r="AG30" s="3877"/>
      <c r="AH30" s="3877"/>
      <c r="AI30" s="3877"/>
      <c r="AJ30" s="3878"/>
      <c r="AK30" s="3893" t="s">
        <v>139</v>
      </c>
      <c r="AL30" s="3894"/>
      <c r="AM30" s="3894"/>
      <c r="AN30" s="1562" t="s">
        <v>5062</v>
      </c>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3"/>
      <c r="BV30" s="1563"/>
      <c r="BW30" s="1563"/>
      <c r="BX30" s="1563"/>
      <c r="CC30" s="1561"/>
    </row>
    <row r="31" spans="2:96" ht="16.5" customHeight="1">
      <c r="B31" s="3934"/>
      <c r="C31" s="1559"/>
      <c r="D31" s="3859"/>
      <c r="E31" s="3860"/>
      <c r="F31" s="3860"/>
      <c r="G31" s="3860"/>
      <c r="H31" s="3860"/>
      <c r="I31" s="3860"/>
      <c r="J31" s="3860"/>
      <c r="K31" s="3860"/>
      <c r="L31" s="3860"/>
      <c r="M31" s="3860"/>
      <c r="N31" s="3860"/>
      <c r="O31" s="3860"/>
      <c r="P31" s="3860"/>
      <c r="Q31" s="3861"/>
      <c r="R31" s="3865"/>
      <c r="S31" s="3866"/>
      <c r="T31" s="3866"/>
      <c r="U31" s="3866"/>
      <c r="V31" s="3866"/>
      <c r="W31" s="3867"/>
      <c r="X31" s="3908" t="s">
        <v>139</v>
      </c>
      <c r="Y31" s="3909"/>
      <c r="Z31" s="3888" t="s">
        <v>4524</v>
      </c>
      <c r="AA31" s="3888"/>
      <c r="AB31" s="3888"/>
      <c r="AC31" s="3888"/>
      <c r="AD31" s="3888"/>
      <c r="AE31" s="3888"/>
      <c r="AF31" s="3888"/>
      <c r="AG31" s="3888"/>
      <c r="AH31" s="3888"/>
      <c r="AI31" s="3888"/>
      <c r="AJ31" s="3889"/>
      <c r="AK31" s="3910"/>
      <c r="AL31" s="3911"/>
      <c r="AM31" s="3911"/>
      <c r="AN31" s="1564" t="s">
        <v>5035</v>
      </c>
      <c r="AO31" s="1564"/>
      <c r="AP31" s="1564"/>
      <c r="AQ31" s="1564"/>
      <c r="AR31" s="1564"/>
      <c r="AS31" s="1564"/>
      <c r="AT31" s="1564"/>
      <c r="AU31" s="1564"/>
      <c r="AV31" s="1564"/>
      <c r="AW31" s="1564"/>
      <c r="AX31" s="1564"/>
      <c r="AY31" s="1564"/>
      <c r="AZ31" s="1564"/>
      <c r="BA31" s="1564"/>
      <c r="BB31" s="1564"/>
      <c r="BC31" s="1564"/>
      <c r="BD31" s="1564"/>
      <c r="BE31" s="1564"/>
      <c r="BF31" s="1564"/>
      <c r="BG31" s="1564"/>
      <c r="BH31" s="1564"/>
      <c r="BI31" s="1564"/>
      <c r="BJ31" s="1564"/>
      <c r="BK31" s="1564"/>
      <c r="BL31" s="1564"/>
      <c r="BM31" s="1564"/>
      <c r="BN31" s="1564"/>
      <c r="BO31" s="1564"/>
      <c r="BP31" s="1564"/>
      <c r="BQ31" s="1564"/>
      <c r="BR31" s="1564"/>
      <c r="BS31" s="1564"/>
      <c r="BT31" s="1564"/>
      <c r="BU31" s="1565"/>
      <c r="BV31" s="1565"/>
      <c r="BW31" s="1565"/>
      <c r="BX31" s="1570"/>
      <c r="BY31" s="1570"/>
      <c r="BZ31" s="1570"/>
      <c r="CA31" s="1570"/>
      <c r="CB31" s="1570"/>
      <c r="CC31" s="1573"/>
    </row>
    <row r="32" spans="2:96" ht="18" customHeight="1">
      <c r="B32" s="3934"/>
      <c r="C32" s="1559"/>
      <c r="D32" s="3859"/>
      <c r="E32" s="3860"/>
      <c r="F32" s="3860"/>
      <c r="G32" s="3860"/>
      <c r="H32" s="3860"/>
      <c r="I32" s="3860"/>
      <c r="J32" s="3860"/>
      <c r="K32" s="3860"/>
      <c r="L32" s="3860"/>
      <c r="M32" s="3860"/>
      <c r="N32" s="3860"/>
      <c r="O32" s="3860"/>
      <c r="P32" s="3860"/>
      <c r="Q32" s="3861"/>
      <c r="R32" s="3865"/>
      <c r="S32" s="3866"/>
      <c r="T32" s="3866"/>
      <c r="U32" s="3866"/>
      <c r="V32" s="3866"/>
      <c r="W32" s="3867"/>
      <c r="X32" s="3882" t="s">
        <v>139</v>
      </c>
      <c r="Y32" s="3883"/>
      <c r="Z32" s="1568" t="s">
        <v>4868</v>
      </c>
      <c r="AA32" s="1568"/>
      <c r="AB32" s="1568"/>
      <c r="AC32" s="1568"/>
      <c r="AD32" s="1568"/>
      <c r="AE32" s="1568"/>
      <c r="AF32" s="1568"/>
      <c r="AG32" s="1568"/>
      <c r="AH32" s="1568"/>
      <c r="AI32" s="1568"/>
      <c r="AJ32" s="1569"/>
      <c r="AK32" s="1570"/>
      <c r="AL32" s="1571"/>
      <c r="AM32" s="1571"/>
      <c r="AN32" s="1568" t="s">
        <v>5036</v>
      </c>
      <c r="AO32" s="1568"/>
      <c r="AP32" s="1568"/>
      <c r="AQ32" s="1568"/>
      <c r="AR32" s="1568"/>
      <c r="AS32" s="1568"/>
      <c r="AT32" s="1568"/>
      <c r="AU32" s="1568"/>
      <c r="AV32" s="1568"/>
      <c r="AW32" s="1568"/>
      <c r="AX32" s="1568"/>
      <c r="AY32" s="1568"/>
      <c r="AZ32" s="1568"/>
      <c r="BA32" s="1568"/>
      <c r="BB32" s="1568"/>
      <c r="BC32" s="1568"/>
      <c r="BD32" s="1568"/>
      <c r="BE32" s="1568"/>
      <c r="BF32" s="1568"/>
      <c r="BG32" s="1568"/>
      <c r="BH32" s="1568"/>
      <c r="BI32" s="1568"/>
      <c r="BJ32" s="1568"/>
      <c r="BK32" s="1568"/>
      <c r="BL32" s="1568"/>
      <c r="BM32" s="1568"/>
      <c r="BN32" s="1568"/>
      <c r="BO32" s="1568"/>
      <c r="BP32" s="1568"/>
      <c r="BQ32" s="1568"/>
      <c r="BR32" s="1568"/>
      <c r="BS32" s="1568"/>
      <c r="BT32" s="1568"/>
      <c r="BU32" s="1570"/>
      <c r="BV32" s="1570"/>
      <c r="BW32" s="1570"/>
      <c r="BX32" s="1563"/>
      <c r="CC32" s="1561"/>
    </row>
    <row r="33" spans="2:112" ht="18" customHeight="1">
      <c r="B33" s="3934"/>
      <c r="C33" s="1559"/>
      <c r="D33" s="3859"/>
      <c r="E33" s="3860"/>
      <c r="F33" s="3860"/>
      <c r="G33" s="3860"/>
      <c r="H33" s="3860"/>
      <c r="I33" s="3860"/>
      <c r="J33" s="3860"/>
      <c r="K33" s="3860"/>
      <c r="L33" s="3860"/>
      <c r="M33" s="3860"/>
      <c r="N33" s="3860"/>
      <c r="O33" s="3860"/>
      <c r="P33" s="3860"/>
      <c r="Q33" s="3861"/>
      <c r="R33" s="3868"/>
      <c r="S33" s="3869"/>
      <c r="T33" s="3869"/>
      <c r="U33" s="3869"/>
      <c r="V33" s="3869"/>
      <c r="W33" s="3870"/>
      <c r="X33" s="3882" t="s">
        <v>139</v>
      </c>
      <c r="Y33" s="3883"/>
      <c r="Z33" s="1568" t="s">
        <v>4869</v>
      </c>
      <c r="AA33" s="1568"/>
      <c r="AB33" s="1568"/>
      <c r="AC33" s="1568"/>
      <c r="AD33" s="1568"/>
      <c r="AE33" s="1568"/>
      <c r="AF33" s="1568"/>
      <c r="AG33" s="1568"/>
      <c r="AH33" s="1568"/>
      <c r="AI33" s="1568"/>
      <c r="AJ33" s="1569"/>
      <c r="AK33" s="1570"/>
      <c r="AL33" s="1571"/>
      <c r="AM33" s="1571"/>
      <c r="AN33" s="1568" t="s">
        <v>5037</v>
      </c>
      <c r="AO33" s="1572"/>
      <c r="AP33" s="1572"/>
      <c r="AQ33" s="1572"/>
      <c r="AR33" s="1572"/>
      <c r="AS33" s="1572"/>
      <c r="AT33" s="1572"/>
      <c r="AU33" s="1572"/>
      <c r="AV33" s="1572"/>
      <c r="AW33" s="1572"/>
      <c r="AX33" s="1572"/>
      <c r="AY33" s="1572"/>
      <c r="AZ33" s="1572"/>
      <c r="BA33" s="1572"/>
      <c r="BB33" s="1572"/>
      <c r="BC33" s="1572"/>
      <c r="BD33" s="1572"/>
      <c r="BE33" s="1572"/>
      <c r="BF33" s="1572"/>
      <c r="BG33" s="1572"/>
      <c r="BH33" s="1572"/>
      <c r="BI33" s="1572"/>
      <c r="BJ33" s="1572"/>
      <c r="BK33" s="1572"/>
      <c r="BL33" s="1572"/>
      <c r="BM33" s="1572"/>
      <c r="BN33" s="1572"/>
      <c r="BO33" s="1572"/>
      <c r="BP33" s="1572"/>
      <c r="BQ33" s="1572"/>
      <c r="BR33" s="1572"/>
      <c r="BS33" s="1572"/>
      <c r="BT33" s="1572"/>
      <c r="BU33" s="1570"/>
      <c r="BV33" s="1570"/>
      <c r="BW33" s="1570"/>
      <c r="BX33" s="1570"/>
      <c r="BY33" s="1570"/>
      <c r="BZ33" s="1570"/>
      <c r="CA33" s="1570"/>
      <c r="CB33" s="1570"/>
      <c r="CC33" s="1573"/>
    </row>
    <row r="34" spans="2:112" ht="16.5" customHeight="1">
      <c r="B34" s="3934"/>
      <c r="C34" s="1559"/>
      <c r="D34" s="3859"/>
      <c r="E34" s="3860"/>
      <c r="F34" s="3860"/>
      <c r="G34" s="3860"/>
      <c r="H34" s="3860"/>
      <c r="I34" s="3860"/>
      <c r="J34" s="3860"/>
      <c r="K34" s="3860"/>
      <c r="L34" s="3860"/>
      <c r="M34" s="3860"/>
      <c r="N34" s="3860"/>
      <c r="O34" s="3860"/>
      <c r="P34" s="3860"/>
      <c r="Q34" s="3861"/>
      <c r="R34" s="3895" t="s">
        <v>4871</v>
      </c>
      <c r="S34" s="3896"/>
      <c r="T34" s="3896"/>
      <c r="U34" s="3896"/>
      <c r="V34" s="3896"/>
      <c r="W34" s="3897"/>
      <c r="X34" s="3908" t="s">
        <v>139</v>
      </c>
      <c r="Y34" s="3909"/>
      <c r="Z34" s="3888" t="s">
        <v>3782</v>
      </c>
      <c r="AA34" s="3888"/>
      <c r="AB34" s="3888"/>
      <c r="AC34" s="3888"/>
      <c r="AD34" s="3888"/>
      <c r="AE34" s="3888"/>
      <c r="AF34" s="3888"/>
      <c r="AG34" s="3888"/>
      <c r="AH34" s="3888"/>
      <c r="AI34" s="3888"/>
      <c r="AJ34" s="3889"/>
      <c r="AK34" s="3901" t="s">
        <v>139</v>
      </c>
      <c r="AL34" s="3902"/>
      <c r="AM34" s="3902"/>
      <c r="AN34" s="1564" t="s">
        <v>5038</v>
      </c>
      <c r="AO34" s="1574"/>
      <c r="AP34" s="1574"/>
      <c r="AQ34" s="1574"/>
      <c r="AR34" s="1574"/>
      <c r="AS34" s="1574"/>
      <c r="AT34" s="1574"/>
      <c r="AU34" s="1574"/>
      <c r="AV34" s="1574"/>
      <c r="AW34" s="1574"/>
      <c r="AX34" s="1574"/>
      <c r="AY34" s="1574"/>
      <c r="AZ34" s="1574"/>
      <c r="BA34" s="1574"/>
      <c r="BB34" s="1574"/>
      <c r="BC34" s="1574"/>
      <c r="BD34" s="1574"/>
      <c r="BE34" s="1574"/>
      <c r="BF34" s="1574"/>
      <c r="BG34" s="1574"/>
      <c r="BH34" s="1574"/>
      <c r="BI34" s="1574"/>
      <c r="BJ34" s="1574"/>
      <c r="BK34" s="1574"/>
      <c r="BL34" s="1574"/>
      <c r="BM34" s="1574"/>
      <c r="BN34" s="1574"/>
      <c r="BO34" s="1574"/>
      <c r="BP34" s="1574"/>
      <c r="BQ34" s="1574"/>
      <c r="BR34" s="1574"/>
      <c r="BS34" s="1574"/>
      <c r="BT34" s="1574"/>
      <c r="BU34" s="1565"/>
      <c r="BV34" s="1565"/>
      <c r="BW34" s="1565"/>
      <c r="BX34" s="1565"/>
      <c r="CC34" s="1561"/>
    </row>
    <row r="35" spans="2:112" ht="15" customHeight="1">
      <c r="B35" s="3934"/>
      <c r="C35" s="1559"/>
      <c r="D35" s="3859"/>
      <c r="E35" s="3860"/>
      <c r="F35" s="3860"/>
      <c r="G35" s="3860"/>
      <c r="H35" s="3860"/>
      <c r="I35" s="3860"/>
      <c r="J35" s="3860"/>
      <c r="K35" s="3860"/>
      <c r="L35" s="3860"/>
      <c r="M35" s="3860"/>
      <c r="N35" s="3860"/>
      <c r="O35" s="3860"/>
      <c r="P35" s="3860"/>
      <c r="Q35" s="3861"/>
      <c r="R35" s="3865"/>
      <c r="S35" s="3866"/>
      <c r="T35" s="3866"/>
      <c r="U35" s="3866"/>
      <c r="V35" s="3866"/>
      <c r="W35" s="3867"/>
      <c r="X35" s="4038"/>
      <c r="Y35" s="4039"/>
      <c r="Z35" s="3903"/>
      <c r="AA35" s="3903"/>
      <c r="AB35" s="3903"/>
      <c r="AC35" s="3903"/>
      <c r="AD35" s="3903"/>
      <c r="AE35" s="3903"/>
      <c r="AF35" s="3903"/>
      <c r="AG35" s="3903"/>
      <c r="AH35" s="3903"/>
      <c r="AI35" s="3903"/>
      <c r="AJ35" s="3906"/>
      <c r="AK35" s="3890" t="s">
        <v>139</v>
      </c>
      <c r="AL35" s="3891"/>
      <c r="AM35" s="3891"/>
      <c r="AN35" s="1575" t="s">
        <v>5039</v>
      </c>
      <c r="AO35" s="1576"/>
      <c r="AP35" s="1576"/>
      <c r="AQ35" s="1576"/>
      <c r="AR35" s="1576"/>
      <c r="AS35" s="1576"/>
      <c r="AT35" s="1576"/>
      <c r="AU35" s="1576"/>
      <c r="AV35" s="1576"/>
      <c r="AW35" s="1576"/>
      <c r="AX35" s="1576"/>
      <c r="AY35" s="1576"/>
      <c r="AZ35" s="1576"/>
      <c r="BA35" s="1576"/>
      <c r="BB35" s="1576"/>
      <c r="BC35" s="1576"/>
      <c r="BD35" s="1576"/>
      <c r="BE35" s="1576"/>
      <c r="BF35" s="1576"/>
      <c r="BG35" s="1576"/>
      <c r="BH35" s="1576"/>
      <c r="BI35" s="1576"/>
      <c r="BJ35" s="1576"/>
      <c r="BK35" s="1576"/>
      <c r="BL35" s="1576"/>
      <c r="BM35" s="1576"/>
      <c r="BN35" s="1576"/>
      <c r="BO35" s="1576"/>
      <c r="BP35" s="1576"/>
      <c r="BQ35" s="1576"/>
      <c r="BR35" s="1576"/>
      <c r="BS35" s="1576"/>
      <c r="BT35" s="1576"/>
      <c r="CC35" s="1561"/>
    </row>
    <row r="36" spans="2:112" ht="15" customHeight="1">
      <c r="B36" s="3934"/>
      <c r="C36" s="1559"/>
      <c r="D36" s="3859"/>
      <c r="E36" s="3860"/>
      <c r="F36" s="3860"/>
      <c r="G36" s="3860"/>
      <c r="H36" s="3860"/>
      <c r="I36" s="3860"/>
      <c r="J36" s="3860"/>
      <c r="K36" s="3860"/>
      <c r="L36" s="3860"/>
      <c r="M36" s="3860"/>
      <c r="N36" s="3860"/>
      <c r="O36" s="3860"/>
      <c r="P36" s="3860"/>
      <c r="Q36" s="3861"/>
      <c r="R36" s="3865"/>
      <c r="S36" s="3866"/>
      <c r="T36" s="3866"/>
      <c r="U36" s="3866"/>
      <c r="V36" s="3866"/>
      <c r="W36" s="3867"/>
      <c r="X36" s="4040"/>
      <c r="Y36" s="4041"/>
      <c r="Z36" s="3877"/>
      <c r="AA36" s="3877"/>
      <c r="AB36" s="3877"/>
      <c r="AC36" s="3877"/>
      <c r="AD36" s="3877"/>
      <c r="AE36" s="3877"/>
      <c r="AF36" s="3877"/>
      <c r="AG36" s="3877"/>
      <c r="AH36" s="3877"/>
      <c r="AI36" s="3877"/>
      <c r="AJ36" s="3878"/>
      <c r="AK36" s="3893" t="s">
        <v>139</v>
      </c>
      <c r="AL36" s="3894"/>
      <c r="AM36" s="3894"/>
      <c r="AN36" s="1562" t="s">
        <v>5040</v>
      </c>
      <c r="AO36" s="1577"/>
      <c r="AP36" s="1577"/>
      <c r="AQ36" s="1577"/>
      <c r="AR36" s="1577"/>
      <c r="AS36" s="1577"/>
      <c r="AT36" s="1577"/>
      <c r="AU36" s="1577"/>
      <c r="AV36" s="1577"/>
      <c r="AW36" s="1577"/>
      <c r="AX36" s="1577"/>
      <c r="AY36" s="1577"/>
      <c r="AZ36" s="1577"/>
      <c r="BA36" s="1577"/>
      <c r="BB36" s="1577"/>
      <c r="BC36" s="1577"/>
      <c r="BD36" s="1577"/>
      <c r="BE36" s="1577"/>
      <c r="BF36" s="1577"/>
      <c r="BG36" s="1577"/>
      <c r="BH36" s="1577"/>
      <c r="BI36" s="1577"/>
      <c r="BJ36" s="1577"/>
      <c r="BK36" s="1577"/>
      <c r="BL36" s="1577"/>
      <c r="BM36" s="1577"/>
      <c r="BN36" s="1577"/>
      <c r="BO36" s="1577"/>
      <c r="BP36" s="1577"/>
      <c r="BQ36" s="1577"/>
      <c r="BR36" s="1577"/>
      <c r="BS36" s="1577"/>
      <c r="BT36" s="1577"/>
      <c r="BU36" s="1563"/>
      <c r="BV36" s="1563"/>
      <c r="BW36" s="1563"/>
      <c r="BX36" s="1563"/>
      <c r="CC36" s="1561"/>
    </row>
    <row r="37" spans="2:112" ht="18" customHeight="1">
      <c r="B37" s="3934"/>
      <c r="C37" s="1559"/>
      <c r="D37" s="3859"/>
      <c r="E37" s="3860"/>
      <c r="F37" s="3860"/>
      <c r="G37" s="3860"/>
      <c r="H37" s="3860"/>
      <c r="I37" s="3860"/>
      <c r="J37" s="3860"/>
      <c r="K37" s="3860"/>
      <c r="L37" s="3860"/>
      <c r="M37" s="3860"/>
      <c r="N37" s="3860"/>
      <c r="O37" s="3860"/>
      <c r="P37" s="3860"/>
      <c r="Q37" s="3861"/>
      <c r="R37" s="3865"/>
      <c r="S37" s="3866"/>
      <c r="T37" s="3866"/>
      <c r="U37" s="3866"/>
      <c r="V37" s="3866"/>
      <c r="W37" s="3867"/>
      <c r="X37" s="3908" t="s">
        <v>139</v>
      </c>
      <c r="Y37" s="3909"/>
      <c r="Z37" s="3888" t="s">
        <v>4872</v>
      </c>
      <c r="AA37" s="3888"/>
      <c r="AB37" s="3888"/>
      <c r="AC37" s="3888"/>
      <c r="AD37" s="3888"/>
      <c r="AE37" s="3888"/>
      <c r="AF37" s="3888"/>
      <c r="AG37" s="3888"/>
      <c r="AH37" s="3888"/>
      <c r="AI37" s="3888"/>
      <c r="AJ37" s="3889"/>
      <c r="AK37" s="3890" t="s">
        <v>139</v>
      </c>
      <c r="AL37" s="3891"/>
      <c r="AM37" s="3891"/>
      <c r="AN37" s="1564" t="s">
        <v>5041</v>
      </c>
      <c r="AO37" s="1574"/>
      <c r="AP37" s="1574"/>
      <c r="AQ37" s="1574"/>
      <c r="AR37" s="1574"/>
      <c r="AS37" s="1574"/>
      <c r="AT37" s="1574"/>
      <c r="AU37" s="1574"/>
      <c r="AV37" s="1574"/>
      <c r="AW37" s="1574"/>
      <c r="AX37" s="1574"/>
      <c r="AY37" s="1574"/>
      <c r="AZ37" s="1574"/>
      <c r="BA37" s="1574"/>
      <c r="BB37" s="1574"/>
      <c r="BC37" s="1574"/>
      <c r="BD37" s="1574"/>
      <c r="BE37" s="1574"/>
      <c r="BF37" s="1574"/>
      <c r="BG37" s="1574"/>
      <c r="BH37" s="1574"/>
      <c r="BI37" s="1574"/>
      <c r="BJ37" s="1574"/>
      <c r="BK37" s="1574"/>
      <c r="BL37" s="1574"/>
      <c r="BM37" s="1574"/>
      <c r="BN37" s="1574"/>
      <c r="BO37" s="1574"/>
      <c r="BP37" s="1574"/>
      <c r="BQ37" s="1574"/>
      <c r="BR37" s="1574"/>
      <c r="BS37" s="1574"/>
      <c r="BT37" s="1574"/>
      <c r="BU37" s="1565"/>
      <c r="BV37" s="1565"/>
      <c r="BW37" s="1565"/>
      <c r="BX37" s="1565"/>
      <c r="BY37" s="1565"/>
      <c r="BZ37" s="1565"/>
      <c r="CA37" s="1565"/>
      <c r="CB37" s="1565"/>
      <c r="CC37" s="1566"/>
      <c r="DH37" s="1578"/>
    </row>
    <row r="38" spans="2:112" ht="18" customHeight="1">
      <c r="B38" s="3934"/>
      <c r="C38" s="1559"/>
      <c r="D38" s="3859"/>
      <c r="E38" s="3860"/>
      <c r="F38" s="3860"/>
      <c r="G38" s="3860"/>
      <c r="H38" s="3860"/>
      <c r="I38" s="3860"/>
      <c r="J38" s="3860"/>
      <c r="K38" s="3860"/>
      <c r="L38" s="3860"/>
      <c r="M38" s="3860"/>
      <c r="N38" s="3860"/>
      <c r="O38" s="3860"/>
      <c r="P38" s="3860"/>
      <c r="Q38" s="3861"/>
      <c r="R38" s="3865"/>
      <c r="S38" s="3866"/>
      <c r="T38" s="3866"/>
      <c r="U38" s="3866"/>
      <c r="V38" s="3866"/>
      <c r="W38" s="3867"/>
      <c r="X38" s="4040"/>
      <c r="Y38" s="4041"/>
      <c r="Z38" s="3877"/>
      <c r="AA38" s="3877"/>
      <c r="AB38" s="3877"/>
      <c r="AC38" s="3877"/>
      <c r="AD38" s="3877"/>
      <c r="AE38" s="3877"/>
      <c r="AF38" s="3877"/>
      <c r="AG38" s="3877"/>
      <c r="AH38" s="3877"/>
      <c r="AI38" s="3877"/>
      <c r="AJ38" s="3878"/>
      <c r="AK38" s="3893" t="s">
        <v>139</v>
      </c>
      <c r="AL38" s="3894"/>
      <c r="AM38" s="3894"/>
      <c r="AN38" s="1562" t="s">
        <v>5042</v>
      </c>
      <c r="AO38" s="1577"/>
      <c r="AP38" s="1577"/>
      <c r="AQ38" s="1577"/>
      <c r="AR38" s="1577"/>
      <c r="AS38" s="1577"/>
      <c r="AT38" s="1577"/>
      <c r="AU38" s="1577"/>
      <c r="AV38" s="1577"/>
      <c r="AW38" s="1577"/>
      <c r="AX38" s="1577"/>
      <c r="AY38" s="1577"/>
      <c r="AZ38" s="1577"/>
      <c r="BA38" s="1577"/>
      <c r="BB38" s="1577"/>
      <c r="BC38" s="1577"/>
      <c r="BD38" s="1577"/>
      <c r="BE38" s="1577"/>
      <c r="BF38" s="1577"/>
      <c r="BG38" s="1577"/>
      <c r="BH38" s="1577"/>
      <c r="BI38" s="1577"/>
      <c r="BJ38" s="1577"/>
      <c r="BK38" s="1577"/>
      <c r="BL38" s="1577"/>
      <c r="BM38" s="1577"/>
      <c r="BN38" s="1577"/>
      <c r="BO38" s="1577"/>
      <c r="BP38" s="1577"/>
      <c r="BQ38" s="1577"/>
      <c r="BR38" s="1577"/>
      <c r="BS38" s="1577"/>
      <c r="BT38" s="1577"/>
      <c r="BU38" s="1563"/>
      <c r="BV38" s="1563"/>
      <c r="BW38" s="1563"/>
      <c r="BX38" s="1563"/>
      <c r="BY38" s="1563"/>
      <c r="BZ38" s="1563"/>
      <c r="CA38" s="1563"/>
      <c r="CB38" s="1563"/>
      <c r="CC38" s="1567"/>
      <c r="DH38" s="1578"/>
    </row>
    <row r="39" spans="2:112" ht="18" customHeight="1">
      <c r="B39" s="3934"/>
      <c r="C39" s="1559"/>
      <c r="D39" s="3859"/>
      <c r="E39" s="3860"/>
      <c r="F39" s="3860"/>
      <c r="G39" s="3860"/>
      <c r="H39" s="3860"/>
      <c r="I39" s="3860"/>
      <c r="J39" s="3860"/>
      <c r="K39" s="3860"/>
      <c r="L39" s="3860"/>
      <c r="M39" s="3860"/>
      <c r="N39" s="3860"/>
      <c r="O39" s="3860"/>
      <c r="P39" s="3860"/>
      <c r="Q39" s="3861"/>
      <c r="R39" s="3865"/>
      <c r="S39" s="3866"/>
      <c r="T39" s="3866"/>
      <c r="U39" s="3866"/>
      <c r="V39" s="3866"/>
      <c r="W39" s="3867"/>
      <c r="X39" s="3882" t="s">
        <v>139</v>
      </c>
      <c r="Y39" s="3883"/>
      <c r="Z39" s="1568" t="s">
        <v>4873</v>
      </c>
      <c r="AA39" s="1568"/>
      <c r="AB39" s="1568"/>
      <c r="AC39" s="1568"/>
      <c r="AD39" s="1568"/>
      <c r="AE39" s="1568"/>
      <c r="AF39" s="1568"/>
      <c r="AG39" s="1568"/>
      <c r="AH39" s="1568"/>
      <c r="AI39" s="1568"/>
      <c r="AJ39" s="1569"/>
      <c r="AK39" s="1570"/>
      <c r="AL39" s="1571"/>
      <c r="AM39" s="1571"/>
      <c r="AN39" s="1568" t="s">
        <v>5043</v>
      </c>
      <c r="AO39" s="1572"/>
      <c r="AP39" s="1572"/>
      <c r="AQ39" s="1572"/>
      <c r="AR39" s="1572"/>
      <c r="AS39" s="1572"/>
      <c r="AT39" s="1572"/>
      <c r="AU39" s="1572"/>
      <c r="AV39" s="1572"/>
      <c r="AW39" s="1572"/>
      <c r="AX39" s="1572"/>
      <c r="AY39" s="1572"/>
      <c r="AZ39" s="1572"/>
      <c r="BA39" s="1572"/>
      <c r="BB39" s="1572"/>
      <c r="BC39" s="1572"/>
      <c r="BD39" s="1572"/>
      <c r="BE39" s="1572"/>
      <c r="BF39" s="1572"/>
      <c r="BG39" s="1572"/>
      <c r="BH39" s="1572"/>
      <c r="BI39" s="1572"/>
      <c r="BJ39" s="1572"/>
      <c r="BK39" s="1572"/>
      <c r="BL39" s="1572"/>
      <c r="BM39" s="1572"/>
      <c r="BN39" s="1572"/>
      <c r="BO39" s="1572"/>
      <c r="BP39" s="1572"/>
      <c r="BQ39" s="1572"/>
      <c r="BR39" s="1572"/>
      <c r="BS39" s="1572"/>
      <c r="BT39" s="1572"/>
      <c r="BU39" s="1570"/>
      <c r="BV39" s="1570"/>
      <c r="BW39" s="1570"/>
      <c r="BX39" s="1563"/>
      <c r="CC39" s="1561"/>
    </row>
    <row r="40" spans="2:112" ht="18" customHeight="1">
      <c r="B40" s="3934"/>
      <c r="C40" s="1559"/>
      <c r="D40" s="3859"/>
      <c r="E40" s="3860"/>
      <c r="F40" s="3860"/>
      <c r="G40" s="3860"/>
      <c r="H40" s="3860"/>
      <c r="I40" s="3860"/>
      <c r="J40" s="3860"/>
      <c r="K40" s="3860"/>
      <c r="L40" s="3860"/>
      <c r="M40" s="3860"/>
      <c r="N40" s="3860"/>
      <c r="O40" s="3860"/>
      <c r="P40" s="3860"/>
      <c r="Q40" s="3861"/>
      <c r="R40" s="3898"/>
      <c r="S40" s="3899"/>
      <c r="T40" s="3899"/>
      <c r="U40" s="3899"/>
      <c r="V40" s="3899"/>
      <c r="W40" s="3900"/>
      <c r="X40" s="3809" t="s">
        <v>139</v>
      </c>
      <c r="Y40" s="3810"/>
      <c r="Z40" s="1579" t="s">
        <v>4875</v>
      </c>
      <c r="AA40" s="1579"/>
      <c r="AB40" s="1579"/>
      <c r="AC40" s="1579"/>
      <c r="AD40" s="1579"/>
      <c r="AE40" s="1579"/>
      <c r="AF40" s="1579"/>
      <c r="AG40" s="1579"/>
      <c r="AH40" s="1579"/>
      <c r="AI40" s="1579"/>
      <c r="AJ40" s="1580"/>
      <c r="AK40" s="1557"/>
      <c r="AL40" s="1581"/>
      <c r="AM40" s="1581"/>
      <c r="AN40" s="1579" t="s">
        <v>4876</v>
      </c>
      <c r="AO40" s="1582"/>
      <c r="AP40" s="1582"/>
      <c r="AQ40" s="1582"/>
      <c r="AR40" s="1582"/>
      <c r="AS40" s="1582"/>
      <c r="AT40" s="1582"/>
      <c r="AU40" s="1582"/>
      <c r="AV40" s="1582"/>
      <c r="AW40" s="1582"/>
      <c r="AX40" s="1582"/>
      <c r="AY40" s="1582"/>
      <c r="AZ40" s="1582"/>
      <c r="BA40" s="1582"/>
      <c r="BB40" s="1582"/>
      <c r="BC40" s="1582"/>
      <c r="BD40" s="1582"/>
      <c r="BE40" s="1582"/>
      <c r="BF40" s="1582"/>
      <c r="BG40" s="1582"/>
      <c r="BH40" s="1582"/>
      <c r="BI40" s="1582"/>
      <c r="BJ40" s="1582"/>
      <c r="BK40" s="1582"/>
      <c r="BL40" s="1582"/>
      <c r="BM40" s="1582"/>
      <c r="BN40" s="1582"/>
      <c r="BO40" s="1582"/>
      <c r="BP40" s="1582"/>
      <c r="BQ40" s="1582"/>
      <c r="BR40" s="1582"/>
      <c r="BS40" s="1582"/>
      <c r="BT40" s="1582"/>
      <c r="BU40" s="1557"/>
      <c r="BV40" s="1557"/>
      <c r="BW40" s="1557"/>
      <c r="BX40" s="1557"/>
      <c r="BY40" s="1565"/>
      <c r="BZ40" s="1565"/>
      <c r="CA40" s="1565"/>
      <c r="CB40" s="1565"/>
      <c r="CC40" s="1566"/>
    </row>
    <row r="41" spans="2:112" ht="18" customHeight="1">
      <c r="B41" s="3934"/>
      <c r="C41" s="1559"/>
      <c r="D41" s="1773"/>
      <c r="E41" s="1774"/>
      <c r="F41" s="1774"/>
      <c r="G41" s="1774"/>
      <c r="H41" s="1774"/>
      <c r="I41" s="1774"/>
      <c r="J41" s="1774"/>
      <c r="K41" s="1774"/>
      <c r="L41" s="1774"/>
      <c r="M41" s="1774"/>
      <c r="N41" s="1774"/>
      <c r="O41" s="1774"/>
      <c r="P41" s="1774"/>
      <c r="Q41" s="1774"/>
      <c r="R41" s="3841" t="s">
        <v>5044</v>
      </c>
      <c r="S41" s="3842"/>
      <c r="T41" s="3842"/>
      <c r="U41" s="3842"/>
      <c r="V41" s="3842"/>
      <c r="W41" s="3843"/>
      <c r="X41" s="3844" t="s">
        <v>5063</v>
      </c>
      <c r="Y41" s="3845"/>
      <c r="Z41" s="3845"/>
      <c r="AA41" s="3845"/>
      <c r="AB41" s="3845"/>
      <c r="AC41" s="3845"/>
      <c r="AD41" s="3845"/>
      <c r="AE41" s="3845"/>
      <c r="AF41" s="3845"/>
      <c r="AG41" s="3845"/>
      <c r="AH41" s="3845"/>
      <c r="AI41" s="3845"/>
      <c r="AJ41" s="3846"/>
      <c r="AK41" s="3850" t="s">
        <v>139</v>
      </c>
      <c r="AL41" s="3850"/>
      <c r="AM41" s="3850"/>
      <c r="AN41" s="3851" t="s">
        <v>5046</v>
      </c>
      <c r="AO41" s="3851"/>
      <c r="AP41" s="3851"/>
      <c r="AQ41" s="3851"/>
      <c r="AR41" s="3851"/>
      <c r="AS41" s="3851"/>
      <c r="AT41" s="3851"/>
      <c r="AU41" s="3851"/>
      <c r="AV41" s="3851"/>
      <c r="AW41" s="3851"/>
      <c r="AX41" s="3851"/>
      <c r="AY41" s="3851"/>
      <c r="AZ41" s="3851"/>
      <c r="BA41" s="3851"/>
      <c r="BB41" s="3851"/>
      <c r="BC41" s="3851"/>
      <c r="BD41" s="3851"/>
      <c r="BE41" s="3850" t="s">
        <v>139</v>
      </c>
      <c r="BF41" s="3850"/>
      <c r="BG41" s="3850"/>
      <c r="BH41" s="3852" t="s">
        <v>5047</v>
      </c>
      <c r="BI41" s="3852"/>
      <c r="BJ41" s="3852"/>
      <c r="BK41" s="3852"/>
      <c r="BL41" s="3852"/>
      <c r="BM41" s="3852"/>
      <c r="BN41" s="3852"/>
      <c r="BO41" s="3852"/>
      <c r="BP41" s="3852"/>
      <c r="BQ41" s="3852"/>
      <c r="BR41" s="3852"/>
      <c r="BS41" s="3852"/>
      <c r="BT41" s="3852"/>
      <c r="BU41" s="3852"/>
      <c r="BV41" s="3852"/>
      <c r="BW41" s="3852"/>
      <c r="BX41" s="3852"/>
      <c r="BY41" s="3852"/>
      <c r="BZ41" s="3852"/>
      <c r="CA41" s="3852"/>
      <c r="CB41" s="3852"/>
      <c r="CC41" s="3853"/>
    </row>
    <row r="42" spans="2:112" ht="18" customHeight="1">
      <c r="B42" s="3934"/>
      <c r="C42" s="1559"/>
      <c r="D42" s="1773"/>
      <c r="E42" s="1774"/>
      <c r="F42" s="1774"/>
      <c r="G42" s="1774"/>
      <c r="H42" s="1774"/>
      <c r="I42" s="1774"/>
      <c r="J42" s="1774"/>
      <c r="K42" s="1774"/>
      <c r="L42" s="1774"/>
      <c r="M42" s="1774"/>
      <c r="N42" s="1774"/>
      <c r="O42" s="1774"/>
      <c r="P42" s="1774"/>
      <c r="Q42" s="1774"/>
      <c r="R42" s="3268"/>
      <c r="S42" s="3269"/>
      <c r="T42" s="3269"/>
      <c r="U42" s="3269"/>
      <c r="V42" s="3269"/>
      <c r="W42" s="3270"/>
      <c r="X42" s="3847"/>
      <c r="Y42" s="3848"/>
      <c r="Z42" s="3848"/>
      <c r="AA42" s="3848"/>
      <c r="AB42" s="3848"/>
      <c r="AC42" s="3848"/>
      <c r="AD42" s="3848"/>
      <c r="AE42" s="3848"/>
      <c r="AF42" s="3848"/>
      <c r="AG42" s="3848"/>
      <c r="AH42" s="3848"/>
      <c r="AI42" s="3848"/>
      <c r="AJ42" s="3849"/>
      <c r="AK42" s="3276" t="s">
        <v>139</v>
      </c>
      <c r="AL42" s="3276"/>
      <c r="AM42" s="3276"/>
      <c r="AN42" s="3277" t="s">
        <v>5048</v>
      </c>
      <c r="AO42" s="3277"/>
      <c r="AP42" s="3277"/>
      <c r="AQ42" s="3277"/>
      <c r="AR42" s="3277"/>
      <c r="AS42" s="3277"/>
      <c r="AT42" s="3277"/>
      <c r="AU42" s="3277"/>
      <c r="AV42" s="3277"/>
      <c r="AW42" s="3277"/>
      <c r="AX42" s="3277"/>
      <c r="AY42" s="3277"/>
      <c r="AZ42" s="3277"/>
      <c r="BA42" s="3277"/>
      <c r="BB42" s="3277"/>
      <c r="BC42" s="3277"/>
      <c r="BD42" s="3277"/>
      <c r="BE42" s="3276" t="s">
        <v>139</v>
      </c>
      <c r="BF42" s="3276"/>
      <c r="BG42" s="3276"/>
      <c r="BH42" s="3278" t="s">
        <v>5049</v>
      </c>
      <c r="BI42" s="3278"/>
      <c r="BJ42" s="3278"/>
      <c r="BK42" s="3278"/>
      <c r="BL42" s="3278"/>
      <c r="BM42" s="3278"/>
      <c r="BN42" s="3278"/>
      <c r="BO42" s="3278"/>
      <c r="BP42" s="3278"/>
      <c r="BQ42" s="3278"/>
      <c r="BR42" s="3278"/>
      <c r="BS42" s="3278"/>
      <c r="BT42" s="3278"/>
      <c r="BU42" s="3278"/>
      <c r="BV42" s="3278"/>
      <c r="BW42" s="3278"/>
      <c r="BX42" s="3278"/>
      <c r="BY42" s="3854"/>
      <c r="BZ42" s="3854"/>
      <c r="CA42" s="3854"/>
      <c r="CB42" s="3854"/>
      <c r="CC42" s="3855"/>
    </row>
    <row r="43" spans="2:112" ht="18" customHeight="1">
      <c r="B43" s="3934"/>
      <c r="C43" s="1559"/>
      <c r="D43" s="1773"/>
      <c r="E43" s="1774"/>
      <c r="F43" s="1774"/>
      <c r="G43" s="1774"/>
      <c r="H43" s="1774"/>
      <c r="I43" s="1774"/>
      <c r="J43" s="1774"/>
      <c r="K43" s="1774"/>
      <c r="L43" s="1774"/>
      <c r="M43" s="1774"/>
      <c r="N43" s="1774"/>
      <c r="O43" s="1774"/>
      <c r="P43" s="1774"/>
      <c r="Q43" s="1774"/>
      <c r="R43" s="3271"/>
      <c r="S43" s="3272"/>
      <c r="T43" s="3272"/>
      <c r="U43" s="3272"/>
      <c r="V43" s="3272"/>
      <c r="W43" s="3273"/>
      <c r="X43" s="3289" t="s">
        <v>5050</v>
      </c>
      <c r="Y43" s="3290"/>
      <c r="Z43" s="3290"/>
      <c r="AA43" s="3290"/>
      <c r="AB43" s="3290"/>
      <c r="AC43" s="3290"/>
      <c r="AD43" s="3290"/>
      <c r="AE43" s="3290"/>
      <c r="AF43" s="3290"/>
      <c r="AG43" s="3290"/>
      <c r="AH43" s="3290"/>
      <c r="AI43" s="3290"/>
      <c r="AJ43" s="3291"/>
      <c r="AK43" s="3292" t="s">
        <v>139</v>
      </c>
      <c r="AL43" s="3257"/>
      <c r="AM43" s="3257"/>
      <c r="AN43" s="3293" t="s">
        <v>243</v>
      </c>
      <c r="AO43" s="3293"/>
      <c r="AP43" s="3293"/>
      <c r="AQ43" s="3257" t="s">
        <v>139</v>
      </c>
      <c r="AR43" s="3257"/>
      <c r="AS43" s="3256" t="s">
        <v>5051</v>
      </c>
      <c r="AT43" s="3256"/>
      <c r="AU43" s="3256"/>
      <c r="AV43" s="3256"/>
      <c r="AW43" s="3256"/>
      <c r="AX43" s="3257" t="s">
        <v>139</v>
      </c>
      <c r="AY43" s="3257"/>
      <c r="AZ43" s="3256" t="s">
        <v>5052</v>
      </c>
      <c r="BA43" s="3256"/>
      <c r="BB43" s="3256"/>
      <c r="BC43" s="3256"/>
      <c r="BD43" s="3256"/>
      <c r="BE43" s="3256"/>
      <c r="BF43" s="3257" t="s">
        <v>139</v>
      </c>
      <c r="BG43" s="3257"/>
      <c r="BH43" s="3256" t="s">
        <v>5053</v>
      </c>
      <c r="BI43" s="3256"/>
      <c r="BJ43" s="3256"/>
      <c r="BK43" s="3256"/>
      <c r="BL43" s="3256"/>
      <c r="BM43" s="3257" t="s">
        <v>139</v>
      </c>
      <c r="BN43" s="3257"/>
      <c r="BO43" s="3256" t="s">
        <v>5054</v>
      </c>
      <c r="BP43" s="3256"/>
      <c r="BQ43" s="3256"/>
      <c r="BR43" s="3256"/>
      <c r="BS43" s="3256"/>
      <c r="BT43" s="3256"/>
      <c r="BU43" s="3256"/>
      <c r="BV43" s="3256"/>
      <c r="BW43" s="3256"/>
      <c r="BX43" s="3256"/>
      <c r="BY43" s="3256"/>
      <c r="BZ43" s="3256"/>
      <c r="CA43" s="3256"/>
      <c r="CB43" s="3256"/>
      <c r="CC43" s="3258"/>
    </row>
    <row r="44" spans="2:112" ht="21.95" customHeight="1" thickBot="1">
      <c r="B44" s="3934"/>
      <c r="C44" s="1583"/>
      <c r="D44" s="3836" t="s">
        <v>4877</v>
      </c>
      <c r="E44" s="3837"/>
      <c r="F44" s="3837"/>
      <c r="G44" s="3837"/>
      <c r="H44" s="3837"/>
      <c r="I44" s="3837"/>
      <c r="J44" s="3837"/>
      <c r="K44" s="3837"/>
      <c r="L44" s="3837"/>
      <c r="M44" s="3837"/>
      <c r="N44" s="3837"/>
      <c r="O44" s="3837"/>
      <c r="P44" s="3837"/>
      <c r="Q44" s="3837"/>
      <c r="R44" s="3837"/>
      <c r="S44" s="3837"/>
      <c r="T44" s="3837"/>
      <c r="U44" s="3837"/>
      <c r="V44" s="3837"/>
      <c r="W44" s="3838"/>
      <c r="X44" s="3839" t="str">
        <f>$AF$25</f>
        <v>□</v>
      </c>
      <c r="Y44" s="3839"/>
      <c r="Z44" s="3840" t="s">
        <v>4876</v>
      </c>
      <c r="AA44" s="3840"/>
      <c r="AB44" s="3840"/>
      <c r="AC44" s="3840"/>
      <c r="AD44" s="3840"/>
      <c r="AE44" s="3840"/>
      <c r="AF44" s="3840"/>
      <c r="AG44" s="3840"/>
      <c r="AH44" s="3840"/>
      <c r="AI44" s="3840"/>
      <c r="AJ44" s="3840"/>
      <c r="AK44" s="3840"/>
      <c r="AL44" s="3840"/>
      <c r="AM44" s="3840"/>
      <c r="AN44" s="3840"/>
      <c r="AO44" s="3840"/>
      <c r="AP44" s="3840"/>
      <c r="AQ44" s="3840"/>
      <c r="AR44" s="3840"/>
      <c r="AS44" s="3840"/>
      <c r="AT44" s="3840"/>
      <c r="AU44" s="3840"/>
      <c r="AV44" s="3840"/>
      <c r="AW44" s="3840"/>
      <c r="AX44" s="3840"/>
      <c r="AY44" s="3840"/>
      <c r="AZ44" s="3840"/>
      <c r="BA44" s="3840"/>
      <c r="BB44" s="3840"/>
      <c r="BC44" s="3840"/>
      <c r="BD44" s="3840"/>
      <c r="BE44" s="3840"/>
      <c r="BF44" s="3840"/>
      <c r="BG44" s="3840"/>
      <c r="BH44" s="3840"/>
      <c r="BI44" s="3840"/>
      <c r="BJ44" s="3840"/>
      <c r="BK44" s="3840"/>
      <c r="BL44" s="3840"/>
      <c r="BM44" s="3840"/>
      <c r="BN44" s="1584"/>
      <c r="BO44" s="1584"/>
      <c r="BP44" s="1584"/>
      <c r="BQ44" s="1584"/>
      <c r="BR44" s="1584"/>
      <c r="BS44" s="1584"/>
      <c r="BT44" s="1584"/>
      <c r="BU44" s="1584"/>
      <c r="BY44" s="1585"/>
      <c r="BZ44" s="1585"/>
      <c r="CA44" s="1585"/>
      <c r="CB44" s="1585"/>
      <c r="CC44" s="1586"/>
    </row>
    <row r="45" spans="2:112" ht="5.0999999999999996" customHeight="1" thickBot="1">
      <c r="B45" s="1587"/>
      <c r="C45" s="1588"/>
      <c r="D45" s="1589"/>
      <c r="E45" s="1589"/>
      <c r="F45" s="1589"/>
      <c r="G45" s="1589"/>
      <c r="H45" s="1589"/>
      <c r="I45" s="1589"/>
      <c r="J45" s="1589"/>
      <c r="K45" s="1589"/>
      <c r="L45" s="1589"/>
      <c r="M45" s="1589"/>
      <c r="N45" s="1589"/>
      <c r="O45" s="1589"/>
      <c r="P45" s="1589"/>
      <c r="Q45" s="1589"/>
      <c r="R45" s="1589"/>
      <c r="S45" s="1589"/>
      <c r="T45" s="1589"/>
      <c r="U45" s="1589"/>
      <c r="V45" s="1589"/>
      <c r="W45" s="1589"/>
      <c r="X45" s="1590"/>
      <c r="Y45" s="1590"/>
      <c r="Z45" s="1591"/>
      <c r="AA45" s="1591"/>
      <c r="AB45" s="1591"/>
      <c r="AC45" s="1591"/>
      <c r="AD45" s="1591"/>
      <c r="AE45" s="1591"/>
      <c r="AF45" s="1591"/>
      <c r="AG45" s="1591"/>
      <c r="AH45" s="1591"/>
      <c r="AI45" s="1591"/>
      <c r="AJ45" s="1591"/>
      <c r="AK45" s="1591"/>
      <c r="AL45" s="1591"/>
      <c r="AM45" s="1591"/>
      <c r="AN45" s="1591"/>
      <c r="AO45" s="1591"/>
      <c r="AP45" s="1591"/>
      <c r="AQ45" s="1591"/>
      <c r="AR45" s="1591"/>
      <c r="AS45" s="1591"/>
      <c r="AT45" s="1591"/>
      <c r="AU45" s="1591"/>
      <c r="AV45" s="1591"/>
      <c r="AW45" s="1591"/>
      <c r="AX45" s="1591"/>
      <c r="AY45" s="1591"/>
      <c r="AZ45" s="1591"/>
      <c r="BA45" s="1591"/>
      <c r="BB45" s="1591"/>
      <c r="BC45" s="1591"/>
      <c r="BD45" s="1591"/>
      <c r="BE45" s="1591"/>
      <c r="BF45" s="1591"/>
      <c r="BG45" s="1591"/>
      <c r="BH45" s="1591"/>
      <c r="BI45" s="1591"/>
      <c r="BJ45" s="1591"/>
      <c r="BK45" s="1591"/>
      <c r="BL45" s="1591"/>
      <c r="BM45" s="1591"/>
      <c r="BN45" s="1592"/>
      <c r="BO45" s="1592"/>
      <c r="BP45" s="1592"/>
      <c r="BQ45" s="1592"/>
      <c r="BR45" s="1592"/>
      <c r="BS45" s="1592"/>
      <c r="BT45" s="1592"/>
      <c r="BU45" s="1592"/>
      <c r="BV45" s="1593"/>
      <c r="BW45" s="1593"/>
      <c r="BX45" s="1593"/>
      <c r="BY45" s="1593"/>
      <c r="BZ45" s="1593"/>
      <c r="CA45" s="1593"/>
      <c r="CB45" s="1593"/>
      <c r="CC45" s="1593"/>
    </row>
    <row r="46" spans="2:112" ht="3" customHeight="1">
      <c r="B46" s="3813" t="s">
        <v>5064</v>
      </c>
      <c r="C46" s="3814"/>
      <c r="D46" s="3814"/>
      <c r="E46" s="3814"/>
      <c r="F46" s="3814"/>
      <c r="G46" s="3814"/>
      <c r="H46" s="3814"/>
      <c r="I46" s="3814"/>
      <c r="J46" s="3814"/>
      <c r="K46" s="3814"/>
      <c r="L46" s="3814"/>
      <c r="M46" s="3814"/>
      <c r="N46" s="3814"/>
      <c r="O46" s="3814"/>
      <c r="P46" s="3814"/>
      <c r="Q46" s="3814"/>
      <c r="R46" s="3814"/>
      <c r="S46" s="3815"/>
      <c r="T46" s="3229" t="s">
        <v>3783</v>
      </c>
      <c r="U46" s="3056"/>
      <c r="V46" s="3056"/>
      <c r="W46" s="3056"/>
      <c r="X46" s="3056"/>
      <c r="Y46" s="3056"/>
      <c r="Z46" s="3056"/>
      <c r="AA46" s="3056"/>
      <c r="AB46" s="3056"/>
      <c r="AC46" s="3056"/>
      <c r="AD46" s="3056"/>
      <c r="AE46" s="3056"/>
      <c r="AF46" s="3056"/>
      <c r="AG46" s="3056"/>
      <c r="AH46" s="3057"/>
      <c r="AI46" s="873"/>
      <c r="AJ46" s="873"/>
      <c r="AM46" s="873"/>
      <c r="AN46" s="873"/>
      <c r="AO46" s="873"/>
      <c r="AP46" s="873"/>
      <c r="AQ46" s="873"/>
      <c r="AR46" s="873"/>
      <c r="AS46" s="3820" t="s">
        <v>108</v>
      </c>
      <c r="AT46" s="3820"/>
      <c r="AU46" s="3820"/>
      <c r="AV46" s="1515"/>
      <c r="AW46" s="1515"/>
      <c r="AX46" s="3229" t="s">
        <v>3784</v>
      </c>
      <c r="AY46" s="3056"/>
      <c r="AZ46" s="3056"/>
      <c r="BA46" s="3056"/>
      <c r="BB46" s="3056"/>
      <c r="BC46" s="3056"/>
      <c r="BD46" s="3056"/>
      <c r="BE46" s="3056"/>
      <c r="BF46" s="3056"/>
      <c r="BG46" s="3057"/>
      <c r="BH46" s="3821"/>
      <c r="BI46" s="3822"/>
      <c r="BJ46" s="3822"/>
      <c r="BK46" s="3822"/>
      <c r="BL46" s="3822"/>
      <c r="BM46" s="3822"/>
      <c r="BN46" s="3822"/>
      <c r="BO46" s="3822"/>
      <c r="BP46" s="3822"/>
      <c r="BQ46" s="3822"/>
      <c r="BR46" s="3822"/>
      <c r="BS46" s="3822"/>
      <c r="BT46" s="3822"/>
      <c r="BU46" s="3822"/>
      <c r="BV46" s="3822"/>
      <c r="BW46" s="3822"/>
      <c r="BX46" s="3822"/>
      <c r="BY46" s="3822"/>
      <c r="BZ46" s="3822"/>
      <c r="CA46" s="3822"/>
      <c r="CB46" s="3822"/>
      <c r="CC46" s="3823"/>
    </row>
    <row r="47" spans="2:112" ht="9.75" customHeight="1">
      <c r="B47" s="3816"/>
      <c r="C47" s="3814"/>
      <c r="D47" s="3814"/>
      <c r="E47" s="3814"/>
      <c r="F47" s="3814"/>
      <c r="G47" s="3814"/>
      <c r="H47" s="3814"/>
      <c r="I47" s="3814"/>
      <c r="J47" s="3814"/>
      <c r="K47" s="3814"/>
      <c r="L47" s="3814"/>
      <c r="M47" s="3814"/>
      <c r="N47" s="3814"/>
      <c r="O47" s="3814"/>
      <c r="P47" s="3814"/>
      <c r="Q47" s="3814"/>
      <c r="R47" s="3814"/>
      <c r="S47" s="3815"/>
      <c r="T47" s="3229"/>
      <c r="U47" s="3056"/>
      <c r="V47" s="3056"/>
      <c r="W47" s="3056"/>
      <c r="X47" s="3056"/>
      <c r="Y47" s="3056"/>
      <c r="Z47" s="3056"/>
      <c r="AA47" s="3056"/>
      <c r="AB47" s="3056"/>
      <c r="AC47" s="3056"/>
      <c r="AD47" s="3056"/>
      <c r="AE47" s="3056"/>
      <c r="AF47" s="3056"/>
      <c r="AG47" s="3056"/>
      <c r="AH47" s="3057"/>
      <c r="AI47" s="873"/>
      <c r="AJ47" s="873"/>
      <c r="AM47" s="3830"/>
      <c r="AN47" s="3831"/>
      <c r="AO47" s="3831"/>
      <c r="AP47" s="3831"/>
      <c r="AQ47" s="3831"/>
      <c r="AR47" s="3832"/>
      <c r="AS47" s="3820"/>
      <c r="AT47" s="3820"/>
      <c r="AU47" s="3820"/>
      <c r="AV47" s="1515"/>
      <c r="AW47" s="1515"/>
      <c r="AX47" s="3229"/>
      <c r="AY47" s="3056"/>
      <c r="AZ47" s="3056"/>
      <c r="BA47" s="3056"/>
      <c r="BB47" s="3056"/>
      <c r="BC47" s="3056"/>
      <c r="BD47" s="3056"/>
      <c r="BE47" s="3056"/>
      <c r="BF47" s="3056"/>
      <c r="BG47" s="3057"/>
      <c r="BH47" s="3824"/>
      <c r="BI47" s="3825"/>
      <c r="BJ47" s="3825"/>
      <c r="BK47" s="3825"/>
      <c r="BL47" s="3825"/>
      <c r="BM47" s="3825"/>
      <c r="BN47" s="3825"/>
      <c r="BO47" s="3825"/>
      <c r="BP47" s="3825"/>
      <c r="BQ47" s="3825"/>
      <c r="BR47" s="3825"/>
      <c r="BS47" s="3825"/>
      <c r="BT47" s="3825"/>
      <c r="BU47" s="3825"/>
      <c r="BV47" s="3825"/>
      <c r="BW47" s="3825"/>
      <c r="BX47" s="3825"/>
      <c r="BY47" s="3825"/>
      <c r="BZ47" s="3825"/>
      <c r="CA47" s="3825"/>
      <c r="CB47" s="3825"/>
      <c r="CC47" s="3826"/>
    </row>
    <row r="48" spans="2:112" ht="9.75" customHeight="1">
      <c r="B48" s="3816"/>
      <c r="C48" s="3814"/>
      <c r="D48" s="3814"/>
      <c r="E48" s="3814"/>
      <c r="F48" s="3814"/>
      <c r="G48" s="3814"/>
      <c r="H48" s="3814"/>
      <c r="I48" s="3814"/>
      <c r="J48" s="3814"/>
      <c r="K48" s="3814"/>
      <c r="L48" s="3814"/>
      <c r="M48" s="3814"/>
      <c r="N48" s="3814"/>
      <c r="O48" s="3814"/>
      <c r="P48" s="3814"/>
      <c r="Q48" s="3814"/>
      <c r="R48" s="3814"/>
      <c r="S48" s="3815"/>
      <c r="T48" s="3229"/>
      <c r="U48" s="3056"/>
      <c r="V48" s="3056"/>
      <c r="W48" s="3056"/>
      <c r="X48" s="3056"/>
      <c r="Y48" s="3056"/>
      <c r="Z48" s="3056"/>
      <c r="AA48" s="3056"/>
      <c r="AB48" s="3056"/>
      <c r="AC48" s="3056"/>
      <c r="AD48" s="3056"/>
      <c r="AE48" s="3056"/>
      <c r="AF48" s="3056"/>
      <c r="AG48" s="3056"/>
      <c r="AH48" s="3057"/>
      <c r="AI48" s="873"/>
      <c r="AJ48" s="873"/>
      <c r="AM48" s="3833"/>
      <c r="AN48" s="3834"/>
      <c r="AO48" s="3834"/>
      <c r="AP48" s="3834"/>
      <c r="AQ48" s="3834"/>
      <c r="AR48" s="3835"/>
      <c r="AS48" s="3820"/>
      <c r="AT48" s="3820"/>
      <c r="AU48" s="3820"/>
      <c r="AV48" s="1515"/>
      <c r="AW48" s="1515"/>
      <c r="AX48" s="3229"/>
      <c r="AY48" s="3056"/>
      <c r="AZ48" s="3056"/>
      <c r="BA48" s="3056"/>
      <c r="BB48" s="3056"/>
      <c r="BC48" s="3056"/>
      <c r="BD48" s="3056"/>
      <c r="BE48" s="3056"/>
      <c r="BF48" s="3056"/>
      <c r="BG48" s="3057"/>
      <c r="BH48" s="3824"/>
      <c r="BI48" s="3825"/>
      <c r="BJ48" s="3825"/>
      <c r="BK48" s="3825"/>
      <c r="BL48" s="3825"/>
      <c r="BM48" s="3825"/>
      <c r="BN48" s="3825"/>
      <c r="BO48" s="3825"/>
      <c r="BP48" s="3825"/>
      <c r="BQ48" s="3825"/>
      <c r="BR48" s="3825"/>
      <c r="BS48" s="3825"/>
      <c r="BT48" s="3825"/>
      <c r="BU48" s="3825"/>
      <c r="BV48" s="3825"/>
      <c r="BW48" s="3825"/>
      <c r="BX48" s="3825"/>
      <c r="BY48" s="3825"/>
      <c r="BZ48" s="3825"/>
      <c r="CA48" s="3825"/>
      <c r="CB48" s="3825"/>
      <c r="CC48" s="3826"/>
    </row>
    <row r="49" spans="2:152" ht="3" customHeight="1" thickBot="1">
      <c r="B49" s="3817"/>
      <c r="C49" s="3818"/>
      <c r="D49" s="3818"/>
      <c r="E49" s="3818"/>
      <c r="F49" s="3818"/>
      <c r="G49" s="3818"/>
      <c r="H49" s="3818"/>
      <c r="I49" s="3818"/>
      <c r="J49" s="3818"/>
      <c r="K49" s="3818"/>
      <c r="L49" s="3818"/>
      <c r="M49" s="3818"/>
      <c r="N49" s="3818"/>
      <c r="O49" s="3818"/>
      <c r="P49" s="3818"/>
      <c r="Q49" s="3818"/>
      <c r="R49" s="3818"/>
      <c r="S49" s="3819"/>
      <c r="T49" s="3232"/>
      <c r="U49" s="3233"/>
      <c r="V49" s="3233"/>
      <c r="W49" s="3233"/>
      <c r="X49" s="3233"/>
      <c r="Y49" s="3233"/>
      <c r="Z49" s="3233"/>
      <c r="AA49" s="3233"/>
      <c r="AB49" s="3233"/>
      <c r="AC49" s="3233"/>
      <c r="AD49" s="3233"/>
      <c r="AE49" s="3233"/>
      <c r="AF49" s="3233"/>
      <c r="AG49" s="3233"/>
      <c r="AH49" s="3240"/>
      <c r="AI49" s="874"/>
      <c r="AJ49" s="874"/>
      <c r="AK49" s="874"/>
      <c r="AL49" s="874"/>
      <c r="AM49" s="874"/>
      <c r="AN49" s="874"/>
      <c r="AO49" s="874"/>
      <c r="AP49" s="874"/>
      <c r="AQ49" s="874"/>
      <c r="AR49" s="874"/>
      <c r="AS49" s="1594"/>
      <c r="AT49" s="1594"/>
      <c r="AU49" s="1594"/>
      <c r="AV49" s="1594"/>
      <c r="AW49" s="1594"/>
      <c r="AX49" s="3232"/>
      <c r="AY49" s="3233"/>
      <c r="AZ49" s="3233"/>
      <c r="BA49" s="3233"/>
      <c r="BB49" s="3233"/>
      <c r="BC49" s="3233"/>
      <c r="BD49" s="3233"/>
      <c r="BE49" s="3233"/>
      <c r="BF49" s="3233"/>
      <c r="BG49" s="3240"/>
      <c r="BH49" s="3827"/>
      <c r="BI49" s="3828"/>
      <c r="BJ49" s="3828"/>
      <c r="BK49" s="3828"/>
      <c r="BL49" s="3828"/>
      <c r="BM49" s="3828"/>
      <c r="BN49" s="3828"/>
      <c r="BO49" s="3828"/>
      <c r="BP49" s="3828"/>
      <c r="BQ49" s="3828"/>
      <c r="BR49" s="3828"/>
      <c r="BS49" s="3828"/>
      <c r="BT49" s="3828"/>
      <c r="BU49" s="3828"/>
      <c r="BV49" s="3828"/>
      <c r="BW49" s="3828"/>
      <c r="BX49" s="3828"/>
      <c r="BY49" s="3828"/>
      <c r="BZ49" s="3828"/>
      <c r="CA49" s="3828"/>
      <c r="CB49" s="3828"/>
      <c r="CC49" s="3829"/>
    </row>
    <row r="50" spans="2:152" ht="6.6" customHeight="1">
      <c r="B50" s="1514"/>
      <c r="C50" s="1514"/>
      <c r="D50" s="1595"/>
      <c r="E50" s="1595"/>
      <c r="F50" s="1595"/>
      <c r="G50" s="1595"/>
      <c r="H50" s="1595"/>
      <c r="I50" s="1595"/>
      <c r="J50" s="1595"/>
      <c r="K50" s="1595"/>
      <c r="L50" s="1595"/>
      <c r="M50" s="1595"/>
      <c r="N50" s="1595"/>
      <c r="O50" s="1595"/>
      <c r="P50" s="1595"/>
      <c r="Q50" s="1595"/>
      <c r="R50" s="1595"/>
      <c r="S50" s="1595"/>
      <c r="T50" s="1595"/>
      <c r="U50" s="1595"/>
      <c r="V50" s="1595"/>
      <c r="W50" s="1595"/>
      <c r="X50" s="1595"/>
      <c r="Y50" s="1595"/>
      <c r="Z50" s="1595"/>
      <c r="AA50" s="1595"/>
      <c r="AB50" s="1595"/>
      <c r="AC50" s="1595"/>
      <c r="AD50" s="1595"/>
      <c r="AE50" s="1595"/>
      <c r="AF50" s="1595"/>
      <c r="AG50" s="1595"/>
      <c r="AH50" s="1595"/>
      <c r="AI50" s="1595"/>
      <c r="AJ50" s="1595"/>
      <c r="AK50" s="1596"/>
      <c r="AL50" s="1596"/>
      <c r="AM50" s="1596"/>
      <c r="AN50" s="1595"/>
      <c r="AO50" s="1595"/>
      <c r="AP50" s="1595"/>
      <c r="AQ50" s="1595"/>
      <c r="AR50" s="1595"/>
      <c r="AS50" s="1595"/>
      <c r="AT50" s="1595"/>
      <c r="AU50" s="1595"/>
      <c r="AV50" s="1595"/>
      <c r="AW50" s="1595"/>
      <c r="AX50" s="1595"/>
      <c r="AY50" s="1595"/>
      <c r="AZ50" s="1595"/>
      <c r="BA50" s="1595"/>
      <c r="BB50" s="1595"/>
      <c r="BC50" s="1595"/>
      <c r="BD50" s="1595"/>
      <c r="BE50" s="1595"/>
      <c r="BF50" s="1595"/>
      <c r="BG50" s="1595"/>
      <c r="BH50" s="1595"/>
      <c r="BI50" s="1595"/>
      <c r="BJ50" s="1595"/>
      <c r="BK50" s="1595"/>
      <c r="BL50" s="1595"/>
      <c r="BM50" s="1595"/>
      <c r="BN50" s="1595"/>
      <c r="BO50" s="1595"/>
      <c r="BP50" s="1595"/>
      <c r="BQ50" s="1595"/>
      <c r="BR50" s="1595"/>
      <c r="BS50" s="1514"/>
      <c r="BT50" s="1514"/>
      <c r="BU50" s="1514"/>
      <c r="BV50" s="1514"/>
      <c r="BW50" s="1514"/>
      <c r="BX50" s="1514"/>
      <c r="BY50" s="1514"/>
      <c r="BZ50" s="1514"/>
      <c r="CA50" s="1514"/>
      <c r="CB50" s="1514"/>
      <c r="CC50" s="1514"/>
    </row>
    <row r="51" spans="2:152" ht="13.5">
      <c r="B51" s="3211" t="s">
        <v>4497</v>
      </c>
      <c r="C51" s="3211"/>
      <c r="D51" s="3211"/>
      <c r="E51" s="3212" t="s">
        <v>4498</v>
      </c>
      <c r="F51" s="3212"/>
      <c r="G51" s="3212"/>
      <c r="H51" s="3212"/>
      <c r="I51" s="3212"/>
      <c r="J51" s="3212"/>
      <c r="K51" s="3212"/>
      <c r="L51" s="3212"/>
      <c r="M51" s="3212"/>
      <c r="N51" s="3212"/>
      <c r="O51" s="3212"/>
      <c r="P51" s="3212"/>
      <c r="Q51" s="3212"/>
      <c r="R51" s="3212"/>
      <c r="S51" s="3212"/>
      <c r="T51" s="3212"/>
      <c r="U51" s="3212"/>
      <c r="V51" s="3212"/>
      <c r="W51" s="3212"/>
      <c r="X51" s="3212"/>
      <c r="Y51" s="3212"/>
      <c r="Z51" s="3212"/>
      <c r="AA51" s="3212"/>
      <c r="AB51" s="3212"/>
      <c r="AC51" s="3212"/>
      <c r="AD51" s="3212"/>
      <c r="AE51" s="3212"/>
      <c r="AF51" s="3212"/>
      <c r="AG51" s="3212"/>
      <c r="AH51" s="3212"/>
      <c r="AI51" s="3212"/>
      <c r="AJ51" s="3212"/>
      <c r="AK51" s="3212"/>
      <c r="AL51" s="3212"/>
      <c r="AM51" s="3212"/>
      <c r="AN51" s="3212"/>
      <c r="AO51" s="3212"/>
      <c r="AP51" s="3212"/>
      <c r="AQ51" s="3212"/>
      <c r="AR51" s="3212"/>
      <c r="AS51" s="3212"/>
      <c r="AT51" s="3212"/>
      <c r="AU51" s="3212"/>
      <c r="AV51" s="3212"/>
      <c r="AW51" s="3212"/>
      <c r="AX51" s="3212"/>
      <c r="AY51" s="3212"/>
      <c r="AZ51" s="3212"/>
      <c r="BA51" s="3212"/>
      <c r="BB51" s="3212"/>
      <c r="BC51" s="3212"/>
      <c r="BD51" s="3212"/>
      <c r="BE51" s="3212"/>
      <c r="BF51" s="3212"/>
      <c r="BG51" s="3212"/>
      <c r="BH51" s="3212"/>
      <c r="BI51" s="3212"/>
      <c r="BJ51" s="3212"/>
      <c r="BK51" s="3212"/>
      <c r="BL51" s="3212"/>
      <c r="BM51" s="3212"/>
      <c r="BN51" s="3212"/>
      <c r="BO51" s="3212"/>
      <c r="BP51" s="3212"/>
      <c r="BQ51" s="3212"/>
      <c r="BR51" s="3212"/>
      <c r="BS51" s="3212"/>
      <c r="BT51" s="3212"/>
      <c r="BU51" s="3212"/>
      <c r="BV51" s="3212"/>
      <c r="BW51" s="1403"/>
      <c r="BX51" s="1403"/>
      <c r="BY51" s="1403"/>
      <c r="BZ51" s="1403"/>
      <c r="CA51" s="1403"/>
      <c r="CB51" s="1403"/>
      <c r="CC51" s="1403"/>
    </row>
    <row r="52" spans="2:152" ht="13.5">
      <c r="B52" s="3211" t="s">
        <v>4499</v>
      </c>
      <c r="C52" s="3211"/>
      <c r="D52" s="3211"/>
      <c r="E52" s="3212" t="s">
        <v>5065</v>
      </c>
      <c r="F52" s="3212"/>
      <c r="G52" s="3212"/>
      <c r="H52" s="3212"/>
      <c r="I52" s="3212"/>
      <c r="J52" s="3212"/>
      <c r="K52" s="3212"/>
      <c r="L52" s="3212"/>
      <c r="M52" s="3212"/>
      <c r="N52" s="3212"/>
      <c r="O52" s="3212"/>
      <c r="P52" s="3212"/>
      <c r="Q52" s="3212"/>
      <c r="R52" s="3212"/>
      <c r="S52" s="3212"/>
      <c r="T52" s="3212"/>
      <c r="U52" s="3212"/>
      <c r="V52" s="3212"/>
      <c r="W52" s="3212"/>
      <c r="X52" s="3212"/>
      <c r="Y52" s="3212"/>
      <c r="Z52" s="3212"/>
      <c r="AA52" s="3212"/>
      <c r="AB52" s="3212"/>
      <c r="AC52" s="3212"/>
      <c r="AD52" s="3212"/>
      <c r="AE52" s="3212"/>
      <c r="AF52" s="3212"/>
      <c r="AG52" s="3212"/>
      <c r="AH52" s="3212"/>
      <c r="AI52" s="3212"/>
      <c r="AJ52" s="3212"/>
      <c r="AK52" s="3212"/>
      <c r="AL52" s="3212"/>
      <c r="AM52" s="3212"/>
      <c r="AN52" s="3212"/>
      <c r="AO52" s="3212"/>
      <c r="AP52" s="3212"/>
      <c r="AQ52" s="3212"/>
      <c r="AR52" s="3212"/>
      <c r="AS52" s="3212"/>
      <c r="AT52" s="3212"/>
      <c r="AU52" s="3212"/>
      <c r="AV52" s="3212"/>
      <c r="AW52" s="3212"/>
      <c r="AX52" s="3212"/>
      <c r="AY52" s="3212"/>
      <c r="AZ52" s="3212"/>
      <c r="BA52" s="3212"/>
      <c r="BB52" s="3212"/>
      <c r="BC52" s="3212"/>
      <c r="BD52" s="3212"/>
      <c r="BE52" s="3212"/>
      <c r="BF52" s="3212"/>
      <c r="BG52" s="3212"/>
      <c r="BH52" s="3212"/>
      <c r="BI52" s="3212"/>
      <c r="BJ52" s="3212"/>
      <c r="BK52" s="3212"/>
      <c r="BL52" s="3212"/>
      <c r="BM52" s="3212"/>
      <c r="BN52" s="3212"/>
      <c r="BO52" s="3212"/>
      <c r="BP52" s="3212"/>
      <c r="BQ52" s="3212"/>
      <c r="BR52" s="3212"/>
      <c r="BS52" s="3212"/>
      <c r="BT52" s="3212"/>
      <c r="BU52" s="3212"/>
      <c r="BV52" s="3212"/>
      <c r="BW52" s="1403"/>
      <c r="BX52" s="1403"/>
      <c r="BY52" s="1403"/>
      <c r="BZ52" s="1403"/>
      <c r="CA52" s="1403"/>
      <c r="CB52" s="1403"/>
      <c r="CC52" s="1403"/>
      <c r="CD52" s="970"/>
      <c r="CE52" s="970"/>
      <c r="CF52" s="970"/>
      <c r="CG52" s="970"/>
      <c r="CH52" s="970"/>
      <c r="CI52" s="970"/>
      <c r="CJ52" s="970"/>
      <c r="CK52" s="970"/>
      <c r="CL52" s="970"/>
      <c r="CM52" s="970"/>
      <c r="CN52" s="970"/>
      <c r="CO52" s="970"/>
      <c r="CP52" s="970"/>
      <c r="CQ52" s="970"/>
      <c r="CR52" s="970"/>
      <c r="CS52" s="970"/>
      <c r="CT52" s="970"/>
      <c r="CU52" s="970"/>
      <c r="CV52" s="970"/>
      <c r="CW52" s="970"/>
      <c r="CX52" s="970"/>
      <c r="CY52" s="970"/>
      <c r="CZ52" s="970"/>
      <c r="DA52" s="970"/>
      <c r="DB52" s="970"/>
      <c r="DC52" s="970"/>
      <c r="DD52" s="970"/>
      <c r="DE52" s="970"/>
      <c r="DF52" s="970"/>
      <c r="DG52" s="970"/>
      <c r="DH52" s="970"/>
      <c r="DI52" s="970"/>
      <c r="DJ52" s="970"/>
      <c r="DK52" s="970"/>
      <c r="DL52" s="970"/>
      <c r="DM52" s="970"/>
      <c r="DN52" s="970"/>
      <c r="DO52" s="970"/>
      <c r="DP52" s="970"/>
      <c r="DQ52" s="970"/>
      <c r="DR52" s="970"/>
      <c r="DS52" s="970"/>
      <c r="DT52" s="970"/>
      <c r="DU52" s="970"/>
      <c r="DV52" s="970"/>
      <c r="DW52" s="970"/>
      <c r="DX52" s="970"/>
      <c r="DY52" s="970"/>
      <c r="DZ52" s="970"/>
      <c r="EA52" s="970"/>
      <c r="EB52" s="970"/>
      <c r="EC52" s="970"/>
      <c r="ED52" s="970"/>
      <c r="EE52" s="970"/>
      <c r="EF52" s="970"/>
      <c r="EG52" s="970"/>
      <c r="EH52" s="970"/>
      <c r="EI52" s="970"/>
      <c r="EJ52" s="970"/>
      <c r="EK52" s="970"/>
      <c r="EL52" s="970"/>
      <c r="EM52" s="970"/>
      <c r="EN52" s="970"/>
      <c r="EO52" s="970"/>
      <c r="EP52" s="970"/>
      <c r="EQ52" s="970"/>
      <c r="ER52" s="970"/>
      <c r="ES52" s="970"/>
      <c r="ET52" s="970"/>
      <c r="EU52" s="970"/>
      <c r="EV52" s="970"/>
    </row>
    <row r="53" spans="2:152" ht="13.5">
      <c r="B53" s="3211" t="s">
        <v>4500</v>
      </c>
      <c r="C53" s="3211"/>
      <c r="D53" s="3211"/>
      <c r="E53" s="3212" t="s">
        <v>5066</v>
      </c>
      <c r="F53" s="3212"/>
      <c r="G53" s="3212"/>
      <c r="H53" s="3212"/>
      <c r="I53" s="3212"/>
      <c r="J53" s="3212"/>
      <c r="K53" s="3212"/>
      <c r="L53" s="3212"/>
      <c r="M53" s="3212"/>
      <c r="N53" s="3212"/>
      <c r="O53" s="3212"/>
      <c r="P53" s="3212"/>
      <c r="Q53" s="3212"/>
      <c r="R53" s="3212"/>
      <c r="S53" s="3212"/>
      <c r="T53" s="3212"/>
      <c r="U53" s="3212"/>
      <c r="V53" s="3212"/>
      <c r="W53" s="3212"/>
      <c r="X53" s="3212"/>
      <c r="Y53" s="3212"/>
      <c r="Z53" s="3212"/>
      <c r="AA53" s="3212"/>
      <c r="AB53" s="3212"/>
      <c r="AC53" s="3212"/>
      <c r="AD53" s="3212"/>
      <c r="AE53" s="3212"/>
      <c r="AF53" s="3212"/>
      <c r="AG53" s="3212"/>
      <c r="AH53" s="3212"/>
      <c r="AI53" s="3212"/>
      <c r="AJ53" s="3212"/>
      <c r="AK53" s="3212"/>
      <c r="AL53" s="3212"/>
      <c r="AM53" s="3212"/>
      <c r="AN53" s="3212"/>
      <c r="AO53" s="3212"/>
      <c r="AP53" s="3212"/>
      <c r="AQ53" s="3212"/>
      <c r="AR53" s="3212"/>
      <c r="AS53" s="3212"/>
      <c r="AT53" s="3212"/>
      <c r="AU53" s="3212"/>
      <c r="AV53" s="3212"/>
      <c r="AW53" s="3212"/>
      <c r="AX53" s="3212"/>
      <c r="AY53" s="3212"/>
      <c r="AZ53" s="3212"/>
      <c r="BA53" s="3212"/>
      <c r="BB53" s="3212"/>
      <c r="BC53" s="3212"/>
      <c r="BD53" s="3212"/>
      <c r="BE53" s="3212"/>
      <c r="BF53" s="3212"/>
      <c r="BG53" s="3212"/>
      <c r="BH53" s="3212"/>
      <c r="BI53" s="3212"/>
      <c r="BJ53" s="3212"/>
      <c r="BK53" s="3212"/>
      <c r="BL53" s="3212"/>
      <c r="BM53" s="3212"/>
      <c r="BN53" s="3212"/>
      <c r="BO53" s="3212"/>
      <c r="BP53" s="3212"/>
      <c r="BQ53" s="3212"/>
      <c r="BR53" s="3212"/>
      <c r="BS53" s="3212"/>
      <c r="BT53" s="3212"/>
      <c r="BU53" s="3212"/>
      <c r="BV53" s="3212"/>
      <c r="BW53" s="3212"/>
      <c r="BX53" s="3212"/>
      <c r="BY53" s="3212"/>
      <c r="BZ53" s="3212"/>
      <c r="CA53" s="3212"/>
      <c r="CB53" s="3212"/>
      <c r="CC53" s="3212"/>
      <c r="CD53" s="971"/>
      <c r="CE53" s="971"/>
      <c r="CF53" s="971"/>
      <c r="CG53" s="971"/>
      <c r="CH53" s="971"/>
      <c r="CI53" s="971"/>
      <c r="CJ53" s="971"/>
      <c r="CK53" s="971"/>
      <c r="CL53" s="971"/>
      <c r="CM53" s="971"/>
      <c r="CN53" s="971"/>
      <c r="CO53" s="971"/>
      <c r="CP53" s="971"/>
      <c r="CQ53" s="971"/>
      <c r="CR53" s="971"/>
      <c r="CS53" s="971"/>
      <c r="CT53" s="971"/>
      <c r="CU53" s="972"/>
      <c r="CV53" s="972"/>
      <c r="CW53" s="972"/>
      <c r="CX53" s="972"/>
      <c r="CY53" s="972"/>
      <c r="CZ53" s="972"/>
      <c r="DA53" s="972"/>
      <c r="DB53" s="972"/>
      <c r="DC53" s="972"/>
      <c r="DD53" s="972"/>
      <c r="DE53" s="972"/>
      <c r="DF53" s="972"/>
      <c r="DG53" s="972"/>
      <c r="DH53" s="972"/>
      <c r="DI53" s="972"/>
      <c r="DJ53" s="972"/>
      <c r="DK53" s="972"/>
      <c r="DL53" s="972"/>
      <c r="DM53" s="972"/>
      <c r="DN53" s="972"/>
      <c r="DO53" s="972"/>
      <c r="DP53" s="972"/>
      <c r="DQ53" s="972"/>
      <c r="DR53" s="972"/>
      <c r="DS53" s="972"/>
      <c r="DT53" s="972"/>
      <c r="DU53" s="972"/>
      <c r="DV53" s="972"/>
      <c r="DW53" s="972"/>
      <c r="DX53" s="972"/>
      <c r="DY53" s="972"/>
      <c r="DZ53" s="972"/>
      <c r="EA53" s="972"/>
      <c r="EB53" s="972"/>
      <c r="EC53" s="972"/>
      <c r="ED53" s="972"/>
      <c r="EE53" s="972"/>
      <c r="EF53" s="972"/>
      <c r="EG53" s="972"/>
      <c r="EH53" s="972"/>
      <c r="EI53" s="972"/>
      <c r="EJ53" s="972"/>
      <c r="EK53" s="972"/>
      <c r="EL53" s="972"/>
      <c r="EM53" s="972"/>
      <c r="EN53" s="972"/>
      <c r="EO53" s="972"/>
      <c r="EP53" s="972"/>
      <c r="EQ53" s="972"/>
      <c r="ER53" s="972"/>
      <c r="ES53" s="972"/>
      <c r="ET53" s="972"/>
      <c r="EU53" s="972"/>
      <c r="EV53" s="972"/>
    </row>
    <row r="54" spans="2:152" ht="13.5">
      <c r="B54" s="1779"/>
      <c r="C54" s="1779"/>
      <c r="D54" s="1779"/>
      <c r="E54" s="3212" t="s">
        <v>4517</v>
      </c>
      <c r="F54" s="3212"/>
      <c r="G54" s="3212"/>
      <c r="H54" s="3212"/>
      <c r="I54" s="3212"/>
      <c r="J54" s="3212"/>
      <c r="K54" s="3212"/>
      <c r="L54" s="3212"/>
      <c r="M54" s="3212"/>
      <c r="N54" s="3212"/>
      <c r="O54" s="3212"/>
      <c r="P54" s="3212"/>
      <c r="Q54" s="3212"/>
      <c r="R54" s="3212"/>
      <c r="S54" s="3212"/>
      <c r="T54" s="3212"/>
      <c r="U54" s="3212"/>
      <c r="V54" s="3212"/>
      <c r="W54" s="3212"/>
      <c r="X54" s="3212"/>
      <c r="Y54" s="3212"/>
      <c r="Z54" s="3212"/>
      <c r="AA54" s="3212"/>
      <c r="AB54" s="3212"/>
      <c r="AC54" s="3212"/>
      <c r="AD54" s="3212"/>
      <c r="AE54" s="3212"/>
      <c r="AF54" s="3212"/>
      <c r="AG54" s="3212"/>
      <c r="AH54" s="3212"/>
      <c r="AI54" s="3212"/>
      <c r="AJ54" s="3212"/>
      <c r="AK54" s="3212"/>
      <c r="AL54" s="3212"/>
      <c r="AM54" s="3212"/>
      <c r="AN54" s="3212"/>
      <c r="AO54" s="3212"/>
      <c r="AP54" s="3212"/>
      <c r="AQ54" s="3212"/>
      <c r="AR54" s="3212"/>
      <c r="AS54" s="3212"/>
      <c r="AT54" s="3212"/>
      <c r="AU54" s="3212"/>
      <c r="AV54" s="3212"/>
      <c r="AW54" s="3212"/>
      <c r="AX54" s="3212"/>
      <c r="AY54" s="3212"/>
      <c r="AZ54" s="3212"/>
      <c r="BA54" s="3212"/>
      <c r="BB54" s="3212"/>
      <c r="BC54" s="3212"/>
      <c r="BD54" s="3212"/>
      <c r="BE54" s="3212"/>
      <c r="BF54" s="3212"/>
      <c r="BG54" s="3212"/>
      <c r="BH54" s="3212"/>
      <c r="BI54" s="3212"/>
      <c r="BJ54" s="3212"/>
      <c r="BK54" s="3212"/>
      <c r="BL54" s="3212"/>
      <c r="BM54" s="3212"/>
      <c r="BN54" s="3212"/>
      <c r="BO54" s="3212"/>
      <c r="BP54" s="3212"/>
      <c r="BQ54" s="3212"/>
      <c r="BR54" s="3212"/>
      <c r="BS54" s="3212"/>
      <c r="BT54" s="3212"/>
      <c r="BU54" s="3212"/>
      <c r="BV54" s="3212"/>
      <c r="BW54" s="3212"/>
      <c r="BX54" s="3212"/>
      <c r="BY54" s="3212"/>
      <c r="BZ54" s="1776"/>
      <c r="CA54" s="1776"/>
      <c r="CB54" s="1776"/>
      <c r="CC54" s="1779"/>
      <c r="CD54" s="970"/>
      <c r="CE54" s="970"/>
      <c r="CF54" s="970"/>
      <c r="CG54" s="970"/>
      <c r="CH54" s="970"/>
      <c r="CI54" s="970"/>
      <c r="CJ54" s="970"/>
      <c r="CK54" s="970"/>
      <c r="CL54" s="970"/>
      <c r="CM54" s="970"/>
      <c r="CN54" s="970"/>
      <c r="CO54" s="970"/>
      <c r="CP54" s="970"/>
      <c r="CQ54" s="970"/>
      <c r="CR54" s="970"/>
      <c r="CS54" s="970"/>
      <c r="CT54" s="970"/>
      <c r="CU54" s="970"/>
      <c r="CV54" s="970"/>
      <c r="CW54" s="970"/>
      <c r="CX54" s="970"/>
      <c r="CY54" s="970"/>
      <c r="CZ54" s="970"/>
      <c r="DA54" s="970"/>
      <c r="DB54" s="970"/>
      <c r="DC54" s="970"/>
      <c r="DD54" s="970"/>
      <c r="DE54" s="970"/>
      <c r="DF54" s="970"/>
      <c r="DG54" s="970"/>
      <c r="DH54" s="970"/>
      <c r="DI54" s="970"/>
      <c r="DJ54" s="970"/>
      <c r="DK54" s="970"/>
      <c r="DL54" s="970"/>
      <c r="DM54" s="970"/>
      <c r="DN54" s="970"/>
      <c r="DO54" s="970"/>
      <c r="DP54" s="970"/>
      <c r="DQ54" s="970"/>
      <c r="DR54" s="970"/>
      <c r="DS54" s="970"/>
      <c r="DT54" s="970"/>
      <c r="DU54" s="970"/>
      <c r="DV54" s="970"/>
      <c r="DW54" s="970"/>
      <c r="DX54" s="970"/>
      <c r="DY54" s="970"/>
      <c r="DZ54" s="970"/>
      <c r="EA54" s="970"/>
      <c r="EB54" s="970"/>
      <c r="EC54" s="970"/>
      <c r="ED54" s="970"/>
      <c r="EE54" s="970"/>
      <c r="EF54" s="970"/>
      <c r="EG54" s="970"/>
      <c r="EH54" s="970"/>
      <c r="EI54" s="970"/>
      <c r="EJ54" s="970"/>
      <c r="EK54" s="970"/>
      <c r="EL54" s="970"/>
      <c r="EM54" s="970"/>
      <c r="EN54" s="970"/>
      <c r="EO54" s="970"/>
      <c r="EP54" s="970"/>
      <c r="EQ54" s="970"/>
      <c r="ER54" s="970"/>
      <c r="ES54" s="970"/>
      <c r="ET54" s="970"/>
      <c r="EU54" s="970"/>
      <c r="EV54" s="970"/>
    </row>
    <row r="55" spans="2:152" ht="13.5">
      <c r="B55" s="3211" t="s">
        <v>4501</v>
      </c>
      <c r="C55" s="3211"/>
      <c r="D55" s="3211"/>
      <c r="E55" s="3212" t="s">
        <v>4502</v>
      </c>
      <c r="F55" s="3212"/>
      <c r="G55" s="3212"/>
      <c r="H55" s="3212"/>
      <c r="I55" s="3212"/>
      <c r="J55" s="3212"/>
      <c r="K55" s="3212"/>
      <c r="L55" s="3212"/>
      <c r="M55" s="3212"/>
      <c r="N55" s="3212"/>
      <c r="O55" s="3212"/>
      <c r="P55" s="3212"/>
      <c r="Q55" s="3212"/>
      <c r="R55" s="3212"/>
      <c r="S55" s="3212"/>
      <c r="T55" s="3212"/>
      <c r="U55" s="3212"/>
      <c r="V55" s="3212"/>
      <c r="W55" s="3212"/>
      <c r="X55" s="3212"/>
      <c r="Y55" s="3212"/>
      <c r="Z55" s="3212"/>
      <c r="AA55" s="3212"/>
      <c r="AB55" s="3212"/>
      <c r="AC55" s="3212"/>
      <c r="AD55" s="3212"/>
      <c r="AE55" s="3212"/>
      <c r="AF55" s="3212"/>
      <c r="AG55" s="3212"/>
      <c r="AH55" s="3212"/>
      <c r="AI55" s="3212"/>
      <c r="AJ55" s="3212"/>
      <c r="AK55" s="3212"/>
      <c r="AL55" s="3212"/>
      <c r="AM55" s="3212"/>
      <c r="AN55" s="3212"/>
      <c r="AO55" s="3212"/>
      <c r="AP55" s="3212"/>
      <c r="AQ55" s="3212"/>
      <c r="AR55" s="3212"/>
      <c r="AS55" s="3212"/>
      <c r="AT55" s="3212"/>
      <c r="AU55" s="3212"/>
      <c r="AV55" s="3212"/>
      <c r="AW55" s="3212"/>
      <c r="AX55" s="3212"/>
      <c r="AY55" s="3212"/>
      <c r="AZ55" s="3212"/>
      <c r="BA55" s="3212"/>
      <c r="BB55" s="3212"/>
      <c r="BC55" s="3212"/>
      <c r="BD55" s="3212"/>
      <c r="BE55" s="3212"/>
      <c r="BF55" s="3212"/>
      <c r="BG55" s="3212"/>
      <c r="BH55" s="3212"/>
      <c r="BI55" s="3212"/>
      <c r="BJ55" s="3212"/>
      <c r="BK55" s="3212"/>
      <c r="BL55" s="3212"/>
      <c r="BM55" s="3212"/>
      <c r="BN55" s="3212"/>
      <c r="BO55" s="3212"/>
      <c r="BP55" s="3212"/>
      <c r="BQ55" s="3212"/>
      <c r="BR55" s="3212"/>
      <c r="BS55" s="3212"/>
      <c r="BT55" s="3212"/>
      <c r="BU55" s="3212"/>
      <c r="BV55" s="3212"/>
      <c r="BW55" s="3212"/>
      <c r="BX55" s="3212"/>
      <c r="BY55" s="3212"/>
      <c r="BZ55" s="3212"/>
      <c r="CA55" s="3212"/>
      <c r="CB55" s="3212"/>
      <c r="CC55" s="3212"/>
      <c r="CD55" s="970"/>
      <c r="CE55" s="970"/>
      <c r="CF55" s="970"/>
      <c r="CG55" s="970"/>
      <c r="CH55" s="970"/>
      <c r="CI55" s="970"/>
      <c r="CJ55" s="970"/>
      <c r="CK55" s="970"/>
      <c r="CL55" s="970"/>
      <c r="CM55" s="970"/>
      <c r="CN55" s="970"/>
      <c r="CO55" s="970"/>
      <c r="CP55" s="970"/>
      <c r="CQ55" s="970"/>
      <c r="CR55" s="970"/>
      <c r="CS55" s="970"/>
      <c r="CT55" s="970"/>
      <c r="CU55" s="970"/>
      <c r="CV55" s="970"/>
      <c r="CW55" s="970"/>
      <c r="CX55" s="970"/>
      <c r="CY55" s="970"/>
      <c r="CZ55" s="970"/>
      <c r="DA55" s="970"/>
      <c r="DB55" s="970"/>
      <c r="DC55" s="970"/>
      <c r="DD55" s="970"/>
      <c r="DE55" s="970"/>
      <c r="DF55" s="970"/>
      <c r="DG55" s="970"/>
      <c r="DH55" s="970"/>
      <c r="DI55" s="970"/>
      <c r="DJ55" s="970"/>
      <c r="DK55" s="970"/>
      <c r="DL55" s="970"/>
      <c r="DM55" s="970"/>
      <c r="DN55" s="970"/>
      <c r="DO55" s="970"/>
      <c r="DP55" s="970"/>
      <c r="DQ55" s="970"/>
      <c r="DR55" s="970"/>
      <c r="DS55" s="970"/>
      <c r="DT55" s="970"/>
      <c r="DU55" s="970"/>
      <c r="DV55" s="970"/>
      <c r="DW55" s="970"/>
      <c r="DX55" s="970"/>
      <c r="DY55" s="970"/>
      <c r="DZ55" s="970"/>
      <c r="EA55" s="970"/>
      <c r="EB55" s="970"/>
      <c r="EC55" s="970"/>
      <c r="ED55" s="970"/>
      <c r="EE55" s="970"/>
      <c r="EF55" s="970"/>
      <c r="EG55" s="970"/>
      <c r="EH55" s="970"/>
      <c r="EI55" s="970"/>
      <c r="EJ55" s="970"/>
      <c r="EK55" s="970"/>
      <c r="EL55" s="970"/>
      <c r="EM55" s="970"/>
      <c r="EN55" s="970"/>
      <c r="EO55" s="970"/>
      <c r="EP55" s="970"/>
      <c r="EQ55" s="970"/>
      <c r="ER55" s="970"/>
      <c r="ES55" s="970"/>
      <c r="ET55" s="970"/>
      <c r="EU55" s="970"/>
      <c r="EV55" s="970"/>
    </row>
    <row r="56" spans="2:152" ht="13.5">
      <c r="B56" s="3211" t="s">
        <v>4503</v>
      </c>
      <c r="C56" s="3211"/>
      <c r="D56" s="3211"/>
      <c r="E56" s="3212" t="s">
        <v>4514</v>
      </c>
      <c r="F56" s="3212"/>
      <c r="G56" s="3212"/>
      <c r="H56" s="3212"/>
      <c r="I56" s="3212"/>
      <c r="J56" s="3212"/>
      <c r="K56" s="3212"/>
      <c r="L56" s="3212"/>
      <c r="M56" s="3212"/>
      <c r="N56" s="3212"/>
      <c r="O56" s="3212"/>
      <c r="P56" s="3212"/>
      <c r="Q56" s="3212"/>
      <c r="R56" s="3212"/>
      <c r="S56" s="3212"/>
      <c r="T56" s="3212"/>
      <c r="U56" s="3212"/>
      <c r="V56" s="3212"/>
      <c r="W56" s="3212"/>
      <c r="X56" s="3212"/>
      <c r="Y56" s="3212"/>
      <c r="Z56" s="3212"/>
      <c r="AA56" s="3212"/>
      <c r="AB56" s="3212"/>
      <c r="AC56" s="3212"/>
      <c r="AD56" s="3212"/>
      <c r="AE56" s="3212"/>
      <c r="AF56" s="3212"/>
      <c r="AG56" s="3212"/>
      <c r="AH56" s="3212"/>
      <c r="AI56" s="3212"/>
      <c r="AJ56" s="3212"/>
      <c r="AK56" s="3212"/>
      <c r="AL56" s="3212"/>
      <c r="AM56" s="3212"/>
      <c r="AN56" s="3212"/>
      <c r="AO56" s="3212"/>
      <c r="AP56" s="3212"/>
      <c r="AQ56" s="3212"/>
      <c r="AR56" s="3212"/>
      <c r="AS56" s="3212"/>
      <c r="AT56" s="3212"/>
      <c r="AU56" s="3212"/>
      <c r="AV56" s="3212"/>
      <c r="AW56" s="3212"/>
      <c r="AX56" s="3212"/>
      <c r="AY56" s="3212"/>
      <c r="AZ56" s="3212"/>
      <c r="BA56" s="3212"/>
      <c r="BB56" s="3212"/>
      <c r="BC56" s="3212"/>
      <c r="BD56" s="3212"/>
      <c r="BE56" s="3212"/>
      <c r="BF56" s="3212"/>
      <c r="BG56" s="3212"/>
      <c r="BH56" s="3212"/>
      <c r="BI56" s="3212"/>
      <c r="BJ56" s="3212"/>
      <c r="BK56" s="3212"/>
      <c r="BL56" s="3212"/>
      <c r="BM56" s="3212"/>
      <c r="BN56" s="3212"/>
      <c r="BO56" s="3212"/>
      <c r="BP56" s="3212"/>
      <c r="BQ56" s="3212"/>
      <c r="BR56" s="3212"/>
      <c r="BS56" s="3212"/>
      <c r="BT56" s="3212"/>
      <c r="BU56" s="3212"/>
      <c r="BV56" s="3212"/>
      <c r="BW56" s="3212"/>
      <c r="BX56" s="3212"/>
      <c r="BY56" s="3212"/>
      <c r="BZ56" s="3212"/>
      <c r="CA56" s="3212"/>
      <c r="CB56" s="3212"/>
      <c r="CC56" s="3212"/>
      <c r="CD56" s="970"/>
      <c r="CE56" s="970"/>
      <c r="CF56" s="970"/>
      <c r="CG56" s="970"/>
      <c r="CH56" s="970"/>
      <c r="CI56" s="970"/>
      <c r="CJ56" s="970"/>
      <c r="CK56" s="970"/>
      <c r="CL56" s="970"/>
      <c r="CM56" s="970"/>
      <c r="CN56" s="970"/>
      <c r="CO56" s="970"/>
      <c r="CP56" s="970"/>
      <c r="CQ56" s="970"/>
      <c r="CR56" s="970"/>
      <c r="CS56" s="970"/>
      <c r="CT56" s="970"/>
      <c r="CU56" s="970"/>
      <c r="CV56" s="970"/>
      <c r="CW56" s="970"/>
      <c r="CX56" s="970"/>
      <c r="CY56" s="970"/>
      <c r="CZ56" s="970"/>
      <c r="DA56" s="970"/>
      <c r="DB56" s="970"/>
      <c r="DC56" s="970"/>
      <c r="DD56" s="970"/>
      <c r="DE56" s="970"/>
      <c r="DF56" s="970"/>
      <c r="DG56" s="970"/>
      <c r="DH56" s="970"/>
      <c r="DI56" s="970"/>
      <c r="DJ56" s="970"/>
      <c r="DK56" s="970"/>
      <c r="DL56" s="970"/>
      <c r="DM56" s="970"/>
      <c r="DN56" s="970"/>
      <c r="DO56" s="970"/>
      <c r="DP56" s="970"/>
      <c r="DQ56" s="970"/>
      <c r="DR56" s="970"/>
      <c r="DS56" s="970"/>
      <c r="DT56" s="970"/>
      <c r="DU56" s="970"/>
      <c r="DV56" s="970"/>
      <c r="DW56" s="970"/>
      <c r="DX56" s="970"/>
      <c r="DY56" s="970"/>
      <c r="DZ56" s="970"/>
      <c r="EA56" s="970"/>
      <c r="EB56" s="970"/>
      <c r="EC56" s="970"/>
      <c r="ED56" s="970"/>
      <c r="EE56" s="970"/>
      <c r="EF56" s="970"/>
      <c r="EG56" s="970"/>
      <c r="EH56" s="970"/>
      <c r="EI56" s="970"/>
      <c r="EJ56" s="970"/>
      <c r="EK56" s="970"/>
      <c r="EL56" s="970"/>
      <c r="EM56" s="970"/>
      <c r="EN56" s="970"/>
      <c r="EO56" s="970"/>
      <c r="EP56" s="970"/>
      <c r="EQ56" s="970"/>
      <c r="ER56" s="970"/>
      <c r="ES56" s="970"/>
      <c r="ET56" s="970"/>
      <c r="EU56" s="970"/>
      <c r="EV56" s="970"/>
    </row>
    <row r="57" spans="2:152" ht="13.5">
      <c r="B57" s="3211" t="s">
        <v>5057</v>
      </c>
      <c r="C57" s="3211"/>
      <c r="D57" s="3211"/>
      <c r="E57" s="3212" t="s">
        <v>5067</v>
      </c>
      <c r="F57" s="3212"/>
      <c r="G57" s="3212"/>
      <c r="H57" s="3212"/>
      <c r="I57" s="3212"/>
      <c r="J57" s="3212"/>
      <c r="K57" s="3212"/>
      <c r="L57" s="3212"/>
      <c r="M57" s="3212"/>
      <c r="N57" s="3212"/>
      <c r="O57" s="3212"/>
      <c r="P57" s="3212"/>
      <c r="Q57" s="3212"/>
      <c r="R57" s="3212"/>
      <c r="S57" s="3212"/>
      <c r="T57" s="3212"/>
      <c r="U57" s="3212"/>
      <c r="V57" s="3212"/>
      <c r="W57" s="3212"/>
      <c r="X57" s="3212"/>
      <c r="Y57" s="3212"/>
      <c r="Z57" s="3212"/>
      <c r="AA57" s="3212"/>
      <c r="AB57" s="3212"/>
      <c r="AC57" s="3212"/>
      <c r="AD57" s="3212"/>
      <c r="AE57" s="3212"/>
      <c r="AF57" s="3212"/>
      <c r="AG57" s="3212"/>
      <c r="AH57" s="3212"/>
      <c r="AI57" s="3212"/>
      <c r="AJ57" s="3212"/>
      <c r="AK57" s="3212"/>
      <c r="AL57" s="3212"/>
      <c r="AM57" s="3212"/>
      <c r="AN57" s="3212"/>
      <c r="AO57" s="3212"/>
      <c r="AP57" s="3212"/>
      <c r="AQ57" s="3212"/>
      <c r="AR57" s="3212"/>
      <c r="AS57" s="3212"/>
      <c r="AT57" s="3212"/>
      <c r="AU57" s="3212"/>
      <c r="AV57" s="3212"/>
      <c r="AW57" s="3212"/>
      <c r="AX57" s="3212"/>
      <c r="AY57" s="3212"/>
      <c r="AZ57" s="3212"/>
      <c r="BA57" s="3212"/>
      <c r="BB57" s="3212"/>
      <c r="BC57" s="3212"/>
      <c r="BD57" s="3212"/>
      <c r="BE57" s="3212"/>
      <c r="BF57" s="3212"/>
      <c r="BG57" s="3212"/>
      <c r="BH57" s="3212"/>
      <c r="BI57" s="3212"/>
      <c r="BJ57" s="3212"/>
      <c r="BK57" s="3212"/>
      <c r="BL57" s="3212"/>
      <c r="BM57" s="3212"/>
      <c r="BN57" s="3212"/>
      <c r="BO57" s="3212"/>
      <c r="BP57" s="3212"/>
      <c r="BQ57" s="3212"/>
      <c r="BR57" s="3212"/>
      <c r="BS57" s="3212"/>
      <c r="BT57" s="3212"/>
      <c r="BU57" s="3212"/>
      <c r="BV57" s="3212"/>
      <c r="BW57" s="3212"/>
      <c r="BX57" s="3212"/>
      <c r="BY57" s="1776"/>
      <c r="BZ57" s="1776"/>
      <c r="CA57" s="1776"/>
      <c r="CB57" s="1776"/>
      <c r="CC57" s="1776"/>
      <c r="CD57" s="970"/>
      <c r="CE57" s="970"/>
      <c r="CF57" s="970"/>
      <c r="CG57" s="970"/>
      <c r="CH57" s="970"/>
      <c r="CI57" s="970"/>
      <c r="CJ57" s="970"/>
      <c r="CK57" s="970"/>
      <c r="CL57" s="970"/>
      <c r="CM57" s="970"/>
      <c r="CN57" s="970"/>
      <c r="CO57" s="970"/>
      <c r="CP57" s="970"/>
      <c r="CQ57" s="970"/>
      <c r="CR57" s="970"/>
      <c r="CS57" s="970"/>
      <c r="CT57" s="970"/>
      <c r="CU57" s="970"/>
      <c r="CV57" s="970"/>
      <c r="CW57" s="970"/>
      <c r="CX57" s="970"/>
      <c r="CY57" s="970"/>
      <c r="CZ57" s="970"/>
      <c r="DA57" s="970"/>
      <c r="DB57" s="970"/>
      <c r="DC57" s="970"/>
      <c r="DD57" s="970"/>
      <c r="DE57" s="970"/>
      <c r="DF57" s="970"/>
      <c r="DG57" s="970"/>
      <c r="DH57" s="970"/>
      <c r="DI57" s="970"/>
      <c r="DJ57" s="970"/>
      <c r="DK57" s="970"/>
      <c r="DL57" s="970"/>
      <c r="DM57" s="970"/>
      <c r="DN57" s="970"/>
      <c r="DO57" s="970"/>
      <c r="DP57" s="970"/>
      <c r="DQ57" s="970"/>
      <c r="DR57" s="970"/>
      <c r="DS57" s="970"/>
      <c r="DT57" s="970"/>
      <c r="DU57" s="970"/>
      <c r="DV57" s="970"/>
      <c r="DW57" s="970"/>
      <c r="DX57" s="970"/>
      <c r="DY57" s="970"/>
      <c r="DZ57" s="970"/>
      <c r="EA57" s="970"/>
      <c r="EB57" s="970"/>
      <c r="EC57" s="970"/>
      <c r="ED57" s="970"/>
      <c r="EE57" s="970"/>
      <c r="EF57" s="970"/>
      <c r="EG57" s="970"/>
      <c r="EH57" s="970"/>
      <c r="EI57" s="970"/>
      <c r="EJ57" s="970"/>
      <c r="EK57" s="970"/>
      <c r="EL57" s="970"/>
      <c r="EM57" s="970"/>
      <c r="EN57" s="970"/>
      <c r="EO57" s="970"/>
      <c r="EP57" s="970"/>
      <c r="EQ57" s="970"/>
      <c r="ER57" s="970"/>
      <c r="ES57" s="970"/>
      <c r="ET57" s="970"/>
      <c r="EU57" s="970"/>
      <c r="EV57" s="970"/>
    </row>
    <row r="58" spans="2:152" ht="13.5">
      <c r="B58" s="3211" t="s">
        <v>5059</v>
      </c>
      <c r="C58" s="3211"/>
      <c r="D58" s="3211"/>
      <c r="E58" s="3212" t="s">
        <v>4515</v>
      </c>
      <c r="F58" s="3212"/>
      <c r="G58" s="3212"/>
      <c r="H58" s="3212"/>
      <c r="I58" s="3212"/>
      <c r="J58" s="3212"/>
      <c r="K58" s="3212"/>
      <c r="L58" s="3212"/>
      <c r="M58" s="3212"/>
      <c r="N58" s="3212"/>
      <c r="O58" s="3212"/>
      <c r="P58" s="3212"/>
      <c r="Q58" s="3212"/>
      <c r="R58" s="3212"/>
      <c r="S58" s="3212"/>
      <c r="T58" s="3212"/>
      <c r="U58" s="3212"/>
      <c r="V58" s="3212"/>
      <c r="W58" s="3212"/>
      <c r="X58" s="3212"/>
      <c r="Y58" s="3212"/>
      <c r="Z58" s="3212"/>
      <c r="AA58" s="3212"/>
      <c r="AB58" s="3212"/>
      <c r="AC58" s="3212"/>
      <c r="AD58" s="3212"/>
      <c r="AE58" s="3212"/>
      <c r="AF58" s="3212"/>
      <c r="AG58" s="3212"/>
      <c r="AH58" s="3212"/>
      <c r="AI58" s="3212"/>
      <c r="AJ58" s="3212"/>
      <c r="AK58" s="3212"/>
      <c r="AL58" s="3212"/>
      <c r="AM58" s="3212"/>
      <c r="AN58" s="3212"/>
      <c r="AO58" s="3212"/>
      <c r="AP58" s="3212"/>
      <c r="AQ58" s="3212"/>
      <c r="AR58" s="3212"/>
      <c r="AS58" s="3212"/>
      <c r="AT58" s="3212"/>
      <c r="AU58" s="3212"/>
      <c r="AV58" s="3212"/>
      <c r="AW58" s="3212"/>
      <c r="AX58" s="3212"/>
      <c r="AY58" s="3212"/>
      <c r="AZ58" s="3212"/>
      <c r="BA58" s="3212"/>
      <c r="BB58" s="3212"/>
      <c r="BC58" s="3212"/>
      <c r="BD58" s="3212"/>
      <c r="BE58" s="3212"/>
      <c r="BF58" s="3212"/>
      <c r="BG58" s="3212"/>
      <c r="BH58" s="3212"/>
      <c r="BI58" s="3212"/>
      <c r="BJ58" s="3212"/>
      <c r="BK58" s="3212"/>
      <c r="BL58" s="3212"/>
      <c r="BM58" s="3212"/>
      <c r="BN58" s="3212"/>
      <c r="BO58" s="3212"/>
      <c r="BP58" s="3212"/>
      <c r="BQ58" s="3212"/>
      <c r="BR58" s="3212"/>
      <c r="BS58" s="3212"/>
      <c r="BT58" s="3212"/>
      <c r="BU58" s="3212"/>
      <c r="BV58" s="3212"/>
      <c r="BW58" s="3212"/>
      <c r="BX58" s="3212"/>
      <c r="BY58" s="3212"/>
      <c r="BZ58" s="3212"/>
      <c r="CA58" s="3212"/>
      <c r="CB58" s="3212"/>
      <c r="CC58" s="3212"/>
      <c r="CD58" s="970"/>
      <c r="CE58" s="970"/>
      <c r="CF58" s="970"/>
      <c r="CG58" s="970"/>
      <c r="CH58" s="970"/>
      <c r="CI58" s="970"/>
      <c r="CJ58" s="970"/>
      <c r="CK58" s="970"/>
      <c r="CL58" s="970"/>
      <c r="CM58" s="970"/>
      <c r="CN58" s="970"/>
      <c r="CO58" s="970"/>
      <c r="CP58" s="970"/>
      <c r="CQ58" s="970"/>
      <c r="CR58" s="970"/>
      <c r="CS58" s="970"/>
      <c r="CT58" s="970"/>
      <c r="CU58" s="970"/>
      <c r="CV58" s="970"/>
      <c r="CW58" s="970"/>
      <c r="CX58" s="970"/>
      <c r="CY58" s="970"/>
      <c r="CZ58" s="970"/>
      <c r="DA58" s="970"/>
      <c r="DB58" s="970"/>
      <c r="DC58" s="970"/>
      <c r="DD58" s="970"/>
      <c r="DE58" s="970"/>
      <c r="DF58" s="970"/>
      <c r="DG58" s="970"/>
      <c r="DH58" s="970"/>
      <c r="DI58" s="970"/>
      <c r="DJ58" s="970"/>
      <c r="DK58" s="970"/>
      <c r="DL58" s="970"/>
      <c r="DM58" s="970"/>
      <c r="DN58" s="970"/>
      <c r="DO58" s="970"/>
      <c r="DP58" s="970"/>
      <c r="DQ58" s="970"/>
      <c r="DR58" s="970"/>
      <c r="DS58" s="970"/>
      <c r="DT58" s="970"/>
      <c r="DU58" s="970"/>
      <c r="DV58" s="970"/>
      <c r="DW58" s="970"/>
      <c r="DX58" s="970"/>
      <c r="DY58" s="970"/>
      <c r="DZ58" s="970"/>
      <c r="EA58" s="970"/>
      <c r="EB58" s="970"/>
      <c r="EC58" s="970"/>
      <c r="ED58" s="970"/>
      <c r="EE58" s="970"/>
      <c r="EF58" s="970"/>
      <c r="EG58" s="970"/>
      <c r="EH58" s="970"/>
      <c r="EI58" s="970"/>
      <c r="EJ58" s="970"/>
      <c r="EK58" s="970"/>
      <c r="EL58" s="970"/>
      <c r="EM58" s="970"/>
      <c r="EN58" s="970"/>
      <c r="EO58" s="970"/>
      <c r="EP58" s="970"/>
      <c r="EQ58" s="970"/>
      <c r="ER58" s="970"/>
      <c r="ES58" s="970"/>
      <c r="ET58" s="970"/>
      <c r="EU58" s="970"/>
      <c r="EV58" s="970"/>
    </row>
    <row r="59" spans="2:152" ht="4.5" customHeight="1">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1514"/>
      <c r="BQ59" s="1514"/>
      <c r="BR59" s="1514"/>
      <c r="BS59" s="1514"/>
      <c r="BT59" s="1514"/>
      <c r="BU59" s="1514"/>
      <c r="BV59" s="1514"/>
      <c r="BW59" s="1514"/>
      <c r="BX59" s="1514"/>
      <c r="BY59" s="1514"/>
      <c r="BZ59" s="1514"/>
      <c r="CA59" s="1514"/>
      <c r="CB59" s="1514"/>
      <c r="CC59" s="1514"/>
    </row>
    <row r="60" spans="2:152" ht="12.75" customHeight="1">
      <c r="B60" s="3804" t="s">
        <v>3785</v>
      </c>
      <c r="C60" s="3805"/>
      <c r="D60" s="3805"/>
      <c r="E60" s="3805"/>
      <c r="F60" s="3805"/>
      <c r="G60" s="3805"/>
      <c r="H60" s="3805"/>
      <c r="I60" s="3805"/>
      <c r="J60" s="3805"/>
      <c r="K60" s="3805"/>
      <c r="L60" s="3805"/>
      <c r="M60" s="3805"/>
      <c r="N60" s="3805"/>
      <c r="O60" s="3805"/>
      <c r="P60" s="3805"/>
      <c r="Q60" s="3805"/>
      <c r="R60" s="3805"/>
      <c r="S60" s="3805"/>
      <c r="T60" s="3805"/>
      <c r="U60" s="3805"/>
      <c r="V60" s="3805"/>
      <c r="W60" s="3805"/>
      <c r="X60" s="3805"/>
      <c r="Y60" s="3805"/>
      <c r="Z60" s="3805"/>
      <c r="AA60" s="3805"/>
      <c r="AB60" s="3805"/>
      <c r="AC60" s="3805"/>
      <c r="AD60" s="3805"/>
      <c r="AE60" s="3805"/>
      <c r="AF60" s="3805"/>
      <c r="AG60" s="3805"/>
      <c r="AH60" s="3805"/>
      <c r="AI60" s="3805"/>
      <c r="AJ60" s="3805"/>
      <c r="AK60" s="3805"/>
      <c r="AL60" s="3805"/>
      <c r="AM60" s="3805"/>
      <c r="AN60" s="3805"/>
      <c r="AO60" s="3805"/>
      <c r="AP60" s="3805"/>
      <c r="AQ60" s="3805"/>
      <c r="AR60" s="3805"/>
      <c r="AS60" s="3805"/>
      <c r="AT60" s="3805"/>
      <c r="AU60" s="3805"/>
      <c r="AV60" s="3805"/>
      <c r="AW60" s="3805"/>
      <c r="AX60" s="3805"/>
      <c r="AY60" s="3805"/>
      <c r="AZ60" s="3805"/>
      <c r="BA60" s="3805"/>
      <c r="BB60" s="3805"/>
      <c r="BC60" s="3805"/>
      <c r="BD60" s="3805"/>
      <c r="BE60" s="3805"/>
      <c r="BF60" s="3805"/>
      <c r="BG60" s="3805"/>
      <c r="BH60" s="3805"/>
      <c r="BI60" s="3805"/>
      <c r="BJ60" s="3805"/>
      <c r="BK60" s="3805"/>
      <c r="BL60" s="3805"/>
      <c r="BM60" s="3805"/>
      <c r="BN60" s="3805"/>
      <c r="BO60" s="3805"/>
      <c r="BP60" s="3805"/>
      <c r="BQ60" s="3805"/>
      <c r="BR60" s="3805"/>
      <c r="BS60" s="3805"/>
      <c r="BT60" s="3805"/>
      <c r="BU60" s="3805"/>
      <c r="BV60" s="3805"/>
      <c r="BW60" s="3805"/>
      <c r="BX60" s="1597"/>
      <c r="BY60" s="1597"/>
      <c r="BZ60" s="1597"/>
      <c r="CA60" s="1597"/>
      <c r="CB60" s="1597"/>
      <c r="CC60" s="1598"/>
    </row>
    <row r="61" spans="2:152" ht="36.6" customHeight="1">
      <c r="B61" s="3783">
        <v>1</v>
      </c>
      <c r="C61" s="3784"/>
      <c r="D61" s="3769" t="s">
        <v>4506</v>
      </c>
      <c r="E61" s="3769"/>
      <c r="F61" s="3769"/>
      <c r="G61" s="3769"/>
      <c r="H61" s="3769"/>
      <c r="I61" s="3769"/>
      <c r="J61" s="3769"/>
      <c r="K61" s="3769"/>
      <c r="L61" s="3769"/>
      <c r="M61" s="3769"/>
      <c r="N61" s="3769"/>
      <c r="O61" s="3769"/>
      <c r="P61" s="3769"/>
      <c r="Q61" s="3769"/>
      <c r="R61" s="3769"/>
      <c r="S61" s="3769"/>
      <c r="T61" s="3769"/>
      <c r="U61" s="3769"/>
      <c r="V61" s="3769"/>
      <c r="W61" s="3769"/>
      <c r="X61" s="3769"/>
      <c r="Y61" s="3769"/>
      <c r="Z61" s="3769"/>
      <c r="AA61" s="3769"/>
      <c r="AB61" s="3769"/>
      <c r="AC61" s="3769"/>
      <c r="AD61" s="3769"/>
      <c r="AE61" s="3769"/>
      <c r="AF61" s="3769"/>
      <c r="AG61" s="3769"/>
      <c r="AH61" s="3769"/>
      <c r="AI61" s="3769"/>
      <c r="AJ61" s="3769"/>
      <c r="AK61" s="3769"/>
      <c r="AL61" s="3769"/>
      <c r="AM61" s="3769"/>
      <c r="AN61" s="3769"/>
      <c r="AO61" s="3769"/>
      <c r="AP61" s="3769"/>
      <c r="AQ61" s="3769"/>
      <c r="AR61" s="3769"/>
      <c r="AS61" s="3769"/>
      <c r="AT61" s="3769"/>
      <c r="AU61" s="3769"/>
      <c r="AV61" s="3769"/>
      <c r="AW61" s="3769"/>
      <c r="AX61" s="3769"/>
      <c r="AY61" s="3769"/>
      <c r="AZ61" s="3769"/>
      <c r="BA61" s="3769"/>
      <c r="BB61" s="3769"/>
      <c r="BC61" s="3769"/>
      <c r="BD61" s="3769"/>
      <c r="BE61" s="3769"/>
      <c r="BF61" s="3769"/>
      <c r="BG61" s="3769"/>
      <c r="BH61" s="3769"/>
      <c r="BI61" s="3769"/>
      <c r="BJ61" s="3769"/>
      <c r="BK61" s="3769"/>
      <c r="BL61" s="3769"/>
      <c r="BM61" s="3769"/>
      <c r="BN61" s="3769"/>
      <c r="BO61" s="3769"/>
      <c r="BP61" s="3769"/>
      <c r="BQ61" s="3769"/>
      <c r="BR61" s="3769"/>
      <c r="BS61" s="3769"/>
      <c r="BT61" s="3769"/>
      <c r="BU61" s="3769"/>
      <c r="BV61" s="3769"/>
      <c r="BW61" s="3769"/>
      <c r="BX61" s="3769"/>
      <c r="BY61" s="3769"/>
      <c r="BZ61" s="3769"/>
      <c r="CA61" s="3769"/>
      <c r="CB61" s="3769"/>
      <c r="CC61" s="3770"/>
    </row>
    <row r="62" spans="2:152" ht="11.45" customHeight="1">
      <c r="B62" s="1599"/>
      <c r="C62" s="1600"/>
      <c r="D62" s="3806" t="s">
        <v>3786</v>
      </c>
      <c r="E62" s="3806"/>
      <c r="F62" s="3806"/>
      <c r="G62" s="3806"/>
      <c r="H62" s="3806"/>
      <c r="I62" s="3806"/>
      <c r="J62" s="3806"/>
      <c r="K62" s="3806"/>
      <c r="L62" s="3806"/>
      <c r="M62" s="3806"/>
      <c r="N62" s="3806"/>
      <c r="O62" s="3806"/>
      <c r="P62" s="3806"/>
      <c r="Q62" s="3806"/>
      <c r="R62" s="3806"/>
      <c r="S62" s="3806"/>
      <c r="T62" s="3806"/>
      <c r="U62" s="3806"/>
      <c r="V62" s="3806"/>
      <c r="W62" s="3806"/>
      <c r="X62" s="3806"/>
      <c r="Y62" s="3806"/>
      <c r="Z62" s="3806"/>
      <c r="AA62" s="3806"/>
      <c r="AB62" s="3806"/>
      <c r="AC62" s="3806"/>
      <c r="AD62" s="3806"/>
      <c r="AE62" s="3806"/>
      <c r="AF62" s="3806"/>
      <c r="AG62" s="3806"/>
      <c r="AH62" s="3806"/>
      <c r="AI62" s="3806"/>
      <c r="AJ62" s="3806"/>
      <c r="AK62" s="3806"/>
      <c r="AL62" s="3806"/>
      <c r="AM62" s="3806"/>
      <c r="AN62" s="3806"/>
      <c r="AO62" s="3806"/>
      <c r="AP62" s="3806"/>
      <c r="AQ62" s="3806"/>
      <c r="AR62" s="3806"/>
      <c r="AS62" s="3806"/>
      <c r="AT62" s="3806"/>
      <c r="AU62" s="3806"/>
      <c r="AV62" s="3806"/>
      <c r="AW62" s="3806"/>
      <c r="AX62" s="3806"/>
      <c r="AY62" s="3806"/>
      <c r="AZ62" s="3806"/>
      <c r="BA62" s="3806"/>
      <c r="BB62" s="3806"/>
      <c r="BC62" s="3806"/>
      <c r="BD62" s="3806"/>
      <c r="BE62" s="3806"/>
      <c r="BF62" s="3806"/>
      <c r="BG62" s="3806"/>
      <c r="BH62" s="3806"/>
      <c r="BI62" s="3806"/>
      <c r="BJ62" s="3806"/>
      <c r="BK62" s="3806"/>
      <c r="BL62" s="3806"/>
      <c r="BM62" s="3806"/>
      <c r="BN62" s="3806"/>
      <c r="BO62" s="3806"/>
      <c r="BP62" s="3806"/>
      <c r="BQ62" s="3806"/>
      <c r="BR62" s="3806"/>
      <c r="BS62" s="3806"/>
      <c r="BT62" s="3806"/>
      <c r="BU62" s="3806"/>
      <c r="BV62" s="1601"/>
      <c r="BW62" s="1601"/>
      <c r="BX62" s="1601"/>
      <c r="BY62" s="1601"/>
      <c r="BZ62" s="1601"/>
      <c r="CA62" s="1601"/>
      <c r="CB62" s="1601"/>
      <c r="CC62" s="1602"/>
    </row>
    <row r="63" spans="2:152" ht="13.5">
      <c r="B63" s="1599"/>
      <c r="C63" s="1601"/>
      <c r="D63" s="3750" t="s">
        <v>3787</v>
      </c>
      <c r="E63" s="3750"/>
      <c r="F63" s="3750"/>
      <c r="G63" s="3750"/>
      <c r="H63" s="3750"/>
      <c r="I63" s="3750"/>
      <c r="J63" s="3750"/>
      <c r="K63" s="3750"/>
      <c r="L63" s="3750"/>
      <c r="M63" s="3750"/>
      <c r="N63" s="3750"/>
      <c r="O63" s="3750"/>
      <c r="P63" s="3750"/>
      <c r="Q63" s="3750"/>
      <c r="R63" s="3750"/>
      <c r="S63" s="3750"/>
      <c r="T63" s="3750"/>
      <c r="U63" s="3750"/>
      <c r="V63" s="3750"/>
      <c r="W63" s="3750"/>
      <c r="X63" s="3750"/>
      <c r="Y63" s="3750"/>
      <c r="Z63" s="3750"/>
      <c r="AA63" s="3750"/>
      <c r="AB63" s="3750"/>
      <c r="AC63" s="3750"/>
      <c r="AD63" s="3750"/>
      <c r="AE63" s="3750"/>
      <c r="AF63" s="3750"/>
      <c r="AG63" s="3750"/>
      <c r="AH63" s="3750"/>
      <c r="AI63" s="3750"/>
      <c r="AJ63" s="3750"/>
      <c r="AK63" s="3750"/>
      <c r="AL63" s="3750"/>
      <c r="AM63" s="3750"/>
      <c r="AN63" s="3750"/>
      <c r="AO63" s="3750"/>
      <c r="AP63" s="3750"/>
      <c r="AQ63" s="3750"/>
      <c r="AR63" s="3750"/>
      <c r="AS63" s="3750"/>
      <c r="AT63" s="3750"/>
      <c r="AU63" s="3750"/>
      <c r="AV63" s="3750"/>
      <c r="AW63" s="3750"/>
      <c r="AX63" s="3750"/>
      <c r="AY63" s="3750"/>
      <c r="AZ63" s="3750"/>
      <c r="BA63" s="3750"/>
      <c r="BB63" s="3750"/>
      <c r="BC63" s="3750"/>
      <c r="BD63" s="3750"/>
      <c r="BE63" s="3750"/>
      <c r="BF63" s="3750"/>
      <c r="BG63" s="3750"/>
      <c r="BH63" s="3750"/>
      <c r="BI63" s="3750"/>
      <c r="BJ63" s="3750"/>
      <c r="BK63" s="3750"/>
      <c r="BL63" s="3750"/>
      <c r="BM63" s="3750"/>
      <c r="BN63" s="3750"/>
      <c r="BO63" s="3750"/>
      <c r="BP63" s="3750"/>
      <c r="BQ63" s="3750"/>
      <c r="BR63" s="3750"/>
      <c r="BS63" s="3750"/>
      <c r="BT63" s="3750"/>
      <c r="BU63" s="3750"/>
      <c r="BV63" s="1601"/>
      <c r="BW63" s="1601"/>
      <c r="BX63" s="1601"/>
      <c r="BY63" s="1601"/>
      <c r="BZ63" s="1601"/>
      <c r="CA63" s="1601"/>
      <c r="CB63" s="1601"/>
      <c r="CC63" s="1602"/>
    </row>
    <row r="64" spans="2:152" ht="12.95" customHeight="1">
      <c r="B64" s="1599"/>
      <c r="C64" s="1601"/>
      <c r="D64" s="1601"/>
      <c r="E64" s="3750" t="s">
        <v>3788</v>
      </c>
      <c r="F64" s="3750"/>
      <c r="G64" s="3750"/>
      <c r="H64" s="3750"/>
      <c r="I64" s="3750"/>
      <c r="J64" s="3750"/>
      <c r="K64" s="3750"/>
      <c r="L64" s="3750"/>
      <c r="M64" s="3750"/>
      <c r="N64" s="3750"/>
      <c r="O64" s="3750"/>
      <c r="P64" s="3750"/>
      <c r="Q64" s="3750"/>
      <c r="R64" s="3750"/>
      <c r="S64" s="3750"/>
      <c r="T64" s="3750"/>
      <c r="U64" s="3750"/>
      <c r="V64" s="3750"/>
      <c r="W64" s="3750"/>
      <c r="X64" s="3750"/>
      <c r="Y64" s="3750"/>
      <c r="Z64" s="3750"/>
      <c r="AA64" s="3750"/>
      <c r="AB64" s="3750"/>
      <c r="AC64" s="3750"/>
      <c r="AD64" s="3750"/>
      <c r="AE64" s="3750"/>
      <c r="AF64" s="3750"/>
      <c r="AG64" s="3750"/>
      <c r="AH64" s="3750"/>
      <c r="AI64" s="3750"/>
      <c r="AJ64" s="3750"/>
      <c r="AK64" s="3750"/>
      <c r="AL64" s="3750"/>
      <c r="AM64" s="3750"/>
      <c r="AN64" s="3750"/>
      <c r="AO64" s="3750"/>
      <c r="AP64" s="3750"/>
      <c r="AQ64" s="3750"/>
      <c r="AR64" s="3750"/>
      <c r="AS64" s="3750"/>
      <c r="AT64" s="3750"/>
      <c r="AU64" s="3750"/>
      <c r="AV64" s="3750"/>
      <c r="AW64" s="3750"/>
      <c r="AX64" s="3750"/>
      <c r="AY64" s="3750"/>
      <c r="AZ64" s="3750"/>
      <c r="BA64" s="3750"/>
      <c r="BB64" s="3750"/>
      <c r="BC64" s="3750"/>
      <c r="BD64" s="3750"/>
      <c r="BE64" s="3750"/>
      <c r="BF64" s="3750"/>
      <c r="BG64" s="3750"/>
      <c r="BH64" s="3750"/>
      <c r="BI64" s="3750"/>
      <c r="BJ64" s="3750"/>
      <c r="BK64" s="3750"/>
      <c r="BL64" s="3750"/>
      <c r="BM64" s="3750"/>
      <c r="BN64" s="3750"/>
      <c r="BO64" s="3750"/>
      <c r="BP64" s="3750"/>
      <c r="BQ64" s="3750"/>
      <c r="BR64" s="3750"/>
      <c r="BS64" s="3750"/>
      <c r="BT64" s="3750"/>
      <c r="BU64" s="3750"/>
      <c r="BV64" s="1601"/>
      <c r="BW64" s="1601"/>
      <c r="BX64" s="1601"/>
      <c r="BY64" s="1601"/>
      <c r="BZ64" s="1601"/>
      <c r="CA64" s="1601"/>
      <c r="CB64" s="1601"/>
      <c r="CC64" s="1602"/>
    </row>
    <row r="65" spans="2:81" ht="11.1" customHeight="1">
      <c r="B65" s="1603"/>
      <c r="C65" s="1514"/>
      <c r="D65" s="1514"/>
      <c r="E65" s="1514"/>
      <c r="F65" s="3801"/>
      <c r="G65" s="3801"/>
      <c r="H65" s="3801"/>
      <c r="I65" s="3801"/>
      <c r="J65" s="3801"/>
      <c r="K65" s="3801"/>
      <c r="L65" s="3801"/>
      <c r="M65" s="3800" t="s">
        <v>3789</v>
      </c>
      <c r="N65" s="3800"/>
      <c r="O65" s="3800"/>
      <c r="P65" s="3800"/>
      <c r="Q65" s="3800"/>
      <c r="R65" s="3800"/>
      <c r="S65" s="3800"/>
      <c r="T65" s="3800"/>
      <c r="U65" s="3800"/>
      <c r="V65" s="3800"/>
      <c r="W65" s="3800"/>
      <c r="X65" s="3800"/>
      <c r="Y65" s="3800" t="s">
        <v>3790</v>
      </c>
      <c r="Z65" s="3800"/>
      <c r="AA65" s="3800"/>
      <c r="AB65" s="3800"/>
      <c r="AC65" s="3800"/>
      <c r="AD65" s="3800"/>
      <c r="AE65" s="3800"/>
      <c r="AF65" s="3800"/>
      <c r="AG65" s="3800"/>
      <c r="AH65" s="3800"/>
      <c r="AI65" s="3800"/>
      <c r="AJ65" s="3800"/>
      <c r="AK65" s="3800"/>
      <c r="AL65" s="1604"/>
      <c r="AM65" s="1604"/>
      <c r="AN65" s="1514"/>
      <c r="AO65" s="1514"/>
      <c r="AP65" s="1514"/>
      <c r="AQ65" s="1514"/>
      <c r="AR65" s="1514"/>
      <c r="AS65" s="1514"/>
      <c r="AT65" s="1514"/>
      <c r="AU65" s="1514"/>
      <c r="AV65" s="1514"/>
      <c r="AW65" s="1514"/>
      <c r="AX65" s="1514"/>
      <c r="AY65" s="1514"/>
      <c r="AZ65" s="1514"/>
      <c r="BA65" s="1514"/>
      <c r="BB65" s="1514"/>
      <c r="BC65" s="1514"/>
      <c r="BD65" s="1514"/>
      <c r="BE65" s="1514"/>
      <c r="BF65" s="1514"/>
      <c r="BG65" s="1514"/>
      <c r="BH65" s="1514"/>
      <c r="BI65" s="1514"/>
      <c r="BJ65" s="1514"/>
      <c r="BK65" s="1514"/>
      <c r="BL65" s="1514"/>
      <c r="BM65" s="1514"/>
      <c r="BN65" s="1514"/>
      <c r="BO65" s="1514"/>
      <c r="BP65" s="1514"/>
      <c r="BQ65" s="1514"/>
      <c r="BR65" s="1514"/>
      <c r="BS65" s="1514"/>
      <c r="BT65" s="1514"/>
      <c r="BU65" s="1514"/>
      <c r="BV65" s="1514"/>
      <c r="BW65" s="1514"/>
      <c r="BX65" s="1514"/>
      <c r="BY65" s="1514"/>
      <c r="BZ65" s="1514"/>
      <c r="CA65" s="1514"/>
      <c r="CB65" s="1514"/>
      <c r="CC65" s="1602"/>
    </row>
    <row r="66" spans="2:81" ht="11.1" customHeight="1" thickBot="1">
      <c r="B66" s="1603"/>
      <c r="C66" s="1514"/>
      <c r="D66" s="1514"/>
      <c r="E66" s="1514"/>
      <c r="F66" s="3802"/>
      <c r="G66" s="3802"/>
      <c r="H66" s="3802"/>
      <c r="I66" s="3802"/>
      <c r="J66" s="3802"/>
      <c r="K66" s="3802"/>
      <c r="L66" s="3802"/>
      <c r="M66" s="3803" t="s">
        <v>3791</v>
      </c>
      <c r="N66" s="3803"/>
      <c r="O66" s="3803"/>
      <c r="P66" s="3803"/>
      <c r="Q66" s="3803"/>
      <c r="R66" s="3803"/>
      <c r="S66" s="3803" t="s">
        <v>3792</v>
      </c>
      <c r="T66" s="3803"/>
      <c r="U66" s="3803"/>
      <c r="V66" s="3803"/>
      <c r="W66" s="3803"/>
      <c r="X66" s="3803"/>
      <c r="Y66" s="3803" t="s">
        <v>3791</v>
      </c>
      <c r="Z66" s="3803"/>
      <c r="AA66" s="3803"/>
      <c r="AB66" s="3803"/>
      <c r="AC66" s="3803"/>
      <c r="AD66" s="3803"/>
      <c r="AE66" s="3803"/>
      <c r="AF66" s="3803" t="s">
        <v>3792</v>
      </c>
      <c r="AG66" s="3803"/>
      <c r="AH66" s="3803"/>
      <c r="AI66" s="3803"/>
      <c r="AJ66" s="3803"/>
      <c r="AK66" s="3803"/>
      <c r="AL66" s="1604"/>
      <c r="AM66" s="1604"/>
      <c r="AN66" s="1514"/>
      <c r="AO66" s="1514"/>
      <c r="AP66" s="1514"/>
      <c r="AQ66" s="1514"/>
      <c r="AR66" s="1514"/>
      <c r="AS66" s="1514"/>
      <c r="AT66" s="1514"/>
      <c r="AU66" s="1514"/>
      <c r="AV66" s="1514"/>
      <c r="AW66" s="1514"/>
      <c r="AX66" s="1514"/>
      <c r="AY66" s="1514"/>
      <c r="AZ66" s="1514"/>
      <c r="BA66" s="1514"/>
      <c r="BB66" s="1514"/>
      <c r="BC66" s="1514"/>
      <c r="BD66" s="1514"/>
      <c r="BE66" s="1514"/>
      <c r="BF66" s="1514"/>
      <c r="BG66" s="1514"/>
      <c r="BH66" s="1514"/>
      <c r="BI66" s="1514"/>
      <c r="BJ66" s="1514"/>
      <c r="BK66" s="1514"/>
      <c r="BL66" s="1514"/>
      <c r="BM66" s="1514"/>
      <c r="BN66" s="1514"/>
      <c r="BO66" s="1514"/>
      <c r="BP66" s="1514"/>
      <c r="BQ66" s="1514"/>
      <c r="BR66" s="1514"/>
      <c r="BS66" s="1514"/>
      <c r="BT66" s="1514"/>
      <c r="BU66" s="1514"/>
      <c r="BV66" s="1514"/>
      <c r="BW66" s="1514"/>
      <c r="BX66" s="1514"/>
      <c r="BY66" s="1514"/>
      <c r="BZ66" s="1514"/>
      <c r="CA66" s="1514"/>
      <c r="CB66" s="1514"/>
      <c r="CC66" s="1602"/>
    </row>
    <row r="67" spans="2:81" ht="6" customHeight="1" thickTop="1">
      <c r="B67" s="1603"/>
      <c r="C67" s="1514"/>
      <c r="D67" s="1514"/>
      <c r="E67" s="1514"/>
      <c r="F67" s="3793" t="s">
        <v>2583</v>
      </c>
      <c r="G67" s="3794"/>
      <c r="H67" s="3794"/>
      <c r="I67" s="3794"/>
      <c r="J67" s="3794"/>
      <c r="K67" s="3794"/>
      <c r="L67" s="3795"/>
      <c r="M67" s="3799" t="s">
        <v>3793</v>
      </c>
      <c r="N67" s="3799"/>
      <c r="O67" s="3799"/>
      <c r="P67" s="3799"/>
      <c r="Q67" s="3799"/>
      <c r="R67" s="3799"/>
      <c r="S67" s="3799" t="s">
        <v>243</v>
      </c>
      <c r="T67" s="3799"/>
      <c r="U67" s="3799"/>
      <c r="V67" s="3799"/>
      <c r="W67" s="3799"/>
      <c r="X67" s="3799"/>
      <c r="Y67" s="3799" t="s">
        <v>3794</v>
      </c>
      <c r="Z67" s="3799"/>
      <c r="AA67" s="3799"/>
      <c r="AB67" s="3799"/>
      <c r="AC67" s="3799"/>
      <c r="AD67" s="3799"/>
      <c r="AE67" s="3799"/>
      <c r="AF67" s="3799" t="s">
        <v>243</v>
      </c>
      <c r="AG67" s="3799"/>
      <c r="AH67" s="3799"/>
      <c r="AI67" s="3799"/>
      <c r="AJ67" s="3799"/>
      <c r="AK67" s="3799"/>
      <c r="AL67" s="1604"/>
      <c r="AM67" s="1604"/>
      <c r="AN67" s="1514"/>
      <c r="AO67" s="1514"/>
      <c r="AP67" s="1514"/>
      <c r="AQ67" s="1514"/>
      <c r="AR67" s="1514"/>
      <c r="AS67" s="1514"/>
      <c r="AT67" s="1514"/>
      <c r="AU67" s="1514"/>
      <c r="AV67" s="1514"/>
      <c r="AW67" s="1514"/>
      <c r="AX67" s="1514"/>
      <c r="AY67" s="1514"/>
      <c r="AZ67" s="1514"/>
      <c r="BA67" s="1514"/>
      <c r="BB67" s="1514"/>
      <c r="BC67" s="1514"/>
      <c r="BD67" s="1514"/>
      <c r="BE67" s="1514"/>
      <c r="BF67" s="1514"/>
      <c r="BG67" s="1514"/>
      <c r="BH67" s="1514"/>
      <c r="BI67" s="1514"/>
      <c r="BJ67" s="1514"/>
      <c r="BK67" s="1514"/>
      <c r="BL67" s="1514"/>
      <c r="BM67" s="1514"/>
      <c r="BN67" s="1514"/>
      <c r="BO67" s="1514"/>
      <c r="BP67" s="1514"/>
      <c r="BQ67" s="1514"/>
      <c r="BR67" s="1514"/>
      <c r="BS67" s="1514"/>
      <c r="BT67" s="1514"/>
      <c r="BU67" s="1514"/>
      <c r="BV67" s="1514"/>
      <c r="BW67" s="1514"/>
      <c r="BX67" s="1514"/>
      <c r="BY67" s="1514"/>
      <c r="BZ67" s="1514"/>
      <c r="CA67" s="1514"/>
      <c r="CB67" s="1514"/>
      <c r="CC67" s="1602"/>
    </row>
    <row r="68" spans="2:81" ht="6" customHeight="1">
      <c r="B68" s="1603"/>
      <c r="C68" s="1514"/>
      <c r="D68" s="1514"/>
      <c r="E68" s="1514"/>
      <c r="F68" s="3796"/>
      <c r="G68" s="3797"/>
      <c r="H68" s="3797"/>
      <c r="I68" s="3797"/>
      <c r="J68" s="3797"/>
      <c r="K68" s="3797"/>
      <c r="L68" s="3798"/>
      <c r="M68" s="3800"/>
      <c r="N68" s="3800"/>
      <c r="O68" s="3800"/>
      <c r="P68" s="3800"/>
      <c r="Q68" s="3800"/>
      <c r="R68" s="3800"/>
      <c r="S68" s="3800"/>
      <c r="T68" s="3800"/>
      <c r="U68" s="3800"/>
      <c r="V68" s="3800"/>
      <c r="W68" s="3800"/>
      <c r="X68" s="3800"/>
      <c r="Y68" s="3800"/>
      <c r="Z68" s="3800"/>
      <c r="AA68" s="3800"/>
      <c r="AB68" s="3800"/>
      <c r="AC68" s="3800"/>
      <c r="AD68" s="3800"/>
      <c r="AE68" s="3800"/>
      <c r="AF68" s="3800"/>
      <c r="AG68" s="3800"/>
      <c r="AH68" s="3800"/>
      <c r="AI68" s="3800"/>
      <c r="AJ68" s="3800"/>
      <c r="AK68" s="3800"/>
      <c r="AL68" s="1604"/>
      <c r="AM68" s="1604"/>
      <c r="AN68" s="1514"/>
      <c r="AO68" s="1514"/>
      <c r="AP68" s="1514"/>
      <c r="AQ68" s="1514"/>
      <c r="AR68" s="1514"/>
      <c r="AS68" s="1514"/>
      <c r="AT68" s="1514"/>
      <c r="AU68" s="1514"/>
      <c r="AV68" s="1514"/>
      <c r="AW68" s="1514"/>
      <c r="AX68" s="1514"/>
      <c r="AY68" s="1514"/>
      <c r="AZ68" s="1514"/>
      <c r="BA68" s="1514"/>
      <c r="BB68" s="1514"/>
      <c r="BC68" s="1514"/>
      <c r="BD68" s="1514"/>
      <c r="BE68" s="1514"/>
      <c r="BF68" s="1514"/>
      <c r="BG68" s="1514"/>
      <c r="BH68" s="1514"/>
      <c r="BI68" s="1514"/>
      <c r="BJ68" s="1514"/>
      <c r="BK68" s="1514"/>
      <c r="BL68" s="1514"/>
      <c r="BM68" s="1514"/>
      <c r="BN68" s="1514"/>
      <c r="BO68" s="1514"/>
      <c r="BP68" s="1514"/>
      <c r="BQ68" s="1514"/>
      <c r="BR68" s="1514"/>
      <c r="BS68" s="1514"/>
      <c r="BT68" s="1514"/>
      <c r="BU68" s="1514"/>
      <c r="BV68" s="1514"/>
      <c r="BW68" s="1514"/>
      <c r="BX68" s="1514"/>
      <c r="BY68" s="1514"/>
      <c r="BZ68" s="1514"/>
      <c r="CA68" s="1514"/>
      <c r="CB68" s="1514"/>
      <c r="CC68" s="1602"/>
    </row>
    <row r="69" spans="2:81" ht="6" customHeight="1">
      <c r="B69" s="1603"/>
      <c r="C69" s="1514"/>
      <c r="D69" s="1514"/>
      <c r="E69" s="1514"/>
      <c r="F69" s="3800" t="s">
        <v>3795</v>
      </c>
      <c r="G69" s="3800"/>
      <c r="H69" s="3800"/>
      <c r="I69" s="3800"/>
      <c r="J69" s="3800"/>
      <c r="K69" s="3800"/>
      <c r="L69" s="3800"/>
      <c r="M69" s="3800" t="s">
        <v>3793</v>
      </c>
      <c r="N69" s="3800"/>
      <c r="O69" s="3800"/>
      <c r="P69" s="3800"/>
      <c r="Q69" s="3800"/>
      <c r="R69" s="3800"/>
      <c r="S69" s="3800" t="s">
        <v>3796</v>
      </c>
      <c r="T69" s="3800"/>
      <c r="U69" s="3800"/>
      <c r="V69" s="3800"/>
      <c r="W69" s="3800"/>
      <c r="X69" s="3800"/>
      <c r="Y69" s="3800" t="s">
        <v>3797</v>
      </c>
      <c r="Z69" s="3800"/>
      <c r="AA69" s="3800"/>
      <c r="AB69" s="3800"/>
      <c r="AC69" s="3800"/>
      <c r="AD69" s="3800"/>
      <c r="AE69" s="3800"/>
      <c r="AF69" s="3800" t="s">
        <v>3796</v>
      </c>
      <c r="AG69" s="3800"/>
      <c r="AH69" s="3800"/>
      <c r="AI69" s="3800"/>
      <c r="AJ69" s="3800"/>
      <c r="AK69" s="3800"/>
      <c r="AL69" s="1604"/>
      <c r="AM69" s="1604"/>
      <c r="AN69" s="1514"/>
      <c r="AO69" s="1514"/>
      <c r="AP69" s="1514"/>
      <c r="AQ69" s="1514"/>
      <c r="AR69" s="1514"/>
      <c r="AS69" s="1514"/>
      <c r="AT69" s="1514"/>
      <c r="AU69" s="1514"/>
      <c r="AV69" s="1514"/>
      <c r="AW69" s="1514"/>
      <c r="AX69" s="1514"/>
      <c r="AY69" s="1514"/>
      <c r="AZ69" s="1514"/>
      <c r="BA69" s="1514"/>
      <c r="BB69" s="1514"/>
      <c r="BC69" s="1514"/>
      <c r="BD69" s="1514"/>
      <c r="BE69" s="1514"/>
      <c r="BF69" s="1514"/>
      <c r="BG69" s="1514"/>
      <c r="BH69" s="1514"/>
      <c r="BI69" s="1514"/>
      <c r="BJ69" s="1514"/>
      <c r="BK69" s="1514"/>
      <c r="BL69" s="1514"/>
      <c r="BM69" s="1514"/>
      <c r="BN69" s="1514"/>
      <c r="BO69" s="1514"/>
      <c r="BP69" s="1514"/>
      <c r="BQ69" s="1514"/>
      <c r="BR69" s="1514"/>
      <c r="BS69" s="1514"/>
      <c r="BT69" s="1514"/>
      <c r="BU69" s="1514"/>
      <c r="BV69" s="1514"/>
      <c r="BW69" s="1514"/>
      <c r="BX69" s="1514"/>
      <c r="BY69" s="1514"/>
      <c r="BZ69" s="1514"/>
      <c r="CA69" s="1514"/>
      <c r="CB69" s="1514"/>
      <c r="CC69" s="1602"/>
    </row>
    <row r="70" spans="2:81" ht="6" customHeight="1">
      <c r="B70" s="1603"/>
      <c r="C70" s="1514"/>
      <c r="D70" s="1514"/>
      <c r="E70" s="1514"/>
      <c r="F70" s="3800"/>
      <c r="G70" s="3800"/>
      <c r="H70" s="3800"/>
      <c r="I70" s="3800"/>
      <c r="J70" s="3800"/>
      <c r="K70" s="3800"/>
      <c r="L70" s="3800"/>
      <c r="M70" s="3800"/>
      <c r="N70" s="3800"/>
      <c r="O70" s="3800"/>
      <c r="P70" s="3800"/>
      <c r="Q70" s="3800"/>
      <c r="R70" s="3800"/>
      <c r="S70" s="3800"/>
      <c r="T70" s="3800"/>
      <c r="U70" s="3800"/>
      <c r="V70" s="3800"/>
      <c r="W70" s="3800"/>
      <c r="X70" s="3800"/>
      <c r="Y70" s="3800"/>
      <c r="Z70" s="3800"/>
      <c r="AA70" s="3800"/>
      <c r="AB70" s="3800"/>
      <c r="AC70" s="3800"/>
      <c r="AD70" s="3800"/>
      <c r="AE70" s="3800"/>
      <c r="AF70" s="3800"/>
      <c r="AG70" s="3800"/>
      <c r="AH70" s="3800"/>
      <c r="AI70" s="3800"/>
      <c r="AJ70" s="3800"/>
      <c r="AK70" s="3800"/>
      <c r="AL70" s="1604"/>
      <c r="AM70" s="1604"/>
      <c r="AN70" s="1514"/>
      <c r="AO70" s="1514"/>
      <c r="AP70" s="1514"/>
      <c r="AQ70" s="1514"/>
      <c r="AR70" s="1514"/>
      <c r="AS70" s="1514"/>
      <c r="AT70" s="1514"/>
      <c r="AU70" s="1514"/>
      <c r="AV70" s="1514"/>
      <c r="AW70" s="1514"/>
      <c r="AX70" s="1514"/>
      <c r="AY70" s="1514"/>
      <c r="AZ70" s="1514"/>
      <c r="BA70" s="1514"/>
      <c r="BB70" s="1514"/>
      <c r="BC70" s="1514"/>
      <c r="BD70" s="1514"/>
      <c r="BE70" s="1514"/>
      <c r="BF70" s="1514"/>
      <c r="BG70" s="1514"/>
      <c r="BH70" s="1514"/>
      <c r="BI70" s="1514"/>
      <c r="BJ70" s="1514"/>
      <c r="BK70" s="1514"/>
      <c r="BL70" s="1514"/>
      <c r="BM70" s="1514"/>
      <c r="BN70" s="1514"/>
      <c r="BO70" s="1514"/>
      <c r="BP70" s="1514"/>
      <c r="BQ70" s="1514"/>
      <c r="BR70" s="1514"/>
      <c r="BS70" s="1514"/>
      <c r="BT70" s="1514"/>
      <c r="BU70" s="1514"/>
      <c r="BV70" s="1514"/>
      <c r="BW70" s="1514"/>
      <c r="BX70" s="1514"/>
      <c r="BY70" s="1514"/>
      <c r="BZ70" s="1514"/>
      <c r="CA70" s="1514"/>
      <c r="CB70" s="1514"/>
      <c r="CC70" s="1602"/>
    </row>
    <row r="71" spans="2:81" ht="4.5" customHeight="1">
      <c r="B71" s="1603"/>
      <c r="C71" s="1514"/>
      <c r="D71" s="1514"/>
      <c r="E71" s="1514"/>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1604"/>
      <c r="AB71" s="1604"/>
      <c r="AC71" s="1604"/>
      <c r="AD71" s="1604"/>
      <c r="AE71" s="1604"/>
      <c r="AF71" s="1604"/>
      <c r="AG71" s="1604"/>
      <c r="AH71" s="1604"/>
      <c r="AI71" s="1604"/>
      <c r="AJ71" s="1604"/>
      <c r="AK71" s="1604"/>
      <c r="AL71" s="1604"/>
      <c r="AM71" s="1604"/>
      <c r="AN71" s="1514"/>
      <c r="AO71" s="1514"/>
      <c r="AP71" s="1514"/>
      <c r="AQ71" s="1514"/>
      <c r="AR71" s="1514"/>
      <c r="AS71" s="1514"/>
      <c r="AT71" s="1514"/>
      <c r="AU71" s="1514"/>
      <c r="AV71" s="1514"/>
      <c r="AW71" s="1514"/>
      <c r="AX71" s="1514"/>
      <c r="AY71" s="1514"/>
      <c r="AZ71" s="1514"/>
      <c r="BA71" s="1514"/>
      <c r="BB71" s="1514"/>
      <c r="BC71" s="1514"/>
      <c r="BD71" s="1514"/>
      <c r="BE71" s="1514"/>
      <c r="BF71" s="1514"/>
      <c r="BG71" s="1514"/>
      <c r="BH71" s="1514"/>
      <c r="BI71" s="1514"/>
      <c r="BJ71" s="1514"/>
      <c r="BK71" s="1514"/>
      <c r="BL71" s="1514"/>
      <c r="BM71" s="1514"/>
      <c r="BN71" s="1514"/>
      <c r="BO71" s="1514"/>
      <c r="BP71" s="1514"/>
      <c r="BQ71" s="1514"/>
      <c r="BR71" s="1514"/>
      <c r="BS71" s="1514"/>
      <c r="BT71" s="1514"/>
      <c r="BU71" s="1514"/>
      <c r="BV71" s="1514"/>
      <c r="BW71" s="1514"/>
      <c r="BX71" s="1514"/>
      <c r="BY71" s="1514"/>
      <c r="BZ71" s="1514"/>
      <c r="CA71" s="1514"/>
      <c r="CB71" s="1514"/>
      <c r="CC71" s="1602"/>
    </row>
    <row r="72" spans="2:81" ht="24.6" customHeight="1">
      <c r="B72" s="3789">
        <v>2</v>
      </c>
      <c r="C72" s="3790"/>
      <c r="D72" s="3791" t="s">
        <v>4507</v>
      </c>
      <c r="E72" s="3791"/>
      <c r="F72" s="3791"/>
      <c r="G72" s="3791"/>
      <c r="H72" s="3791"/>
      <c r="I72" s="3791"/>
      <c r="J72" s="3791"/>
      <c r="K72" s="3791"/>
      <c r="L72" s="3791"/>
      <c r="M72" s="3791"/>
      <c r="N72" s="3791"/>
      <c r="O72" s="3791"/>
      <c r="P72" s="3791"/>
      <c r="Q72" s="3791"/>
      <c r="R72" s="3791"/>
      <c r="S72" s="3791"/>
      <c r="T72" s="3791"/>
      <c r="U72" s="3791"/>
      <c r="V72" s="3791"/>
      <c r="W72" s="3791"/>
      <c r="X72" s="3791"/>
      <c r="Y72" s="3791"/>
      <c r="Z72" s="3791"/>
      <c r="AA72" s="3791"/>
      <c r="AB72" s="3791"/>
      <c r="AC72" s="3791"/>
      <c r="AD72" s="3791"/>
      <c r="AE72" s="3791"/>
      <c r="AF72" s="3791"/>
      <c r="AG72" s="3791"/>
      <c r="AH72" s="3791"/>
      <c r="AI72" s="3791"/>
      <c r="AJ72" s="3791"/>
      <c r="AK72" s="3791"/>
      <c r="AL72" s="3791"/>
      <c r="AM72" s="3791"/>
      <c r="AN72" s="3791"/>
      <c r="AO72" s="3791"/>
      <c r="AP72" s="3791"/>
      <c r="AQ72" s="3791"/>
      <c r="AR72" s="3791"/>
      <c r="AS72" s="3791"/>
      <c r="AT72" s="3791"/>
      <c r="AU72" s="3791"/>
      <c r="AV72" s="3791"/>
      <c r="AW72" s="3791"/>
      <c r="AX72" s="3791"/>
      <c r="AY72" s="3791"/>
      <c r="AZ72" s="3791"/>
      <c r="BA72" s="3791"/>
      <c r="BB72" s="3791"/>
      <c r="BC72" s="3791"/>
      <c r="BD72" s="3791"/>
      <c r="BE72" s="3791"/>
      <c r="BF72" s="3791"/>
      <c r="BG72" s="3791"/>
      <c r="BH72" s="3791"/>
      <c r="BI72" s="3791"/>
      <c r="BJ72" s="3791"/>
      <c r="BK72" s="3791"/>
      <c r="BL72" s="3791"/>
      <c r="BM72" s="3791"/>
      <c r="BN72" s="3791"/>
      <c r="BO72" s="3791"/>
      <c r="BP72" s="3791"/>
      <c r="BQ72" s="3791"/>
      <c r="BR72" s="3791"/>
      <c r="BS72" s="3791"/>
      <c r="BT72" s="3791"/>
      <c r="BU72" s="3791"/>
      <c r="BV72" s="3791"/>
      <c r="BW72" s="3791"/>
      <c r="BX72" s="3791"/>
      <c r="BY72" s="3791"/>
      <c r="BZ72" s="3791"/>
      <c r="CA72" s="3791"/>
      <c r="CB72" s="3791"/>
      <c r="CC72" s="3792"/>
    </row>
    <row r="73" spans="2:81" ht="13.5">
      <c r="B73" s="3789">
        <v>3</v>
      </c>
      <c r="C73" s="3790"/>
      <c r="D73" s="3791" t="s">
        <v>4880</v>
      </c>
      <c r="E73" s="3791"/>
      <c r="F73" s="3791"/>
      <c r="G73" s="3791"/>
      <c r="H73" s="3791"/>
      <c r="I73" s="3791"/>
      <c r="J73" s="3791"/>
      <c r="K73" s="3791"/>
      <c r="L73" s="3791"/>
      <c r="M73" s="3791"/>
      <c r="N73" s="3791"/>
      <c r="O73" s="3791"/>
      <c r="P73" s="3791"/>
      <c r="Q73" s="3791"/>
      <c r="R73" s="3791"/>
      <c r="S73" s="3791"/>
      <c r="T73" s="3791"/>
      <c r="U73" s="3791"/>
      <c r="V73" s="3791"/>
      <c r="W73" s="3791"/>
      <c r="X73" s="3791"/>
      <c r="Y73" s="3791"/>
      <c r="Z73" s="3791"/>
      <c r="AA73" s="3791"/>
      <c r="AB73" s="3791"/>
      <c r="AC73" s="3791"/>
      <c r="AD73" s="3791"/>
      <c r="AE73" s="3791"/>
      <c r="AF73" s="3791"/>
      <c r="AG73" s="3791"/>
      <c r="AH73" s="3791"/>
      <c r="AI73" s="3791"/>
      <c r="AJ73" s="3791"/>
      <c r="AK73" s="3791"/>
      <c r="AL73" s="3791"/>
      <c r="AM73" s="3791"/>
      <c r="AN73" s="3791"/>
      <c r="AO73" s="3791"/>
      <c r="AP73" s="3791"/>
      <c r="AQ73" s="3791"/>
      <c r="AR73" s="3791"/>
      <c r="AS73" s="3791"/>
      <c r="AT73" s="3791"/>
      <c r="AU73" s="3791"/>
      <c r="AV73" s="3791"/>
      <c r="AW73" s="3791"/>
      <c r="AX73" s="3791"/>
      <c r="AY73" s="3791"/>
      <c r="AZ73" s="3791"/>
      <c r="BA73" s="3791"/>
      <c r="BB73" s="3791"/>
      <c r="BC73" s="3791"/>
      <c r="BD73" s="3791"/>
      <c r="BE73" s="3791"/>
      <c r="BF73" s="3791"/>
      <c r="BG73" s="3791"/>
      <c r="BH73" s="3791"/>
      <c r="BI73" s="3791"/>
      <c r="BJ73" s="3791"/>
      <c r="BK73" s="3791"/>
      <c r="BL73" s="3791"/>
      <c r="BM73" s="3791"/>
      <c r="BN73" s="3791"/>
      <c r="BO73" s="3791"/>
      <c r="BP73" s="3791"/>
      <c r="BQ73" s="3791"/>
      <c r="BR73" s="3791"/>
      <c r="BS73" s="3791"/>
      <c r="BT73" s="3791"/>
      <c r="BU73" s="3791"/>
      <c r="BV73" s="3791"/>
      <c r="BW73" s="3791"/>
      <c r="BX73" s="3791"/>
      <c r="BY73" s="3791"/>
      <c r="BZ73" s="3791"/>
      <c r="CA73" s="3791"/>
      <c r="CB73" s="3791"/>
      <c r="CC73" s="3792"/>
    </row>
    <row r="74" spans="2:81" ht="11.45" customHeight="1">
      <c r="B74" s="3789">
        <v>4</v>
      </c>
      <c r="C74" s="3790"/>
      <c r="D74" s="3785" t="s">
        <v>4890</v>
      </c>
      <c r="E74" s="3785"/>
      <c r="F74" s="3785"/>
      <c r="G74" s="3785"/>
      <c r="H74" s="3785"/>
      <c r="I74" s="3785"/>
      <c r="J74" s="3785"/>
      <c r="K74" s="3785"/>
      <c r="L74" s="3785"/>
      <c r="M74" s="3785"/>
      <c r="N74" s="3785"/>
      <c r="O74" s="3785"/>
      <c r="P74" s="3785"/>
      <c r="Q74" s="3785"/>
      <c r="R74" s="3785"/>
      <c r="S74" s="3785"/>
      <c r="T74" s="3785"/>
      <c r="U74" s="3785"/>
      <c r="V74" s="3785"/>
      <c r="W74" s="3785"/>
      <c r="X74" s="3785"/>
      <c r="Y74" s="3785"/>
      <c r="Z74" s="3785"/>
      <c r="AA74" s="3785"/>
      <c r="AB74" s="3785"/>
      <c r="AC74" s="3785"/>
      <c r="AD74" s="3785"/>
      <c r="AE74" s="3785"/>
      <c r="AF74" s="3785"/>
      <c r="AG74" s="3785"/>
      <c r="AH74" s="3785"/>
      <c r="AI74" s="3785"/>
      <c r="AJ74" s="3785"/>
      <c r="AK74" s="3785"/>
      <c r="AL74" s="3785"/>
      <c r="AM74" s="3785"/>
      <c r="AN74" s="3785"/>
      <c r="AO74" s="3785"/>
      <c r="AP74" s="3785"/>
      <c r="AQ74" s="3785"/>
      <c r="AR74" s="3785"/>
      <c r="AS74" s="3785"/>
      <c r="AT74" s="3785"/>
      <c r="AU74" s="3785"/>
      <c r="AV74" s="3785"/>
      <c r="AW74" s="3785"/>
      <c r="AX74" s="3785"/>
      <c r="AY74" s="3785"/>
      <c r="AZ74" s="3785"/>
      <c r="BA74" s="3785"/>
      <c r="BB74" s="3785"/>
      <c r="BC74" s="3785"/>
      <c r="BD74" s="3785"/>
      <c r="BE74" s="3785"/>
      <c r="BF74" s="3785"/>
      <c r="BG74" s="3785"/>
      <c r="BH74" s="3785"/>
      <c r="BI74" s="3785"/>
      <c r="BJ74" s="3785"/>
      <c r="BK74" s="3785"/>
      <c r="BL74" s="3785"/>
      <c r="BM74" s="3785"/>
      <c r="BN74" s="3785"/>
      <c r="BO74" s="3785"/>
      <c r="BP74" s="3785"/>
      <c r="BQ74" s="3785"/>
      <c r="BR74" s="3785"/>
      <c r="BS74" s="3785"/>
      <c r="BT74" s="3785"/>
      <c r="BU74" s="3785"/>
      <c r="BV74" s="3785"/>
      <c r="BW74" s="3785"/>
      <c r="BX74" s="3785"/>
      <c r="BY74" s="3785"/>
      <c r="BZ74" s="3785"/>
      <c r="CA74" s="3785"/>
      <c r="CB74" s="3785"/>
      <c r="CC74" s="3786"/>
    </row>
    <row r="75" spans="2:81" ht="4.5" customHeight="1">
      <c r="B75" s="3749"/>
      <c r="C75" s="3750"/>
      <c r="D75" s="3750"/>
      <c r="E75" s="3750"/>
      <c r="F75" s="3750"/>
      <c r="G75" s="3750"/>
      <c r="H75" s="3750"/>
      <c r="I75" s="3750"/>
      <c r="J75" s="3750"/>
      <c r="K75" s="3750"/>
      <c r="L75" s="3750"/>
      <c r="M75" s="3750"/>
      <c r="N75" s="3750"/>
      <c r="O75" s="3750"/>
      <c r="P75" s="3750"/>
      <c r="Q75" s="3750"/>
      <c r="R75" s="3750"/>
      <c r="S75" s="3750"/>
      <c r="T75" s="3750"/>
      <c r="U75" s="3750"/>
      <c r="V75" s="3750"/>
      <c r="W75" s="3750"/>
      <c r="X75" s="3750"/>
      <c r="Y75" s="3750"/>
      <c r="Z75" s="3750"/>
      <c r="AA75" s="3750"/>
      <c r="AB75" s="3750"/>
      <c r="AC75" s="3750"/>
      <c r="AD75" s="3750"/>
      <c r="AE75" s="3750"/>
      <c r="AF75" s="3750"/>
      <c r="AG75" s="3750"/>
      <c r="AH75" s="3750"/>
      <c r="AI75" s="3750"/>
      <c r="AJ75" s="3750"/>
      <c r="AK75" s="3750"/>
      <c r="AL75" s="3750"/>
      <c r="AM75" s="3750"/>
      <c r="AN75" s="3750"/>
      <c r="AO75" s="3750"/>
      <c r="AP75" s="3750"/>
      <c r="AQ75" s="3750"/>
      <c r="AR75" s="3750"/>
      <c r="AS75" s="3750"/>
      <c r="AT75" s="3750"/>
      <c r="AU75" s="3750"/>
      <c r="AV75" s="3750"/>
      <c r="AW75" s="3750"/>
      <c r="AX75" s="3750"/>
      <c r="AY75" s="3750"/>
      <c r="AZ75" s="3750"/>
      <c r="BA75" s="3750"/>
      <c r="BB75" s="3750"/>
      <c r="BC75" s="3750"/>
      <c r="BD75" s="3750"/>
      <c r="BE75" s="3750"/>
      <c r="BF75" s="3750"/>
      <c r="BG75" s="3750"/>
      <c r="BH75" s="3750"/>
      <c r="BI75" s="3750"/>
      <c r="BJ75" s="3750"/>
      <c r="BK75" s="3750"/>
      <c r="BL75" s="3750"/>
      <c r="BM75" s="3750"/>
      <c r="BN75" s="3750"/>
      <c r="BO75" s="3750"/>
      <c r="BP75" s="3750"/>
      <c r="BQ75" s="3750"/>
      <c r="BR75" s="3750"/>
      <c r="BS75" s="3750"/>
      <c r="BT75" s="3750"/>
      <c r="BU75" s="3750"/>
      <c r="BV75" s="3750"/>
      <c r="BW75" s="3750"/>
      <c r="BX75" s="1605"/>
      <c r="BY75" s="1605"/>
      <c r="BZ75" s="1605"/>
      <c r="CA75" s="1605"/>
      <c r="CB75" s="1605"/>
      <c r="CC75" s="1602"/>
    </row>
    <row r="76" spans="2:81" ht="11.45" customHeight="1">
      <c r="B76" s="3749" t="s">
        <v>2584</v>
      </c>
      <c r="C76" s="3750"/>
      <c r="D76" s="3750"/>
      <c r="E76" s="3750"/>
      <c r="F76" s="3750"/>
      <c r="G76" s="3750"/>
      <c r="H76" s="3750"/>
      <c r="I76" s="3750"/>
      <c r="J76" s="3750"/>
      <c r="K76" s="3750"/>
      <c r="L76" s="3750"/>
      <c r="M76" s="3750"/>
      <c r="N76" s="3750"/>
      <c r="O76" s="3750"/>
      <c r="P76" s="3750"/>
      <c r="Q76" s="3750"/>
      <c r="R76" s="3750"/>
      <c r="S76" s="3750"/>
      <c r="T76" s="3750"/>
      <c r="U76" s="3750"/>
      <c r="V76" s="3750"/>
      <c r="W76" s="3750"/>
      <c r="X76" s="3750"/>
      <c r="Y76" s="3750"/>
      <c r="Z76" s="3750"/>
      <c r="AA76" s="3750"/>
      <c r="AB76" s="3750"/>
      <c r="AC76" s="3750"/>
      <c r="AD76" s="3750"/>
      <c r="AE76" s="3750"/>
      <c r="AF76" s="3750"/>
      <c r="AG76" s="3750"/>
      <c r="AH76" s="3750"/>
      <c r="AI76" s="3750"/>
      <c r="AJ76" s="3750"/>
      <c r="AK76" s="3750"/>
      <c r="AL76" s="3750"/>
      <c r="AM76" s="3750"/>
      <c r="AN76" s="3750"/>
      <c r="AO76" s="3750"/>
      <c r="AP76" s="3750"/>
      <c r="AQ76" s="3750"/>
      <c r="AR76" s="3750"/>
      <c r="AS76" s="3750"/>
      <c r="AT76" s="3750"/>
      <c r="AU76" s="3750"/>
      <c r="AV76" s="3750"/>
      <c r="AW76" s="3750"/>
      <c r="AX76" s="3750"/>
      <c r="AY76" s="3750"/>
      <c r="AZ76" s="3750"/>
      <c r="BA76" s="3750"/>
      <c r="BB76" s="3750"/>
      <c r="BC76" s="3750"/>
      <c r="BD76" s="3750"/>
      <c r="BE76" s="3750"/>
      <c r="BF76" s="3750"/>
      <c r="BG76" s="3750"/>
      <c r="BH76" s="3750"/>
      <c r="BI76" s="3750"/>
      <c r="BJ76" s="3750"/>
      <c r="BK76" s="3750"/>
      <c r="BL76" s="3750"/>
      <c r="BM76" s="3750"/>
      <c r="BN76" s="3750"/>
      <c r="BO76" s="3750"/>
      <c r="BP76" s="3750"/>
      <c r="BQ76" s="3750"/>
      <c r="BR76" s="3750"/>
      <c r="BS76" s="3750"/>
      <c r="BT76" s="3750"/>
      <c r="BU76" s="3750"/>
      <c r="BV76" s="3750"/>
      <c r="BW76" s="3750"/>
      <c r="BX76" s="1605"/>
      <c r="BY76" s="1605"/>
      <c r="BZ76" s="1605"/>
      <c r="CA76" s="1605"/>
      <c r="CB76" s="1605"/>
      <c r="CC76" s="1602"/>
    </row>
    <row r="77" spans="2:81" ht="11.45" customHeight="1">
      <c r="B77" s="1599"/>
      <c r="C77" s="3750" t="s">
        <v>3798</v>
      </c>
      <c r="D77" s="3750"/>
      <c r="E77" s="3750"/>
      <c r="F77" s="3750"/>
      <c r="G77" s="3750"/>
      <c r="H77" s="3750"/>
      <c r="I77" s="3750"/>
      <c r="J77" s="3750"/>
      <c r="K77" s="3750"/>
      <c r="L77" s="3750"/>
      <c r="M77" s="3750"/>
      <c r="N77" s="3750"/>
      <c r="O77" s="3750"/>
      <c r="P77" s="3750"/>
      <c r="Q77" s="3750"/>
      <c r="R77" s="3750"/>
      <c r="S77" s="3750"/>
      <c r="T77" s="3750"/>
      <c r="U77" s="3750"/>
      <c r="V77" s="3750"/>
      <c r="W77" s="3750"/>
      <c r="X77" s="3750"/>
      <c r="Y77" s="3750"/>
      <c r="Z77" s="3750"/>
      <c r="AA77" s="3750"/>
      <c r="AB77" s="3750"/>
      <c r="AC77" s="3750"/>
      <c r="AD77" s="3750"/>
      <c r="AE77" s="3750"/>
      <c r="AF77" s="3750"/>
      <c r="AG77" s="3750"/>
      <c r="AH77" s="3750"/>
      <c r="AI77" s="3750"/>
      <c r="AJ77" s="3750"/>
      <c r="AK77" s="3750"/>
      <c r="AL77" s="3750"/>
      <c r="AM77" s="3750"/>
      <c r="AN77" s="3750"/>
      <c r="AO77" s="3750"/>
      <c r="AP77" s="3750"/>
      <c r="AQ77" s="3750"/>
      <c r="AR77" s="3750"/>
      <c r="AS77" s="3750"/>
      <c r="AT77" s="3750"/>
      <c r="AU77" s="3750"/>
      <c r="AV77" s="3750"/>
      <c r="AW77" s="3750"/>
      <c r="AX77" s="3750"/>
      <c r="AY77" s="3750"/>
      <c r="AZ77" s="3750"/>
      <c r="BA77" s="3750"/>
      <c r="BB77" s="3750"/>
      <c r="BC77" s="3750"/>
      <c r="BD77" s="3750"/>
      <c r="BE77" s="3750"/>
      <c r="BF77" s="3750"/>
      <c r="BG77" s="3750"/>
      <c r="BH77" s="3750"/>
      <c r="BI77" s="3750"/>
      <c r="BJ77" s="3750"/>
      <c r="BK77" s="3750"/>
      <c r="BL77" s="3750"/>
      <c r="BM77" s="3750"/>
      <c r="BN77" s="3750"/>
      <c r="BO77" s="3750"/>
      <c r="BP77" s="3750"/>
      <c r="BQ77" s="3750"/>
      <c r="BR77" s="3750"/>
      <c r="BS77" s="3750"/>
      <c r="BT77" s="3750"/>
      <c r="BU77" s="3750"/>
      <c r="BV77" s="1601"/>
      <c r="BW77" s="1601"/>
      <c r="BX77" s="1601"/>
      <c r="BY77" s="1601"/>
      <c r="BZ77" s="1601"/>
      <c r="CA77" s="1601"/>
      <c r="CB77" s="1601"/>
      <c r="CC77" s="1602"/>
    </row>
    <row r="78" spans="2:81" ht="11.45" customHeight="1">
      <c r="B78" s="1599"/>
      <c r="C78" s="1601"/>
      <c r="D78" s="3777" t="s">
        <v>4508</v>
      </c>
      <c r="E78" s="3777"/>
      <c r="F78" s="3777"/>
      <c r="G78" s="3777"/>
      <c r="H78" s="3777"/>
      <c r="I78" s="3777"/>
      <c r="J78" s="3777"/>
      <c r="K78" s="3777"/>
      <c r="L78" s="3777"/>
      <c r="M78" s="3777"/>
      <c r="N78" s="3777"/>
      <c r="O78" s="3777"/>
      <c r="P78" s="3777"/>
      <c r="Q78" s="3777"/>
      <c r="R78" s="3777"/>
      <c r="S78" s="3777"/>
      <c r="T78" s="3777"/>
      <c r="U78" s="3777"/>
      <c r="V78" s="3777"/>
      <c r="W78" s="3777"/>
      <c r="X78" s="3777"/>
      <c r="Y78" s="3777"/>
      <c r="Z78" s="3777"/>
      <c r="AA78" s="3777"/>
      <c r="AB78" s="3777"/>
      <c r="AC78" s="3777"/>
      <c r="AD78" s="3777"/>
      <c r="AE78" s="3777"/>
      <c r="AF78" s="3777"/>
      <c r="AG78" s="3777"/>
      <c r="AH78" s="3777"/>
      <c r="AI78" s="3777"/>
      <c r="AJ78" s="3777"/>
      <c r="AK78" s="3777"/>
      <c r="AL78" s="3777"/>
      <c r="AM78" s="3777"/>
      <c r="AN78" s="3777"/>
      <c r="AO78" s="3777"/>
      <c r="AP78" s="3777"/>
      <c r="AQ78" s="3777"/>
      <c r="AR78" s="3777"/>
      <c r="AS78" s="3777"/>
      <c r="AT78" s="3777"/>
      <c r="AU78" s="3777"/>
      <c r="AV78" s="3777"/>
      <c r="AW78" s="3777"/>
      <c r="AX78" s="3777"/>
      <c r="AY78" s="3777"/>
      <c r="AZ78" s="3777"/>
      <c r="BA78" s="3777"/>
      <c r="BB78" s="3777"/>
      <c r="BC78" s="3777"/>
      <c r="BD78" s="3777"/>
      <c r="BE78" s="3777"/>
      <c r="BF78" s="3777"/>
      <c r="BG78" s="3777"/>
      <c r="BH78" s="3777"/>
      <c r="BI78" s="3777"/>
      <c r="BJ78" s="3777"/>
      <c r="BK78" s="3777"/>
      <c r="BL78" s="3777"/>
      <c r="BM78" s="3777"/>
      <c r="BN78" s="3777"/>
      <c r="BO78" s="3777"/>
      <c r="BP78" s="3777"/>
      <c r="BQ78" s="3777"/>
      <c r="BR78" s="3777"/>
      <c r="BS78" s="3777"/>
      <c r="BT78" s="3777"/>
      <c r="BU78" s="3777"/>
      <c r="BV78" s="3777"/>
      <c r="BW78" s="3777"/>
      <c r="BX78" s="3777"/>
      <c r="BY78" s="3777"/>
      <c r="BZ78" s="3777"/>
      <c r="CA78" s="3777"/>
      <c r="CB78" s="3777"/>
      <c r="CC78" s="3778"/>
    </row>
    <row r="79" spans="2:81" ht="11.45" customHeight="1">
      <c r="B79" s="1599"/>
      <c r="C79" s="3750" t="s">
        <v>3799</v>
      </c>
      <c r="D79" s="3750"/>
      <c r="E79" s="3750"/>
      <c r="F79" s="3750"/>
      <c r="G79" s="3750"/>
      <c r="H79" s="3750"/>
      <c r="I79" s="3750"/>
      <c r="J79" s="3750"/>
      <c r="K79" s="3750"/>
      <c r="L79" s="3750"/>
      <c r="M79" s="3750"/>
      <c r="N79" s="3750"/>
      <c r="O79" s="3750"/>
      <c r="P79" s="3750"/>
      <c r="Q79" s="3750"/>
      <c r="R79" s="3750"/>
      <c r="S79" s="3750"/>
      <c r="T79" s="3750"/>
      <c r="U79" s="3750"/>
      <c r="V79" s="3750"/>
      <c r="W79" s="3750"/>
      <c r="X79" s="3750"/>
      <c r="Y79" s="3750"/>
      <c r="Z79" s="3750"/>
      <c r="AA79" s="3750"/>
      <c r="AB79" s="3750"/>
      <c r="AC79" s="3750"/>
      <c r="AD79" s="3750"/>
      <c r="AE79" s="3750"/>
      <c r="AF79" s="3750"/>
      <c r="AG79" s="3750"/>
      <c r="AH79" s="3750"/>
      <c r="AI79" s="3750"/>
      <c r="AJ79" s="3750"/>
      <c r="AK79" s="3750"/>
      <c r="AL79" s="3750"/>
      <c r="AM79" s="3750"/>
      <c r="AN79" s="3750"/>
      <c r="AO79" s="3750"/>
      <c r="AP79" s="3750"/>
      <c r="AQ79" s="3750"/>
      <c r="AR79" s="3750"/>
      <c r="AS79" s="3750"/>
      <c r="AT79" s="3750"/>
      <c r="AU79" s="3750"/>
      <c r="AV79" s="3750"/>
      <c r="AW79" s="3750"/>
      <c r="AX79" s="3750"/>
      <c r="AY79" s="3750"/>
      <c r="AZ79" s="3750"/>
      <c r="BA79" s="3750"/>
      <c r="BB79" s="3750"/>
      <c r="BC79" s="3750"/>
      <c r="BD79" s="3750"/>
      <c r="BE79" s="3750"/>
      <c r="BF79" s="3750"/>
      <c r="BG79" s="3750"/>
      <c r="BH79" s="3750"/>
      <c r="BI79" s="3750"/>
      <c r="BJ79" s="3750"/>
      <c r="BK79" s="3750"/>
      <c r="BL79" s="3750"/>
      <c r="BM79" s="3750"/>
      <c r="BN79" s="3750"/>
      <c r="BO79" s="3750"/>
      <c r="BP79" s="3750"/>
      <c r="BQ79" s="3750"/>
      <c r="BR79" s="3750"/>
      <c r="BS79" s="3750"/>
      <c r="BT79" s="3750"/>
      <c r="BU79" s="3750"/>
      <c r="BV79" s="1601"/>
      <c r="BW79" s="1601"/>
      <c r="BX79" s="1601"/>
      <c r="BY79" s="1601"/>
      <c r="BZ79" s="1601"/>
      <c r="CA79" s="1601"/>
      <c r="CB79" s="1601"/>
      <c r="CC79" s="1602"/>
    </row>
    <row r="80" spans="2:81" ht="11.45" customHeight="1">
      <c r="B80" s="1599"/>
      <c r="C80" s="1601"/>
      <c r="D80" s="3777" t="s">
        <v>4509</v>
      </c>
      <c r="E80" s="3777"/>
      <c r="F80" s="3777"/>
      <c r="G80" s="3777"/>
      <c r="H80" s="3777"/>
      <c r="I80" s="3777"/>
      <c r="J80" s="3777"/>
      <c r="K80" s="3777"/>
      <c r="L80" s="3777"/>
      <c r="M80" s="3777"/>
      <c r="N80" s="3777"/>
      <c r="O80" s="3777"/>
      <c r="P80" s="3777"/>
      <c r="Q80" s="3777"/>
      <c r="R80" s="3777"/>
      <c r="S80" s="3777"/>
      <c r="T80" s="3777"/>
      <c r="U80" s="3777"/>
      <c r="V80" s="3777"/>
      <c r="W80" s="3777"/>
      <c r="X80" s="3777"/>
      <c r="Y80" s="3777"/>
      <c r="Z80" s="3777"/>
      <c r="AA80" s="3777"/>
      <c r="AB80" s="3777"/>
      <c r="AC80" s="3777"/>
      <c r="AD80" s="3777"/>
      <c r="AE80" s="3777"/>
      <c r="AF80" s="3777"/>
      <c r="AG80" s="3777"/>
      <c r="AH80" s="3777"/>
      <c r="AI80" s="3777"/>
      <c r="AJ80" s="3777"/>
      <c r="AK80" s="3777"/>
      <c r="AL80" s="3777"/>
      <c r="AM80" s="3777"/>
      <c r="AN80" s="3777"/>
      <c r="AO80" s="3777"/>
      <c r="AP80" s="3777"/>
      <c r="AQ80" s="3777"/>
      <c r="AR80" s="3777"/>
      <c r="AS80" s="3777"/>
      <c r="AT80" s="3777"/>
      <c r="AU80" s="3777"/>
      <c r="AV80" s="3777"/>
      <c r="AW80" s="3777"/>
      <c r="AX80" s="3777"/>
      <c r="AY80" s="3777"/>
      <c r="AZ80" s="3777"/>
      <c r="BA80" s="3777"/>
      <c r="BB80" s="3777"/>
      <c r="BC80" s="3777"/>
      <c r="BD80" s="3777"/>
      <c r="BE80" s="3777"/>
      <c r="BF80" s="3777"/>
      <c r="BG80" s="3777"/>
      <c r="BH80" s="3777"/>
      <c r="BI80" s="3777"/>
      <c r="BJ80" s="3777"/>
      <c r="BK80" s="3777"/>
      <c r="BL80" s="3777"/>
      <c r="BM80" s="3777"/>
      <c r="BN80" s="3777"/>
      <c r="BO80" s="3777"/>
      <c r="BP80" s="3777"/>
      <c r="BQ80" s="3777"/>
      <c r="BR80" s="3777"/>
      <c r="BS80" s="3777"/>
      <c r="BT80" s="3777"/>
      <c r="BU80" s="3777"/>
      <c r="BV80" s="3777"/>
      <c r="BW80" s="3777"/>
      <c r="BX80" s="3777"/>
      <c r="BY80" s="3777"/>
      <c r="BZ80" s="3777"/>
      <c r="CA80" s="3777"/>
      <c r="CB80" s="3777"/>
      <c r="CC80" s="3778"/>
    </row>
    <row r="81" spans="2:81" ht="11.45" customHeight="1">
      <c r="B81" s="1599"/>
      <c r="C81" s="1601"/>
      <c r="D81" s="3750" t="s">
        <v>2585</v>
      </c>
      <c r="E81" s="3750"/>
      <c r="F81" s="3750"/>
      <c r="G81" s="3750"/>
      <c r="H81" s="3750"/>
      <c r="I81" s="3750"/>
      <c r="J81" s="3750"/>
      <c r="K81" s="3750"/>
      <c r="L81" s="3750"/>
      <c r="M81" s="3750"/>
      <c r="N81" s="3750"/>
      <c r="O81" s="3750"/>
      <c r="P81" s="3750"/>
      <c r="Q81" s="3750"/>
      <c r="R81" s="3750"/>
      <c r="S81" s="3750"/>
      <c r="T81" s="3750"/>
      <c r="U81" s="3750"/>
      <c r="V81" s="3750"/>
      <c r="W81" s="3750"/>
      <c r="X81" s="3750"/>
      <c r="Y81" s="3750"/>
      <c r="Z81" s="3750"/>
      <c r="AA81" s="3750"/>
      <c r="AB81" s="3750"/>
      <c r="AC81" s="3750"/>
      <c r="AD81" s="3750"/>
      <c r="AE81" s="3750"/>
      <c r="AF81" s="3750"/>
      <c r="AG81" s="3750"/>
      <c r="AH81" s="3750"/>
      <c r="AI81" s="3750"/>
      <c r="AJ81" s="3750"/>
      <c r="AK81" s="3750"/>
      <c r="AL81" s="3750"/>
      <c r="AM81" s="3750"/>
      <c r="AN81" s="3750"/>
      <c r="AO81" s="3750"/>
      <c r="AP81" s="3750"/>
      <c r="AQ81" s="3750"/>
      <c r="AR81" s="3750"/>
      <c r="AS81" s="3750"/>
      <c r="AT81" s="3750"/>
      <c r="AU81" s="3750"/>
      <c r="AV81" s="3750"/>
      <c r="AW81" s="3750"/>
      <c r="AX81" s="3750"/>
      <c r="AY81" s="3750"/>
      <c r="AZ81" s="3750"/>
      <c r="BA81" s="3750"/>
      <c r="BB81" s="3750"/>
      <c r="BC81" s="3750"/>
      <c r="BD81" s="3750"/>
      <c r="BE81" s="3750"/>
      <c r="BF81" s="3750"/>
      <c r="BG81" s="3750"/>
      <c r="BH81" s="3750"/>
      <c r="BI81" s="3750"/>
      <c r="BJ81" s="3750"/>
      <c r="BK81" s="3750"/>
      <c r="BL81" s="3750"/>
      <c r="BM81" s="3750"/>
      <c r="BN81" s="3750"/>
      <c r="BO81" s="3750"/>
      <c r="BP81" s="3750"/>
      <c r="BQ81" s="3750"/>
      <c r="BR81" s="3750"/>
      <c r="BS81" s="3750"/>
      <c r="BT81" s="3750"/>
      <c r="BU81" s="3750"/>
      <c r="BV81" s="1601"/>
      <c r="BW81" s="1601"/>
      <c r="BX81" s="1601"/>
      <c r="BY81" s="1601"/>
      <c r="BZ81" s="1601"/>
      <c r="CA81" s="1601"/>
      <c r="CB81" s="1601"/>
      <c r="CC81" s="1602"/>
    </row>
    <row r="82" spans="2:81" ht="11.45" customHeight="1">
      <c r="B82" s="1599"/>
      <c r="C82" s="3750" t="s">
        <v>3800</v>
      </c>
      <c r="D82" s="3750"/>
      <c r="E82" s="3750"/>
      <c r="F82" s="3750"/>
      <c r="G82" s="3750"/>
      <c r="H82" s="3750"/>
      <c r="I82" s="3750"/>
      <c r="J82" s="3750"/>
      <c r="K82" s="3750"/>
      <c r="L82" s="3750"/>
      <c r="M82" s="3750"/>
      <c r="N82" s="3750"/>
      <c r="O82" s="3750"/>
      <c r="P82" s="3750"/>
      <c r="Q82" s="3750"/>
      <c r="R82" s="3750"/>
      <c r="S82" s="3750"/>
      <c r="T82" s="3750"/>
      <c r="U82" s="3750"/>
      <c r="V82" s="3750"/>
      <c r="W82" s="3750"/>
      <c r="X82" s="3750"/>
      <c r="Y82" s="3750"/>
      <c r="Z82" s="3750"/>
      <c r="AA82" s="3750"/>
      <c r="AB82" s="3750"/>
      <c r="AC82" s="3750"/>
      <c r="AD82" s="3750"/>
      <c r="AE82" s="3750"/>
      <c r="AF82" s="3750"/>
      <c r="AG82" s="3750"/>
      <c r="AH82" s="3750"/>
      <c r="AI82" s="3750"/>
      <c r="AJ82" s="3750"/>
      <c r="AK82" s="3750"/>
      <c r="AL82" s="3750"/>
      <c r="AM82" s="3750"/>
      <c r="AN82" s="3750"/>
      <c r="AO82" s="3750"/>
      <c r="AP82" s="3750"/>
      <c r="AQ82" s="3750"/>
      <c r="AR82" s="3750"/>
      <c r="AS82" s="3750"/>
      <c r="AT82" s="3750"/>
      <c r="AU82" s="3750"/>
      <c r="AV82" s="3750"/>
      <c r="AW82" s="3750"/>
      <c r="AX82" s="3750"/>
      <c r="AY82" s="3750"/>
      <c r="AZ82" s="3750"/>
      <c r="BA82" s="3750"/>
      <c r="BB82" s="3750"/>
      <c r="BC82" s="3750"/>
      <c r="BD82" s="3750"/>
      <c r="BE82" s="3750"/>
      <c r="BF82" s="3750"/>
      <c r="BG82" s="3750"/>
      <c r="BH82" s="3750"/>
      <c r="BI82" s="3750"/>
      <c r="BJ82" s="3750"/>
      <c r="BK82" s="3750"/>
      <c r="BL82" s="3750"/>
      <c r="BM82" s="3750"/>
      <c r="BN82" s="3750"/>
      <c r="BO82" s="3750"/>
      <c r="BP82" s="3750"/>
      <c r="BQ82" s="3750"/>
      <c r="BR82" s="3750"/>
      <c r="BS82" s="3750"/>
      <c r="BT82" s="3750"/>
      <c r="BU82" s="3750"/>
      <c r="BV82" s="1601"/>
      <c r="BW82" s="1601"/>
      <c r="BX82" s="1601"/>
      <c r="BY82" s="1601"/>
      <c r="BZ82" s="1601"/>
      <c r="CA82" s="1601"/>
      <c r="CB82" s="1601"/>
      <c r="CC82" s="1602"/>
    </row>
    <row r="83" spans="2:81" ht="11.45" customHeight="1">
      <c r="B83" s="1599"/>
      <c r="C83" s="1601"/>
      <c r="D83" s="1514"/>
      <c r="E83" s="3750" t="s">
        <v>3819</v>
      </c>
      <c r="F83" s="3750"/>
      <c r="G83" s="3750"/>
      <c r="H83" s="3750"/>
      <c r="I83" s="3750"/>
      <c r="J83" s="3750"/>
      <c r="K83" s="3750"/>
      <c r="L83" s="3750"/>
      <c r="M83" s="3750"/>
      <c r="N83" s="3750"/>
      <c r="O83" s="3750"/>
      <c r="P83" s="3750"/>
      <c r="Q83" s="3750"/>
      <c r="R83" s="3750"/>
      <c r="S83" s="3750"/>
      <c r="T83" s="3750"/>
      <c r="U83" s="3750"/>
      <c r="V83" s="3750"/>
      <c r="W83" s="3750"/>
      <c r="X83" s="3750"/>
      <c r="Y83" s="3750"/>
      <c r="Z83" s="3750"/>
      <c r="AA83" s="3750"/>
      <c r="AB83" s="3750"/>
      <c r="AC83" s="3750"/>
      <c r="AD83" s="3750"/>
      <c r="AE83" s="3750"/>
      <c r="AF83" s="3750"/>
      <c r="AG83" s="3750"/>
      <c r="AH83" s="3750"/>
      <c r="AI83" s="3750"/>
      <c r="AJ83" s="3750"/>
      <c r="AK83" s="3750"/>
      <c r="AL83" s="3750"/>
      <c r="AM83" s="3750"/>
      <c r="AN83" s="3750"/>
      <c r="AO83" s="3750"/>
      <c r="AP83" s="3750"/>
      <c r="AQ83" s="3750"/>
      <c r="AR83" s="3750"/>
      <c r="AS83" s="3750"/>
      <c r="AT83" s="3750"/>
      <c r="AU83" s="3750"/>
      <c r="AV83" s="3750"/>
      <c r="AW83" s="3750"/>
      <c r="AX83" s="3750"/>
      <c r="AY83" s="3750"/>
      <c r="AZ83" s="3750"/>
      <c r="BA83" s="3750"/>
      <c r="BB83" s="3750"/>
      <c r="BC83" s="3750"/>
      <c r="BD83" s="3750"/>
      <c r="BE83" s="3750"/>
      <c r="BF83" s="3750"/>
      <c r="BG83" s="3750"/>
      <c r="BH83" s="3750"/>
      <c r="BI83" s="3750"/>
      <c r="BJ83" s="3750"/>
      <c r="BK83" s="3750"/>
      <c r="BL83" s="3750"/>
      <c r="BM83" s="3750"/>
      <c r="BN83" s="3750"/>
      <c r="BO83" s="3750"/>
      <c r="BP83" s="3750"/>
      <c r="BQ83" s="3750"/>
      <c r="BR83" s="3750"/>
      <c r="BS83" s="3750"/>
      <c r="BT83" s="3750"/>
      <c r="BU83" s="3750"/>
      <c r="BV83" s="1601"/>
      <c r="BW83" s="1601"/>
      <c r="BX83" s="1601"/>
      <c r="BY83" s="1601"/>
      <c r="BZ83" s="1601"/>
      <c r="CA83" s="1601"/>
      <c r="CB83" s="1601"/>
      <c r="CC83" s="1602"/>
    </row>
    <row r="84" spans="2:81" ht="11.45" customHeight="1">
      <c r="B84" s="1599"/>
      <c r="C84" s="1601"/>
      <c r="D84" s="3750" t="s">
        <v>2586</v>
      </c>
      <c r="E84" s="3750"/>
      <c r="F84" s="3750"/>
      <c r="G84" s="3750"/>
      <c r="H84" s="3750"/>
      <c r="I84" s="3750"/>
      <c r="J84" s="3750"/>
      <c r="K84" s="3750"/>
      <c r="L84" s="3750"/>
      <c r="M84" s="3750"/>
      <c r="N84" s="3750"/>
      <c r="O84" s="3750"/>
      <c r="P84" s="3750"/>
      <c r="Q84" s="3750"/>
      <c r="R84" s="3750"/>
      <c r="S84" s="3750"/>
      <c r="T84" s="3750"/>
      <c r="U84" s="3750"/>
      <c r="V84" s="3750"/>
      <c r="W84" s="3750"/>
      <c r="X84" s="3750"/>
      <c r="Y84" s="3750"/>
      <c r="Z84" s="3750"/>
      <c r="AA84" s="3750"/>
      <c r="AB84" s="3750"/>
      <c r="AC84" s="3750"/>
      <c r="AD84" s="3750"/>
      <c r="AE84" s="3750"/>
      <c r="AF84" s="3750"/>
      <c r="AG84" s="3750"/>
      <c r="AH84" s="3750"/>
      <c r="AI84" s="3750"/>
      <c r="AJ84" s="3750"/>
      <c r="AK84" s="3750"/>
      <c r="AL84" s="3750"/>
      <c r="AM84" s="3750"/>
      <c r="AN84" s="3750"/>
      <c r="AO84" s="3750"/>
      <c r="AP84" s="3750"/>
      <c r="AQ84" s="3750"/>
      <c r="AR84" s="3750"/>
      <c r="AS84" s="3750"/>
      <c r="AT84" s="3750"/>
      <c r="AU84" s="3750"/>
      <c r="AV84" s="3750"/>
      <c r="AW84" s="3750"/>
      <c r="AX84" s="3750"/>
      <c r="AY84" s="3750"/>
      <c r="AZ84" s="3750"/>
      <c r="BA84" s="3750"/>
      <c r="BB84" s="3750"/>
      <c r="BC84" s="3750"/>
      <c r="BD84" s="3750"/>
      <c r="BE84" s="3750"/>
      <c r="BF84" s="3750"/>
      <c r="BG84" s="3750"/>
      <c r="BH84" s="3750"/>
      <c r="BI84" s="3750"/>
      <c r="BJ84" s="3750"/>
      <c r="BK84" s="3750"/>
      <c r="BL84" s="3750"/>
      <c r="BM84" s="3750"/>
      <c r="BN84" s="3750"/>
      <c r="BO84" s="3750"/>
      <c r="BP84" s="3750"/>
      <c r="BQ84" s="3750"/>
      <c r="BR84" s="3750"/>
      <c r="BS84" s="3750"/>
      <c r="BT84" s="3750"/>
      <c r="BU84" s="3750"/>
      <c r="BV84" s="1601"/>
      <c r="BW84" s="1601"/>
      <c r="BX84" s="1601"/>
      <c r="BY84" s="1601"/>
      <c r="BZ84" s="1601"/>
      <c r="CA84" s="1601"/>
      <c r="CB84" s="1601"/>
      <c r="CC84" s="1602"/>
    </row>
    <row r="85" spans="2:81" ht="11.45" customHeight="1">
      <c r="B85" s="1599"/>
      <c r="C85" s="1605"/>
      <c r="D85" s="3750" t="s">
        <v>2587</v>
      </c>
      <c r="E85" s="3750"/>
      <c r="F85" s="3750"/>
      <c r="G85" s="3750"/>
      <c r="H85" s="3750"/>
      <c r="I85" s="3750"/>
      <c r="J85" s="3750"/>
      <c r="K85" s="3750"/>
      <c r="L85" s="3750"/>
      <c r="M85" s="3750"/>
      <c r="N85" s="3750"/>
      <c r="O85" s="3750"/>
      <c r="P85" s="3750"/>
      <c r="Q85" s="3750"/>
      <c r="R85" s="3750"/>
      <c r="S85" s="3750"/>
      <c r="T85" s="3750"/>
      <c r="U85" s="3750"/>
      <c r="V85" s="3750"/>
      <c r="W85" s="3750"/>
      <c r="X85" s="3750"/>
      <c r="Y85" s="3750"/>
      <c r="Z85" s="3750"/>
      <c r="AA85" s="3750"/>
      <c r="AB85" s="3750"/>
      <c r="AC85" s="3750"/>
      <c r="AD85" s="3750"/>
      <c r="AE85" s="3750"/>
      <c r="AF85" s="3750"/>
      <c r="AG85" s="3750"/>
      <c r="AH85" s="3750"/>
      <c r="AI85" s="3750"/>
      <c r="AJ85" s="3750"/>
      <c r="AK85" s="3750"/>
      <c r="AL85" s="3750"/>
      <c r="AM85" s="3750"/>
      <c r="AN85" s="3750"/>
      <c r="AO85" s="3750"/>
      <c r="AP85" s="3750"/>
      <c r="AQ85" s="3750"/>
      <c r="AR85" s="3750"/>
      <c r="AS85" s="3750"/>
      <c r="AT85" s="3750"/>
      <c r="AU85" s="3750"/>
      <c r="AV85" s="3750"/>
      <c r="AW85" s="3750"/>
      <c r="AX85" s="3750"/>
      <c r="AY85" s="3750"/>
      <c r="AZ85" s="3750"/>
      <c r="BA85" s="3750"/>
      <c r="BB85" s="3750"/>
      <c r="BC85" s="3750"/>
      <c r="BD85" s="3750"/>
      <c r="BE85" s="3750"/>
      <c r="BF85" s="3750"/>
      <c r="BG85" s="3750"/>
      <c r="BH85" s="3750"/>
      <c r="BI85" s="3750"/>
      <c r="BJ85" s="3750"/>
      <c r="BK85" s="3750"/>
      <c r="BL85" s="3750"/>
      <c r="BM85" s="3750"/>
      <c r="BN85" s="3750"/>
      <c r="BO85" s="3750"/>
      <c r="BP85" s="3750"/>
      <c r="BQ85" s="3750"/>
      <c r="BR85" s="3750"/>
      <c r="BS85" s="3750"/>
      <c r="BT85" s="3750"/>
      <c r="BU85" s="3750"/>
      <c r="BV85" s="1601"/>
      <c r="BW85" s="1601"/>
      <c r="BX85" s="1601"/>
      <c r="BY85" s="1601"/>
      <c r="BZ85" s="1601"/>
      <c r="CA85" s="1601"/>
      <c r="CB85" s="1601"/>
      <c r="CC85" s="1602"/>
    </row>
    <row r="86" spans="2:81" ht="11.45" customHeight="1">
      <c r="B86" s="1599"/>
      <c r="C86" s="1605"/>
      <c r="D86" s="3750" t="s">
        <v>2588</v>
      </c>
      <c r="E86" s="3750"/>
      <c r="F86" s="3750"/>
      <c r="G86" s="3750"/>
      <c r="H86" s="3750"/>
      <c r="I86" s="3750"/>
      <c r="J86" s="3750"/>
      <c r="K86" s="3750"/>
      <c r="L86" s="3750"/>
      <c r="M86" s="3750"/>
      <c r="N86" s="3750"/>
      <c r="O86" s="3750"/>
      <c r="P86" s="3750"/>
      <c r="Q86" s="3750"/>
      <c r="R86" s="3750"/>
      <c r="S86" s="3750"/>
      <c r="T86" s="3750"/>
      <c r="U86" s="3750"/>
      <c r="V86" s="3750"/>
      <c r="W86" s="3750"/>
      <c r="X86" s="3750"/>
      <c r="Y86" s="3750"/>
      <c r="Z86" s="3750"/>
      <c r="AA86" s="3750"/>
      <c r="AB86" s="3750"/>
      <c r="AC86" s="3750"/>
      <c r="AD86" s="3750"/>
      <c r="AE86" s="3750"/>
      <c r="AF86" s="3750"/>
      <c r="AG86" s="3750"/>
      <c r="AH86" s="3750"/>
      <c r="AI86" s="3750"/>
      <c r="AJ86" s="3750"/>
      <c r="AK86" s="3750"/>
      <c r="AL86" s="3750"/>
      <c r="AM86" s="3750"/>
      <c r="AN86" s="3750"/>
      <c r="AO86" s="3750"/>
      <c r="AP86" s="3750"/>
      <c r="AQ86" s="3750"/>
      <c r="AR86" s="3750"/>
      <c r="AS86" s="3750"/>
      <c r="AT86" s="3750"/>
      <c r="AU86" s="3750"/>
      <c r="AV86" s="3750"/>
      <c r="AW86" s="3750"/>
      <c r="AX86" s="3750"/>
      <c r="AY86" s="3750"/>
      <c r="AZ86" s="3750"/>
      <c r="BA86" s="3750"/>
      <c r="BB86" s="3750"/>
      <c r="BC86" s="3750"/>
      <c r="BD86" s="3750"/>
      <c r="BE86" s="3750"/>
      <c r="BF86" s="3750"/>
      <c r="BG86" s="3750"/>
      <c r="BH86" s="3750"/>
      <c r="BI86" s="3750"/>
      <c r="BJ86" s="3750"/>
      <c r="BK86" s="3750"/>
      <c r="BL86" s="3750"/>
      <c r="BM86" s="3750"/>
      <c r="BN86" s="3750"/>
      <c r="BO86" s="3750"/>
      <c r="BP86" s="3750"/>
      <c r="BQ86" s="3750"/>
      <c r="BR86" s="3750"/>
      <c r="BS86" s="3750"/>
      <c r="BT86" s="3750"/>
      <c r="BU86" s="3750"/>
      <c r="BV86" s="1601"/>
      <c r="BW86" s="1601"/>
      <c r="BX86" s="1601"/>
      <c r="BY86" s="1601"/>
      <c r="BZ86" s="1601"/>
      <c r="CA86" s="1601"/>
      <c r="CB86" s="1601"/>
      <c r="CC86" s="1602"/>
    </row>
    <row r="87" spans="2:81" ht="11.45" customHeight="1">
      <c r="B87" s="1599"/>
      <c r="C87" s="3750" t="s">
        <v>3802</v>
      </c>
      <c r="D87" s="3750"/>
      <c r="E87" s="3750"/>
      <c r="F87" s="3750"/>
      <c r="G87" s="3750"/>
      <c r="H87" s="3750"/>
      <c r="I87" s="3750"/>
      <c r="J87" s="3750"/>
      <c r="K87" s="3750"/>
      <c r="L87" s="3750"/>
      <c r="M87" s="3750"/>
      <c r="N87" s="3750"/>
      <c r="O87" s="3750"/>
      <c r="P87" s="3750"/>
      <c r="Q87" s="3750"/>
      <c r="R87" s="3750"/>
      <c r="S87" s="3750"/>
      <c r="T87" s="3750"/>
      <c r="U87" s="3750"/>
      <c r="V87" s="3750"/>
      <c r="W87" s="3750"/>
      <c r="X87" s="3750"/>
      <c r="Y87" s="3750"/>
      <c r="Z87" s="3750"/>
      <c r="AA87" s="3750"/>
      <c r="AB87" s="3750"/>
      <c r="AC87" s="3750"/>
      <c r="AD87" s="3750"/>
      <c r="AE87" s="3750"/>
      <c r="AF87" s="3750"/>
      <c r="AG87" s="3750"/>
      <c r="AH87" s="3750"/>
      <c r="AI87" s="3750"/>
      <c r="AJ87" s="3750"/>
      <c r="AK87" s="3750"/>
      <c r="AL87" s="3750"/>
      <c r="AM87" s="3750"/>
      <c r="AN87" s="3750"/>
      <c r="AO87" s="3750"/>
      <c r="AP87" s="3750"/>
      <c r="AQ87" s="3750"/>
      <c r="AR87" s="3750"/>
      <c r="AS87" s="3750"/>
      <c r="AT87" s="3750"/>
      <c r="AU87" s="3750"/>
      <c r="AV87" s="3750"/>
      <c r="AW87" s="3750"/>
      <c r="AX87" s="3750"/>
      <c r="AY87" s="3750"/>
      <c r="AZ87" s="3750"/>
      <c r="BA87" s="3750"/>
      <c r="BB87" s="3750"/>
      <c r="BC87" s="3750"/>
      <c r="BD87" s="3750"/>
      <c r="BE87" s="3750"/>
      <c r="BF87" s="3750"/>
      <c r="BG87" s="3750"/>
      <c r="BH87" s="3750"/>
      <c r="BI87" s="3750"/>
      <c r="BJ87" s="3750"/>
      <c r="BK87" s="3750"/>
      <c r="BL87" s="3750"/>
      <c r="BM87" s="3750"/>
      <c r="BN87" s="3750"/>
      <c r="BO87" s="3750"/>
      <c r="BP87" s="3750"/>
      <c r="BQ87" s="3750"/>
      <c r="BR87" s="3750"/>
      <c r="BS87" s="3750"/>
      <c r="BT87" s="3750"/>
      <c r="BU87" s="3750"/>
      <c r="BV87" s="1601"/>
      <c r="BW87" s="1601"/>
      <c r="BX87" s="1601"/>
      <c r="BY87" s="1601"/>
      <c r="BZ87" s="1601"/>
      <c r="CA87" s="1601"/>
      <c r="CB87" s="1601"/>
      <c r="CC87" s="1602"/>
    </row>
    <row r="88" spans="2:81" ht="11.45" customHeight="1">
      <c r="B88" s="1599"/>
      <c r="C88" s="1605"/>
      <c r="D88" s="3777" t="s">
        <v>4882</v>
      </c>
      <c r="E88" s="3777"/>
      <c r="F88" s="3777"/>
      <c r="G88" s="3777"/>
      <c r="H88" s="3777"/>
      <c r="I88" s="3777"/>
      <c r="J88" s="3777"/>
      <c r="K88" s="3777"/>
      <c r="L88" s="3777"/>
      <c r="M88" s="3777"/>
      <c r="N88" s="3777"/>
      <c r="O88" s="3777"/>
      <c r="P88" s="3777"/>
      <c r="Q88" s="3777"/>
      <c r="R88" s="3777"/>
      <c r="S88" s="3777"/>
      <c r="T88" s="3777"/>
      <c r="U88" s="3777"/>
      <c r="V88" s="3777"/>
      <c r="W88" s="3777"/>
      <c r="X88" s="3777"/>
      <c r="Y88" s="3777"/>
      <c r="Z88" s="3777"/>
      <c r="AA88" s="3777"/>
      <c r="AB88" s="3777"/>
      <c r="AC88" s="3777"/>
      <c r="AD88" s="3777"/>
      <c r="AE88" s="3777"/>
      <c r="AF88" s="3777"/>
      <c r="AG88" s="3777"/>
      <c r="AH88" s="3777"/>
      <c r="AI88" s="3777"/>
      <c r="AJ88" s="3777"/>
      <c r="AK88" s="3777"/>
      <c r="AL88" s="3777"/>
      <c r="AM88" s="3777"/>
      <c r="AN88" s="3777"/>
      <c r="AO88" s="3777"/>
      <c r="AP88" s="3777"/>
      <c r="AQ88" s="3777"/>
      <c r="AR88" s="3777"/>
      <c r="AS88" s="3777"/>
      <c r="AT88" s="3777"/>
      <c r="AU88" s="3777"/>
      <c r="AV88" s="3777"/>
      <c r="AW88" s="3777"/>
      <c r="AX88" s="3777"/>
      <c r="AY88" s="3777"/>
      <c r="AZ88" s="3777"/>
      <c r="BA88" s="3777"/>
      <c r="BB88" s="3777"/>
      <c r="BC88" s="3777"/>
      <c r="BD88" s="3777"/>
      <c r="BE88" s="3777"/>
      <c r="BF88" s="3777"/>
      <c r="BG88" s="3777"/>
      <c r="BH88" s="3777"/>
      <c r="BI88" s="3777"/>
      <c r="BJ88" s="3777"/>
      <c r="BK88" s="3777"/>
      <c r="BL88" s="3777"/>
      <c r="BM88" s="3777"/>
      <c r="BN88" s="3777"/>
      <c r="BO88" s="3777"/>
      <c r="BP88" s="3777"/>
      <c r="BQ88" s="3777"/>
      <c r="BR88" s="3777"/>
      <c r="BS88" s="3777"/>
      <c r="BT88" s="3777"/>
      <c r="BU88" s="3777"/>
      <c r="BV88" s="3777"/>
      <c r="BW88" s="3777"/>
      <c r="BX88" s="3777"/>
      <c r="BY88" s="3777"/>
      <c r="BZ88" s="3777"/>
      <c r="CA88" s="3777"/>
      <c r="CB88" s="3777"/>
      <c r="CC88" s="3778"/>
    </row>
    <row r="89" spans="2:81" ht="11.45" customHeight="1">
      <c r="B89" s="1599"/>
      <c r="C89" s="1605"/>
      <c r="D89" s="3777" t="s">
        <v>4510</v>
      </c>
      <c r="E89" s="3777"/>
      <c r="F89" s="3777"/>
      <c r="G89" s="3777"/>
      <c r="H89" s="3777"/>
      <c r="I89" s="3777"/>
      <c r="J89" s="3777"/>
      <c r="K89" s="3777"/>
      <c r="L89" s="3777"/>
      <c r="M89" s="3777"/>
      <c r="N89" s="3777"/>
      <c r="O89" s="3777"/>
      <c r="P89" s="3777"/>
      <c r="Q89" s="3777"/>
      <c r="R89" s="3777"/>
      <c r="S89" s="3777"/>
      <c r="T89" s="3777"/>
      <c r="U89" s="3777"/>
      <c r="V89" s="3777"/>
      <c r="W89" s="3777"/>
      <c r="X89" s="3777"/>
      <c r="Y89" s="3777"/>
      <c r="Z89" s="3777"/>
      <c r="AA89" s="3777"/>
      <c r="AB89" s="3777"/>
      <c r="AC89" s="3777"/>
      <c r="AD89" s="3777"/>
      <c r="AE89" s="3777"/>
      <c r="AF89" s="3777"/>
      <c r="AG89" s="3777"/>
      <c r="AH89" s="3777"/>
      <c r="AI89" s="3777"/>
      <c r="AJ89" s="3777"/>
      <c r="AK89" s="3777"/>
      <c r="AL89" s="3777"/>
      <c r="AM89" s="3777"/>
      <c r="AN89" s="3777"/>
      <c r="AO89" s="3777"/>
      <c r="AP89" s="3777"/>
      <c r="AQ89" s="3777"/>
      <c r="AR89" s="3777"/>
      <c r="AS89" s="3777"/>
      <c r="AT89" s="3777"/>
      <c r="AU89" s="3777"/>
      <c r="AV89" s="3777"/>
      <c r="AW89" s="3777"/>
      <c r="AX89" s="3777"/>
      <c r="AY89" s="3777"/>
      <c r="AZ89" s="3777"/>
      <c r="BA89" s="3777"/>
      <c r="BB89" s="3777"/>
      <c r="BC89" s="3777"/>
      <c r="BD89" s="3777"/>
      <c r="BE89" s="3777"/>
      <c r="BF89" s="3777"/>
      <c r="BG89" s="3777"/>
      <c r="BH89" s="3777"/>
      <c r="BI89" s="3777"/>
      <c r="BJ89" s="3777"/>
      <c r="BK89" s="3777"/>
      <c r="BL89" s="3777"/>
      <c r="BM89" s="3777"/>
      <c r="BN89" s="3777"/>
      <c r="BO89" s="3777"/>
      <c r="BP89" s="3777"/>
      <c r="BQ89" s="3777"/>
      <c r="BR89" s="3777"/>
      <c r="BS89" s="3777"/>
      <c r="BT89" s="3777"/>
      <c r="BU89" s="3777"/>
      <c r="BV89" s="3777"/>
      <c r="BW89" s="3777"/>
      <c r="BX89" s="3777"/>
      <c r="BY89" s="3777"/>
      <c r="BZ89" s="3777"/>
      <c r="CA89" s="3777"/>
      <c r="CB89" s="3777"/>
      <c r="CC89" s="3778"/>
    </row>
    <row r="90" spans="2:81" ht="5.25" customHeight="1">
      <c r="B90" s="1606"/>
      <c r="C90" s="1605"/>
      <c r="D90" s="1605"/>
      <c r="E90" s="1605"/>
      <c r="F90" s="1605"/>
      <c r="G90" s="1605"/>
      <c r="H90" s="1605"/>
      <c r="I90" s="1605"/>
      <c r="J90" s="1605"/>
      <c r="K90" s="1605"/>
      <c r="L90" s="1605"/>
      <c r="M90" s="1605"/>
      <c r="N90" s="1605"/>
      <c r="O90" s="1605"/>
      <c r="P90" s="1605"/>
      <c r="Q90" s="1605"/>
      <c r="R90" s="1605"/>
      <c r="S90" s="1605"/>
      <c r="T90" s="1605"/>
      <c r="U90" s="1605"/>
      <c r="V90" s="1605"/>
      <c r="W90" s="1605"/>
      <c r="X90" s="1605"/>
      <c r="Y90" s="1605"/>
      <c r="Z90" s="1605"/>
      <c r="AA90" s="1605"/>
      <c r="AB90" s="1605"/>
      <c r="AC90" s="1605"/>
      <c r="AD90" s="1605"/>
      <c r="AE90" s="1605"/>
      <c r="AF90" s="1605"/>
      <c r="AG90" s="1605"/>
      <c r="AH90" s="1605"/>
      <c r="AI90" s="1605"/>
      <c r="AJ90" s="1605"/>
      <c r="AK90" s="1605"/>
      <c r="AL90" s="1605"/>
      <c r="AM90" s="1605"/>
      <c r="AN90" s="1605"/>
      <c r="AO90" s="1605"/>
      <c r="AP90" s="1605"/>
      <c r="AQ90" s="1605"/>
      <c r="AR90" s="1605"/>
      <c r="AS90" s="1605"/>
      <c r="AT90" s="1605"/>
      <c r="AU90" s="1605"/>
      <c r="AV90" s="1605"/>
      <c r="AW90" s="1605"/>
      <c r="AX90" s="1605"/>
      <c r="AY90" s="1605"/>
      <c r="AZ90" s="1605"/>
      <c r="BA90" s="1605"/>
      <c r="BB90" s="1605"/>
      <c r="BC90" s="1605"/>
      <c r="BD90" s="1605"/>
      <c r="BE90" s="1605"/>
      <c r="BF90" s="1605"/>
      <c r="BG90" s="1605"/>
      <c r="BH90" s="1605"/>
      <c r="BI90" s="1605"/>
      <c r="BJ90" s="1605"/>
      <c r="BK90" s="1605"/>
      <c r="BL90" s="1605"/>
      <c r="BM90" s="1605"/>
      <c r="BN90" s="1605"/>
      <c r="BO90" s="1605"/>
      <c r="BP90" s="1605"/>
      <c r="BQ90" s="1605"/>
      <c r="BR90" s="1605"/>
      <c r="BS90" s="1605"/>
      <c r="BT90" s="1605"/>
      <c r="BU90" s="1605"/>
      <c r="BV90" s="1605"/>
      <c r="BW90" s="1605"/>
      <c r="BX90" s="1605"/>
      <c r="BY90" s="1605"/>
      <c r="BZ90" s="1605"/>
      <c r="CA90" s="1605"/>
      <c r="CB90" s="1605"/>
      <c r="CC90" s="1602"/>
    </row>
    <row r="91" spans="2:81" ht="13.5" customHeight="1">
      <c r="B91" s="1603"/>
      <c r="C91" s="1514"/>
      <c r="D91" s="3779" t="s">
        <v>2589</v>
      </c>
      <c r="E91" s="3780"/>
      <c r="F91" s="3780"/>
      <c r="G91" s="3780"/>
      <c r="H91" s="3780"/>
      <c r="I91" s="3780"/>
      <c r="J91" s="3780"/>
      <c r="K91" s="3780"/>
      <c r="L91" s="3780"/>
      <c r="M91" s="3780"/>
      <c r="N91" s="3780"/>
      <c r="O91" s="3780"/>
      <c r="P91" s="3780"/>
      <c r="Q91" s="3781"/>
      <c r="R91" s="3782" t="s">
        <v>2590</v>
      </c>
      <c r="S91" s="3782"/>
      <c r="T91" s="3782"/>
      <c r="U91" s="3782"/>
      <c r="V91" s="3782"/>
      <c r="W91" s="3782"/>
      <c r="X91" s="3782"/>
      <c r="Y91" s="3782"/>
      <c r="Z91" s="3782"/>
      <c r="AA91" s="3782"/>
      <c r="AB91" s="3782"/>
      <c r="AC91" s="3782"/>
      <c r="AD91" s="3782"/>
      <c r="AE91" s="3782"/>
      <c r="AF91" s="3782"/>
      <c r="AG91" s="3782"/>
      <c r="AH91" s="3782"/>
      <c r="AI91" s="3782"/>
      <c r="AJ91" s="3782"/>
      <c r="AK91" s="3782"/>
      <c r="AL91" s="3782"/>
      <c r="AM91" s="3782"/>
      <c r="AN91" s="3782"/>
      <c r="AO91" s="3782"/>
      <c r="AP91" s="3782"/>
      <c r="AQ91" s="3782"/>
      <c r="AR91" s="3782"/>
      <c r="AS91" s="3782"/>
      <c r="AT91" s="3782"/>
      <c r="AU91" s="3782"/>
      <c r="AV91" s="3782"/>
      <c r="AW91" s="3782"/>
      <c r="AX91" s="3782"/>
      <c r="AY91" s="3782"/>
      <c r="AZ91" s="3782"/>
      <c r="BA91" s="3782"/>
      <c r="BB91" s="3782"/>
      <c r="BC91" s="3782"/>
      <c r="BD91" s="3782"/>
      <c r="BE91" s="3782"/>
      <c r="BF91" s="3782"/>
      <c r="BG91" s="3782"/>
      <c r="BH91" s="3779"/>
      <c r="BI91" s="1607"/>
      <c r="BJ91" s="3779" t="s">
        <v>3803</v>
      </c>
      <c r="BK91" s="3780"/>
      <c r="BL91" s="3780"/>
      <c r="BM91" s="3780"/>
      <c r="BN91" s="3780"/>
      <c r="BO91" s="3780"/>
      <c r="BP91" s="3780"/>
      <c r="BQ91" s="3780"/>
      <c r="BR91" s="3780"/>
      <c r="BS91" s="3780"/>
      <c r="BT91" s="3780"/>
      <c r="BU91" s="3780"/>
      <c r="BV91" s="3781"/>
      <c r="BW91" s="1514"/>
      <c r="BX91" s="1514"/>
      <c r="BY91" s="1514"/>
      <c r="BZ91" s="1514"/>
      <c r="CA91" s="1514"/>
      <c r="CB91" s="1514"/>
      <c r="CC91" s="1602"/>
    </row>
    <row r="92" spans="2:81" ht="11.25" customHeight="1">
      <c r="B92" s="1603"/>
      <c r="C92" s="1514"/>
      <c r="D92" s="3754" t="s">
        <v>3804</v>
      </c>
      <c r="E92" s="3755"/>
      <c r="F92" s="3755"/>
      <c r="G92" s="3755"/>
      <c r="H92" s="3755"/>
      <c r="I92" s="3755"/>
      <c r="J92" s="3755"/>
      <c r="K92" s="3755"/>
      <c r="L92" s="3755"/>
      <c r="M92" s="3755"/>
      <c r="N92" s="3755"/>
      <c r="O92" s="3755"/>
      <c r="P92" s="3755"/>
      <c r="Q92" s="3756"/>
      <c r="R92" s="3749" t="s">
        <v>3820</v>
      </c>
      <c r="S92" s="3750"/>
      <c r="T92" s="3750"/>
      <c r="U92" s="3750"/>
      <c r="V92" s="3750"/>
      <c r="W92" s="3750"/>
      <c r="X92" s="3750"/>
      <c r="Y92" s="3750"/>
      <c r="Z92" s="3750"/>
      <c r="AA92" s="3750"/>
      <c r="AB92" s="3750"/>
      <c r="AC92" s="3750"/>
      <c r="AD92" s="3750"/>
      <c r="AE92" s="3750"/>
      <c r="AF92" s="3750"/>
      <c r="AG92" s="3750"/>
      <c r="AH92" s="3750"/>
      <c r="AI92" s="3750"/>
      <c r="AJ92" s="3750"/>
      <c r="AK92" s="3750"/>
      <c r="AL92" s="3750"/>
      <c r="AM92" s="3750"/>
      <c r="AN92" s="3750"/>
      <c r="AO92" s="3750"/>
      <c r="AP92" s="3750"/>
      <c r="AQ92" s="3750"/>
      <c r="AR92" s="3750"/>
      <c r="AS92" s="3750"/>
      <c r="AT92" s="3750"/>
      <c r="AU92" s="3750"/>
      <c r="AV92" s="3750"/>
      <c r="AW92" s="3750"/>
      <c r="AX92" s="3750"/>
      <c r="AY92" s="3750"/>
      <c r="AZ92" s="3750"/>
      <c r="BA92" s="3750"/>
      <c r="BB92" s="3750"/>
      <c r="BC92" s="3750"/>
      <c r="BD92" s="3750"/>
      <c r="BE92" s="3750"/>
      <c r="BF92" s="3750"/>
      <c r="BG92" s="3750"/>
      <c r="BH92" s="3750"/>
      <c r="BI92" s="3763"/>
      <c r="BJ92" s="3764" t="s">
        <v>3821</v>
      </c>
      <c r="BK92" s="3764"/>
      <c r="BL92" s="3764"/>
      <c r="BM92" s="3764"/>
      <c r="BN92" s="3764"/>
      <c r="BO92" s="3764"/>
      <c r="BP92" s="3764"/>
      <c r="BQ92" s="3764"/>
      <c r="BR92" s="3764"/>
      <c r="BS92" s="3764"/>
      <c r="BT92" s="3764"/>
      <c r="BU92" s="3764"/>
      <c r="BV92" s="3764"/>
      <c r="BW92" s="1514"/>
      <c r="BX92" s="1514"/>
      <c r="BY92" s="1514"/>
      <c r="BZ92" s="1514"/>
      <c r="CA92" s="1514"/>
      <c r="CB92" s="1514"/>
      <c r="CC92" s="1602"/>
    </row>
    <row r="93" spans="2:81" ht="11.25" customHeight="1">
      <c r="B93" s="1603"/>
      <c r="C93" s="1514"/>
      <c r="D93" s="3757"/>
      <c r="E93" s="3758"/>
      <c r="F93" s="3758"/>
      <c r="G93" s="3758"/>
      <c r="H93" s="3758"/>
      <c r="I93" s="3758"/>
      <c r="J93" s="3758"/>
      <c r="K93" s="3758"/>
      <c r="L93" s="3758"/>
      <c r="M93" s="3758"/>
      <c r="N93" s="3758"/>
      <c r="O93" s="3758"/>
      <c r="P93" s="3758"/>
      <c r="Q93" s="3759"/>
      <c r="R93" s="3749" t="s">
        <v>3805</v>
      </c>
      <c r="S93" s="3750"/>
      <c r="T93" s="3750"/>
      <c r="U93" s="3750"/>
      <c r="V93" s="3750"/>
      <c r="W93" s="3750"/>
      <c r="X93" s="3750"/>
      <c r="Y93" s="3750"/>
      <c r="Z93" s="3750"/>
      <c r="AA93" s="3750"/>
      <c r="AB93" s="3750"/>
      <c r="AC93" s="3750"/>
      <c r="AD93" s="3750"/>
      <c r="AE93" s="3750"/>
      <c r="AF93" s="3750"/>
      <c r="AG93" s="3750"/>
      <c r="AH93" s="3750"/>
      <c r="AI93" s="3750"/>
      <c r="AJ93" s="3750"/>
      <c r="AK93" s="3750"/>
      <c r="AL93" s="3750"/>
      <c r="AM93" s="3750"/>
      <c r="AN93" s="3750"/>
      <c r="AO93" s="3750"/>
      <c r="AP93" s="3750"/>
      <c r="AQ93" s="3750"/>
      <c r="AR93" s="3750"/>
      <c r="AS93" s="3750"/>
      <c r="AT93" s="3750"/>
      <c r="AU93" s="3750"/>
      <c r="AV93" s="3750"/>
      <c r="AW93" s="3750"/>
      <c r="AX93" s="3750"/>
      <c r="AY93" s="3750"/>
      <c r="AZ93" s="3750"/>
      <c r="BA93" s="3750"/>
      <c r="BB93" s="3750"/>
      <c r="BC93" s="3750"/>
      <c r="BD93" s="3750"/>
      <c r="BE93" s="3750"/>
      <c r="BF93" s="3750"/>
      <c r="BG93" s="3750"/>
      <c r="BH93" s="1608"/>
      <c r="BI93" s="1608"/>
      <c r="BJ93" s="3764"/>
      <c r="BK93" s="3764"/>
      <c r="BL93" s="3764"/>
      <c r="BM93" s="3764"/>
      <c r="BN93" s="3764"/>
      <c r="BO93" s="3764"/>
      <c r="BP93" s="3764"/>
      <c r="BQ93" s="3764"/>
      <c r="BR93" s="3764"/>
      <c r="BS93" s="3764"/>
      <c r="BT93" s="3764"/>
      <c r="BU93" s="3764"/>
      <c r="BV93" s="3764"/>
      <c r="BW93" s="1514"/>
      <c r="BX93" s="1514"/>
      <c r="BY93" s="1514"/>
      <c r="BZ93" s="1514"/>
      <c r="CA93" s="1514"/>
      <c r="CB93" s="1514"/>
      <c r="CC93" s="1602"/>
    </row>
    <row r="94" spans="2:81" ht="11.25" customHeight="1">
      <c r="B94" s="1603"/>
      <c r="C94" s="1514"/>
      <c r="D94" s="3757"/>
      <c r="E94" s="3758"/>
      <c r="F94" s="3758"/>
      <c r="G94" s="3758"/>
      <c r="H94" s="3758"/>
      <c r="I94" s="3758"/>
      <c r="J94" s="3758"/>
      <c r="K94" s="3758"/>
      <c r="L94" s="3758"/>
      <c r="M94" s="3758"/>
      <c r="N94" s="3758"/>
      <c r="O94" s="3758"/>
      <c r="P94" s="3758"/>
      <c r="Q94" s="3759"/>
      <c r="R94" s="3749" t="s">
        <v>4511</v>
      </c>
      <c r="S94" s="3750"/>
      <c r="T94" s="3750"/>
      <c r="U94" s="3750"/>
      <c r="V94" s="3750"/>
      <c r="W94" s="3750"/>
      <c r="X94" s="3750"/>
      <c r="Y94" s="3750"/>
      <c r="Z94" s="3750"/>
      <c r="AA94" s="3750"/>
      <c r="AB94" s="3750"/>
      <c r="AC94" s="3750"/>
      <c r="AD94" s="3750"/>
      <c r="AE94" s="3750"/>
      <c r="AF94" s="3750"/>
      <c r="AG94" s="3750"/>
      <c r="AH94" s="3750"/>
      <c r="AI94" s="3750"/>
      <c r="AJ94" s="3750"/>
      <c r="AK94" s="3750"/>
      <c r="AL94" s="3750"/>
      <c r="AM94" s="3750"/>
      <c r="AN94" s="3750"/>
      <c r="AO94" s="3750"/>
      <c r="AP94" s="3750"/>
      <c r="AQ94" s="3750"/>
      <c r="AR94" s="3750"/>
      <c r="AS94" s="3750"/>
      <c r="AT94" s="3750"/>
      <c r="AU94" s="3750"/>
      <c r="AV94" s="3750"/>
      <c r="AW94" s="3750"/>
      <c r="AX94" s="3750"/>
      <c r="AY94" s="3750"/>
      <c r="AZ94" s="3750"/>
      <c r="BA94" s="3750"/>
      <c r="BB94" s="3750"/>
      <c r="BC94" s="3750"/>
      <c r="BD94" s="3750"/>
      <c r="BE94" s="3750"/>
      <c r="BF94" s="3750"/>
      <c r="BG94" s="3750"/>
      <c r="BH94" s="1608"/>
      <c r="BI94" s="1608"/>
      <c r="BJ94" s="3764"/>
      <c r="BK94" s="3764"/>
      <c r="BL94" s="3764"/>
      <c r="BM94" s="3764"/>
      <c r="BN94" s="3764"/>
      <c r="BO94" s="3764"/>
      <c r="BP94" s="3764"/>
      <c r="BQ94" s="3764"/>
      <c r="BR94" s="3764"/>
      <c r="BS94" s="3764"/>
      <c r="BT94" s="3764"/>
      <c r="BU94" s="3764"/>
      <c r="BV94" s="3764"/>
      <c r="BW94" s="1514"/>
      <c r="BX94" s="1514"/>
      <c r="BY94" s="1514"/>
      <c r="BZ94" s="1514"/>
      <c r="CA94" s="1514"/>
      <c r="CB94" s="1514"/>
      <c r="CC94" s="1602"/>
    </row>
    <row r="95" spans="2:81" ht="11.25" customHeight="1">
      <c r="B95" s="1603"/>
      <c r="C95" s="1514"/>
      <c r="D95" s="3757"/>
      <c r="E95" s="3758"/>
      <c r="F95" s="3758"/>
      <c r="G95" s="3758"/>
      <c r="H95" s="3758"/>
      <c r="I95" s="3758"/>
      <c r="J95" s="3758"/>
      <c r="K95" s="3758"/>
      <c r="L95" s="3758"/>
      <c r="M95" s="3758"/>
      <c r="N95" s="3758"/>
      <c r="O95" s="3758"/>
      <c r="P95" s="3758"/>
      <c r="Q95" s="3759"/>
      <c r="R95" s="3749" t="s">
        <v>4884</v>
      </c>
      <c r="S95" s="3750"/>
      <c r="T95" s="3750"/>
      <c r="U95" s="3750"/>
      <c r="V95" s="3750"/>
      <c r="W95" s="3750"/>
      <c r="X95" s="3750"/>
      <c r="Y95" s="3750"/>
      <c r="Z95" s="3750"/>
      <c r="AA95" s="3750"/>
      <c r="AB95" s="3750"/>
      <c r="AC95" s="3750"/>
      <c r="AD95" s="3750"/>
      <c r="AE95" s="3750"/>
      <c r="AF95" s="3750"/>
      <c r="AG95" s="3750"/>
      <c r="AH95" s="3750"/>
      <c r="AI95" s="3750"/>
      <c r="AJ95" s="3750"/>
      <c r="AK95" s="3750"/>
      <c r="AL95" s="3750"/>
      <c r="AM95" s="3750"/>
      <c r="AN95" s="3750"/>
      <c r="AO95" s="3750"/>
      <c r="AP95" s="3750"/>
      <c r="AQ95" s="3750"/>
      <c r="AR95" s="3750"/>
      <c r="AS95" s="3750"/>
      <c r="AT95" s="3750"/>
      <c r="AU95" s="3750"/>
      <c r="AV95" s="3750"/>
      <c r="AW95" s="3750"/>
      <c r="AX95" s="3750"/>
      <c r="AY95" s="3750"/>
      <c r="AZ95" s="3750"/>
      <c r="BA95" s="3750"/>
      <c r="BB95" s="3750"/>
      <c r="BC95" s="3750"/>
      <c r="BD95" s="3750"/>
      <c r="BE95" s="3750"/>
      <c r="BF95" s="3750"/>
      <c r="BG95" s="3750"/>
      <c r="BH95" s="1608"/>
      <c r="BI95" s="1608"/>
      <c r="BJ95" s="3764"/>
      <c r="BK95" s="3764"/>
      <c r="BL95" s="3764"/>
      <c r="BM95" s="3764"/>
      <c r="BN95" s="3764"/>
      <c r="BO95" s="3764"/>
      <c r="BP95" s="3764"/>
      <c r="BQ95" s="3764"/>
      <c r="BR95" s="3764"/>
      <c r="BS95" s="3764"/>
      <c r="BT95" s="3764"/>
      <c r="BU95" s="3764"/>
      <c r="BV95" s="3764"/>
      <c r="BW95" s="1514"/>
      <c r="BX95" s="1514"/>
      <c r="BY95" s="1514"/>
      <c r="BZ95" s="1514"/>
      <c r="CA95" s="1514"/>
      <c r="CB95" s="1514"/>
      <c r="CC95" s="1602"/>
    </row>
    <row r="96" spans="2:81" ht="11.25" customHeight="1">
      <c r="B96" s="1603"/>
      <c r="C96" s="1514"/>
      <c r="D96" s="3757"/>
      <c r="E96" s="3758"/>
      <c r="F96" s="3758"/>
      <c r="G96" s="3758"/>
      <c r="H96" s="3758"/>
      <c r="I96" s="3758"/>
      <c r="J96" s="3758"/>
      <c r="K96" s="3758"/>
      <c r="L96" s="3758"/>
      <c r="M96" s="3758"/>
      <c r="N96" s="3758"/>
      <c r="O96" s="3758"/>
      <c r="P96" s="3758"/>
      <c r="Q96" s="3759"/>
      <c r="R96" s="3749" t="s">
        <v>2591</v>
      </c>
      <c r="S96" s="3750"/>
      <c r="T96" s="3750"/>
      <c r="U96" s="3750"/>
      <c r="V96" s="3750"/>
      <c r="W96" s="3750"/>
      <c r="X96" s="3750"/>
      <c r="Y96" s="3750"/>
      <c r="Z96" s="3750"/>
      <c r="AA96" s="3750"/>
      <c r="AB96" s="3750"/>
      <c r="AC96" s="3750"/>
      <c r="AD96" s="3750"/>
      <c r="AE96" s="3750"/>
      <c r="AF96" s="3750"/>
      <c r="AG96" s="3750"/>
      <c r="AH96" s="3750"/>
      <c r="AI96" s="3750"/>
      <c r="AJ96" s="3750"/>
      <c r="AK96" s="3750"/>
      <c r="AL96" s="3750"/>
      <c r="AM96" s="3750"/>
      <c r="AN96" s="3750"/>
      <c r="AO96" s="3750"/>
      <c r="AP96" s="3750"/>
      <c r="AQ96" s="3750"/>
      <c r="AR96" s="3750"/>
      <c r="AS96" s="3750"/>
      <c r="AT96" s="3750"/>
      <c r="AU96" s="3750"/>
      <c r="AV96" s="3750"/>
      <c r="AW96" s="3750"/>
      <c r="AX96" s="3750"/>
      <c r="AY96" s="3750"/>
      <c r="AZ96" s="3750"/>
      <c r="BA96" s="3750"/>
      <c r="BB96" s="3750"/>
      <c r="BC96" s="3750"/>
      <c r="BD96" s="3750"/>
      <c r="BE96" s="3750"/>
      <c r="BF96" s="3750"/>
      <c r="BG96" s="3750"/>
      <c r="BH96" s="1608"/>
      <c r="BI96" s="1608"/>
      <c r="BJ96" s="3764"/>
      <c r="BK96" s="3764"/>
      <c r="BL96" s="3764"/>
      <c r="BM96" s="3764"/>
      <c r="BN96" s="3764"/>
      <c r="BO96" s="3764"/>
      <c r="BP96" s="3764"/>
      <c r="BQ96" s="3764"/>
      <c r="BR96" s="3764"/>
      <c r="BS96" s="3764"/>
      <c r="BT96" s="3764"/>
      <c r="BU96" s="3764"/>
      <c r="BV96" s="3764"/>
      <c r="BW96" s="1514"/>
      <c r="BX96" s="1514"/>
      <c r="BY96" s="1514"/>
      <c r="BZ96" s="1514"/>
      <c r="CA96" s="1514"/>
      <c r="CB96" s="1514"/>
      <c r="CC96" s="1602"/>
    </row>
    <row r="97" spans="2:82" ht="11.25" customHeight="1">
      <c r="B97" s="1603"/>
      <c r="C97" s="1514"/>
      <c r="D97" s="3760"/>
      <c r="E97" s="3761"/>
      <c r="F97" s="3761"/>
      <c r="G97" s="3761"/>
      <c r="H97" s="3761"/>
      <c r="I97" s="3761"/>
      <c r="J97" s="3761"/>
      <c r="K97" s="3761"/>
      <c r="L97" s="3761"/>
      <c r="M97" s="3761"/>
      <c r="N97" s="3761"/>
      <c r="O97" s="3761"/>
      <c r="P97" s="3761"/>
      <c r="Q97" s="3762"/>
      <c r="R97" s="3751" t="s">
        <v>2592</v>
      </c>
      <c r="S97" s="3752"/>
      <c r="T97" s="3752"/>
      <c r="U97" s="3752"/>
      <c r="V97" s="3752"/>
      <c r="W97" s="3752"/>
      <c r="X97" s="3752"/>
      <c r="Y97" s="3752"/>
      <c r="Z97" s="3752"/>
      <c r="AA97" s="3752"/>
      <c r="AB97" s="3752"/>
      <c r="AC97" s="3752"/>
      <c r="AD97" s="3752"/>
      <c r="AE97" s="3752"/>
      <c r="AF97" s="3752"/>
      <c r="AG97" s="3752"/>
      <c r="AH97" s="3752"/>
      <c r="AI97" s="3752"/>
      <c r="AJ97" s="3752"/>
      <c r="AK97" s="3752"/>
      <c r="AL97" s="3752"/>
      <c r="AM97" s="3752"/>
      <c r="AN97" s="3752"/>
      <c r="AO97" s="3752"/>
      <c r="AP97" s="3752"/>
      <c r="AQ97" s="3752"/>
      <c r="AR97" s="3752"/>
      <c r="AS97" s="3752"/>
      <c r="AT97" s="3752"/>
      <c r="AU97" s="3752"/>
      <c r="AV97" s="3752"/>
      <c r="AW97" s="3752"/>
      <c r="AX97" s="3752"/>
      <c r="AY97" s="3752"/>
      <c r="AZ97" s="3752"/>
      <c r="BA97" s="3752"/>
      <c r="BB97" s="3752"/>
      <c r="BC97" s="3752"/>
      <c r="BD97" s="3752"/>
      <c r="BE97" s="3752"/>
      <c r="BF97" s="3752"/>
      <c r="BG97" s="3752"/>
      <c r="BH97" s="1609"/>
      <c r="BI97" s="1610"/>
      <c r="BJ97" s="3764"/>
      <c r="BK97" s="3764"/>
      <c r="BL97" s="3764"/>
      <c r="BM97" s="3764"/>
      <c r="BN97" s="3764"/>
      <c r="BO97" s="3764"/>
      <c r="BP97" s="3764"/>
      <c r="BQ97" s="3764"/>
      <c r="BR97" s="3764"/>
      <c r="BS97" s="3764"/>
      <c r="BT97" s="3764"/>
      <c r="BU97" s="3764"/>
      <c r="BV97" s="3764"/>
      <c r="BW97" s="1514"/>
      <c r="BX97" s="1514"/>
      <c r="BY97" s="1514"/>
      <c r="BZ97" s="1514"/>
      <c r="CA97" s="1514"/>
      <c r="CB97" s="1514"/>
      <c r="CC97" s="1602"/>
    </row>
    <row r="98" spans="2:82" ht="11.25" customHeight="1">
      <c r="B98" s="1603"/>
      <c r="C98" s="1514"/>
      <c r="D98" s="3765" t="s">
        <v>2593</v>
      </c>
      <c r="E98" s="3766"/>
      <c r="F98" s="3766"/>
      <c r="G98" s="3766"/>
      <c r="H98" s="3766"/>
      <c r="I98" s="3766"/>
      <c r="J98" s="3766"/>
      <c r="K98" s="3766"/>
      <c r="L98" s="3766"/>
      <c r="M98" s="3766"/>
      <c r="N98" s="3766"/>
      <c r="O98" s="3766"/>
      <c r="P98" s="3766"/>
      <c r="Q98" s="3767"/>
      <c r="R98" s="3774" t="s">
        <v>4512</v>
      </c>
      <c r="S98" s="3775"/>
      <c r="T98" s="3775"/>
      <c r="U98" s="3775"/>
      <c r="V98" s="3775"/>
      <c r="W98" s="3775"/>
      <c r="X98" s="3775"/>
      <c r="Y98" s="3775"/>
      <c r="Z98" s="3775"/>
      <c r="AA98" s="3775"/>
      <c r="AB98" s="3775"/>
      <c r="AC98" s="3775"/>
      <c r="AD98" s="3775"/>
      <c r="AE98" s="3775"/>
      <c r="AF98" s="3775"/>
      <c r="AG98" s="3775"/>
      <c r="AH98" s="3775"/>
      <c r="AI98" s="3775"/>
      <c r="AJ98" s="3775"/>
      <c r="AK98" s="3775"/>
      <c r="AL98" s="3775"/>
      <c r="AM98" s="3775"/>
      <c r="AN98" s="3775"/>
      <c r="AO98" s="3775"/>
      <c r="AP98" s="3775"/>
      <c r="AQ98" s="3775"/>
      <c r="AR98" s="3775"/>
      <c r="AS98" s="3775"/>
      <c r="AT98" s="3775"/>
      <c r="AU98" s="3775"/>
      <c r="AV98" s="3775"/>
      <c r="AW98" s="3775"/>
      <c r="AX98" s="3775"/>
      <c r="AY98" s="3775"/>
      <c r="AZ98" s="3775"/>
      <c r="BA98" s="3775"/>
      <c r="BB98" s="3775"/>
      <c r="BC98" s="3775"/>
      <c r="BD98" s="3775"/>
      <c r="BE98" s="3775"/>
      <c r="BF98" s="3775"/>
      <c r="BG98" s="3775"/>
      <c r="BH98" s="3775"/>
      <c r="BI98" s="3776"/>
      <c r="BJ98" s="3764"/>
      <c r="BK98" s="3764"/>
      <c r="BL98" s="3764"/>
      <c r="BM98" s="3764"/>
      <c r="BN98" s="3764"/>
      <c r="BO98" s="3764"/>
      <c r="BP98" s="3764"/>
      <c r="BQ98" s="3764"/>
      <c r="BR98" s="3764"/>
      <c r="BS98" s="3764"/>
      <c r="BT98" s="3764"/>
      <c r="BU98" s="3764"/>
      <c r="BV98" s="3764"/>
      <c r="BW98" s="1514"/>
      <c r="BX98" s="1514"/>
      <c r="BY98" s="1514"/>
      <c r="BZ98" s="1514"/>
      <c r="CA98" s="1514"/>
      <c r="CB98" s="1514"/>
      <c r="CC98" s="1602"/>
    </row>
    <row r="99" spans="2:82" ht="11.25" customHeight="1">
      <c r="B99" s="1603"/>
      <c r="C99" s="1514"/>
      <c r="D99" s="3768"/>
      <c r="E99" s="3769"/>
      <c r="F99" s="3769"/>
      <c r="G99" s="3769"/>
      <c r="H99" s="3769"/>
      <c r="I99" s="3769"/>
      <c r="J99" s="3769"/>
      <c r="K99" s="3769"/>
      <c r="L99" s="3769"/>
      <c r="M99" s="3769"/>
      <c r="N99" s="3769"/>
      <c r="O99" s="3769"/>
      <c r="P99" s="3769"/>
      <c r="Q99" s="3770"/>
      <c r="R99" s="3749" t="s">
        <v>3806</v>
      </c>
      <c r="S99" s="3750"/>
      <c r="T99" s="3750"/>
      <c r="U99" s="3750"/>
      <c r="V99" s="3750"/>
      <c r="W99" s="3750"/>
      <c r="X99" s="3750"/>
      <c r="Y99" s="3750"/>
      <c r="Z99" s="3750"/>
      <c r="AA99" s="3750"/>
      <c r="AB99" s="3750"/>
      <c r="AC99" s="3750"/>
      <c r="AD99" s="3750"/>
      <c r="AE99" s="3750"/>
      <c r="AF99" s="3750"/>
      <c r="AG99" s="3750"/>
      <c r="AH99" s="3750"/>
      <c r="AI99" s="3750"/>
      <c r="AJ99" s="3750"/>
      <c r="AK99" s="3750"/>
      <c r="AL99" s="3750"/>
      <c r="AM99" s="3750"/>
      <c r="AN99" s="3750"/>
      <c r="AO99" s="3750"/>
      <c r="AP99" s="3750"/>
      <c r="AQ99" s="3750"/>
      <c r="AR99" s="3750"/>
      <c r="AS99" s="3750"/>
      <c r="AT99" s="3750"/>
      <c r="AU99" s="3750"/>
      <c r="AV99" s="3750"/>
      <c r="AW99" s="3750"/>
      <c r="AX99" s="3750"/>
      <c r="AY99" s="3750"/>
      <c r="AZ99" s="3750"/>
      <c r="BA99" s="3750"/>
      <c r="BB99" s="3750"/>
      <c r="BC99" s="3750"/>
      <c r="BD99" s="3750"/>
      <c r="BE99" s="3750"/>
      <c r="BF99" s="3750"/>
      <c r="BG99" s="3750"/>
      <c r="BH99" s="1608"/>
      <c r="BI99" s="1608"/>
      <c r="BJ99" s="3764"/>
      <c r="BK99" s="3764"/>
      <c r="BL99" s="3764"/>
      <c r="BM99" s="3764"/>
      <c r="BN99" s="3764"/>
      <c r="BO99" s="3764"/>
      <c r="BP99" s="3764"/>
      <c r="BQ99" s="3764"/>
      <c r="BR99" s="3764"/>
      <c r="BS99" s="3764"/>
      <c r="BT99" s="3764"/>
      <c r="BU99" s="3764"/>
      <c r="BV99" s="3764"/>
      <c r="BW99" s="1514"/>
      <c r="BX99" s="1514"/>
      <c r="BY99" s="1514"/>
      <c r="BZ99" s="1514"/>
      <c r="CA99" s="1514"/>
      <c r="CB99" s="1514"/>
      <c r="CC99" s="1602"/>
    </row>
    <row r="100" spans="2:82" ht="11.25" customHeight="1">
      <c r="B100" s="1603"/>
      <c r="C100" s="1514"/>
      <c r="D100" s="3771"/>
      <c r="E100" s="3772"/>
      <c r="F100" s="3772"/>
      <c r="G100" s="3772"/>
      <c r="H100" s="3772"/>
      <c r="I100" s="3772"/>
      <c r="J100" s="3772"/>
      <c r="K100" s="3772"/>
      <c r="L100" s="3772"/>
      <c r="M100" s="3772"/>
      <c r="N100" s="3772"/>
      <c r="O100" s="3772"/>
      <c r="P100" s="3772"/>
      <c r="Q100" s="3773"/>
      <c r="R100" s="3751" t="s">
        <v>3807</v>
      </c>
      <c r="S100" s="3752"/>
      <c r="T100" s="3752"/>
      <c r="U100" s="3752"/>
      <c r="V100" s="3752"/>
      <c r="W100" s="3752"/>
      <c r="X100" s="3752"/>
      <c r="Y100" s="3752"/>
      <c r="Z100" s="3752"/>
      <c r="AA100" s="3752"/>
      <c r="AB100" s="3752"/>
      <c r="AC100" s="3752"/>
      <c r="AD100" s="3752"/>
      <c r="AE100" s="3752"/>
      <c r="AF100" s="3752"/>
      <c r="AG100" s="3752"/>
      <c r="AH100" s="3752"/>
      <c r="AI100" s="3752"/>
      <c r="AJ100" s="3752"/>
      <c r="AK100" s="3752"/>
      <c r="AL100" s="3752"/>
      <c r="AM100" s="3752"/>
      <c r="AN100" s="3752"/>
      <c r="AO100" s="3752"/>
      <c r="AP100" s="3752"/>
      <c r="AQ100" s="3752"/>
      <c r="AR100" s="3752"/>
      <c r="AS100" s="3752"/>
      <c r="AT100" s="3752"/>
      <c r="AU100" s="3752"/>
      <c r="AV100" s="3752"/>
      <c r="AW100" s="3752"/>
      <c r="AX100" s="3752"/>
      <c r="AY100" s="3752"/>
      <c r="AZ100" s="3752"/>
      <c r="BA100" s="3752"/>
      <c r="BB100" s="3752"/>
      <c r="BC100" s="3752"/>
      <c r="BD100" s="3752"/>
      <c r="BE100" s="3752"/>
      <c r="BF100" s="3752"/>
      <c r="BG100" s="3752"/>
      <c r="BH100" s="1609"/>
      <c r="BI100" s="1609"/>
      <c r="BJ100" s="3764"/>
      <c r="BK100" s="3764"/>
      <c r="BL100" s="3764"/>
      <c r="BM100" s="3764"/>
      <c r="BN100" s="3764"/>
      <c r="BO100" s="3764"/>
      <c r="BP100" s="3764"/>
      <c r="BQ100" s="3764"/>
      <c r="BR100" s="3764"/>
      <c r="BS100" s="3764"/>
      <c r="BT100" s="3764"/>
      <c r="BU100" s="3764"/>
      <c r="BV100" s="3764"/>
      <c r="BW100" s="1514"/>
      <c r="BX100" s="1514"/>
      <c r="BY100" s="1514"/>
      <c r="BZ100" s="1514"/>
      <c r="CA100" s="1514"/>
      <c r="CB100" s="1514"/>
      <c r="CC100" s="1602"/>
    </row>
    <row r="101" spans="2:82" ht="4.5" customHeight="1">
      <c r="B101" s="1611"/>
      <c r="C101" s="1612"/>
      <c r="D101" s="1612"/>
      <c r="E101" s="1612"/>
      <c r="F101" s="1612"/>
      <c r="G101" s="1612"/>
      <c r="H101" s="1612"/>
      <c r="I101" s="1612"/>
      <c r="J101" s="1612"/>
      <c r="K101" s="1612"/>
      <c r="L101" s="1612"/>
      <c r="M101" s="1612"/>
      <c r="N101" s="1612"/>
      <c r="O101" s="1612"/>
      <c r="P101" s="1612"/>
      <c r="Q101" s="1612"/>
      <c r="R101" s="1612"/>
      <c r="S101" s="1612"/>
      <c r="T101" s="1612"/>
      <c r="U101" s="1612"/>
      <c r="V101" s="1612"/>
      <c r="W101" s="1612"/>
      <c r="X101" s="1612"/>
      <c r="Y101" s="1612"/>
      <c r="Z101" s="1612"/>
      <c r="AA101" s="1612"/>
      <c r="AB101" s="1612"/>
      <c r="AC101" s="1612"/>
      <c r="AD101" s="1612"/>
      <c r="AE101" s="1612"/>
      <c r="AF101" s="1612"/>
      <c r="AG101" s="1612"/>
      <c r="AH101" s="1612"/>
      <c r="AI101" s="1612"/>
      <c r="AJ101" s="1612"/>
      <c r="AK101" s="1612"/>
      <c r="AL101" s="1612"/>
      <c r="AM101" s="1612"/>
      <c r="AN101" s="1612"/>
      <c r="AO101" s="1612"/>
      <c r="AP101" s="1612"/>
      <c r="AQ101" s="1612"/>
      <c r="AR101" s="1612"/>
      <c r="AS101" s="1612"/>
      <c r="AT101" s="1612"/>
      <c r="AU101" s="1612"/>
      <c r="AV101" s="1612"/>
      <c r="AW101" s="1612"/>
      <c r="AX101" s="1612"/>
      <c r="AY101" s="1612"/>
      <c r="AZ101" s="1612"/>
      <c r="BA101" s="1612"/>
      <c r="BB101" s="1612"/>
      <c r="BC101" s="1612"/>
      <c r="BD101" s="1612"/>
      <c r="BE101" s="1612"/>
      <c r="BF101" s="1612"/>
      <c r="BG101" s="1612"/>
      <c r="BH101" s="1612"/>
      <c r="BI101" s="1612"/>
      <c r="BJ101" s="1612"/>
      <c r="BK101" s="1612"/>
      <c r="BL101" s="1612"/>
      <c r="BM101" s="1612"/>
      <c r="BN101" s="1612"/>
      <c r="BO101" s="1612"/>
      <c r="BP101" s="1612"/>
      <c r="BQ101" s="1612"/>
      <c r="BR101" s="1612"/>
      <c r="BS101" s="1612"/>
      <c r="BT101" s="1612"/>
      <c r="BU101" s="1612"/>
      <c r="BV101" s="1612"/>
      <c r="BW101" s="1612"/>
      <c r="BX101" s="1612"/>
      <c r="BY101" s="1612"/>
      <c r="BZ101" s="1612"/>
      <c r="CA101" s="1612"/>
      <c r="CB101" s="1612"/>
      <c r="CC101" s="1613"/>
    </row>
    <row r="102" spans="2:82" ht="4.5" customHeight="1">
      <c r="B102" s="1514"/>
      <c r="C102" s="1514"/>
      <c r="D102" s="1514"/>
      <c r="E102" s="1514"/>
      <c r="F102" s="1514"/>
      <c r="G102" s="1514"/>
      <c r="H102" s="1514"/>
      <c r="I102" s="1514"/>
      <c r="J102" s="1514"/>
      <c r="K102" s="1514"/>
      <c r="L102" s="1514"/>
      <c r="M102" s="1514"/>
      <c r="N102" s="1514"/>
      <c r="O102" s="1514"/>
      <c r="P102" s="1514"/>
      <c r="Q102" s="1514"/>
      <c r="R102" s="1514"/>
      <c r="S102" s="1514"/>
      <c r="T102" s="1514"/>
      <c r="U102" s="1514"/>
      <c r="V102" s="1514"/>
      <c r="W102" s="1514"/>
      <c r="X102" s="1514"/>
      <c r="Y102" s="1514"/>
      <c r="Z102" s="1514"/>
      <c r="AA102" s="1514"/>
      <c r="AB102" s="1514"/>
      <c r="AC102" s="1514"/>
      <c r="AD102" s="1514"/>
      <c r="AE102" s="1514"/>
      <c r="AF102" s="1514"/>
      <c r="AG102" s="1514"/>
      <c r="AH102" s="1514"/>
      <c r="AI102" s="1514"/>
      <c r="AJ102" s="1514"/>
      <c r="AK102" s="1514"/>
      <c r="AL102" s="1514"/>
      <c r="AM102" s="1514"/>
      <c r="AN102" s="1514"/>
      <c r="AO102" s="1514"/>
      <c r="AP102" s="1514"/>
      <c r="AQ102" s="1514"/>
      <c r="AR102" s="1514"/>
      <c r="AS102" s="1514"/>
      <c r="AT102" s="1514"/>
      <c r="AU102" s="1514"/>
      <c r="AV102" s="1514"/>
      <c r="AW102" s="1514"/>
      <c r="AX102" s="1514"/>
      <c r="AY102" s="1514"/>
      <c r="AZ102" s="1514"/>
      <c r="BA102" s="1514"/>
      <c r="BB102" s="1514"/>
      <c r="BC102" s="1514"/>
      <c r="BD102" s="1514"/>
      <c r="BE102" s="1514"/>
      <c r="BF102" s="1514"/>
      <c r="BG102" s="1514"/>
      <c r="BH102" s="1514"/>
      <c r="BI102" s="1514"/>
      <c r="BJ102" s="1514"/>
      <c r="BK102" s="1514"/>
      <c r="BL102" s="1514"/>
      <c r="BM102" s="1514"/>
      <c r="BN102" s="1514"/>
      <c r="BO102" s="1514"/>
      <c r="BP102" s="1514"/>
      <c r="BQ102" s="1514"/>
      <c r="BR102" s="1514"/>
      <c r="BS102" s="1514"/>
      <c r="BT102" s="1514"/>
      <c r="BU102" s="1514"/>
      <c r="BV102" s="1514"/>
      <c r="BW102" s="1514"/>
      <c r="BX102" s="1514"/>
      <c r="BY102" s="1514"/>
      <c r="BZ102" s="1514"/>
      <c r="CA102" s="1514"/>
      <c r="CB102" s="1514"/>
      <c r="CC102" s="1514"/>
    </row>
    <row r="103" spans="2:82" ht="8.25" customHeight="1">
      <c r="BO103" s="3753" t="s">
        <v>5032</v>
      </c>
      <c r="BP103" s="3753"/>
      <c r="BQ103" s="3753"/>
      <c r="BR103" s="3753"/>
      <c r="BS103" s="3753"/>
      <c r="BT103" s="3753"/>
      <c r="BU103" s="3753"/>
      <c r="BV103" s="3753"/>
      <c r="BW103" s="3753"/>
      <c r="BX103" s="3753"/>
      <c r="BY103" s="3753"/>
      <c r="BZ103" s="3753"/>
      <c r="CA103" s="3753"/>
      <c r="CB103" s="3753"/>
      <c r="CC103" s="3753"/>
      <c r="CD103" s="3753"/>
    </row>
    <row r="104" spans="2:82" ht="8.25" customHeight="1">
      <c r="BO104" s="3753"/>
      <c r="BP104" s="3753"/>
      <c r="BQ104" s="3753"/>
      <c r="BR104" s="3753"/>
      <c r="BS104" s="3753"/>
      <c r="BT104" s="3753"/>
      <c r="BU104" s="3753"/>
      <c r="BV104" s="3753"/>
      <c r="BW104" s="3753"/>
      <c r="BX104" s="3753"/>
      <c r="BY104" s="3753"/>
      <c r="BZ104" s="3753"/>
      <c r="CA104" s="3753"/>
      <c r="CB104" s="3753"/>
      <c r="CC104" s="3753"/>
      <c r="CD104" s="3753"/>
    </row>
  </sheetData>
  <mergeCells count="216">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B24:S25"/>
    <mergeCell ref="T24:AE24"/>
    <mergeCell ref="AF24:AG24"/>
    <mergeCell ref="AO24:AP24"/>
    <mergeCell ref="T25:AE25"/>
    <mergeCell ref="AF25:AG25"/>
    <mergeCell ref="AO25:AP25"/>
    <mergeCell ref="D22:S23"/>
    <mergeCell ref="T22:AA22"/>
    <mergeCell ref="AB22:AX22"/>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X33:Y33"/>
    <mergeCell ref="R34:W40"/>
    <mergeCell ref="X34:Y36"/>
    <mergeCell ref="Z34:AJ36"/>
    <mergeCell ref="AK34:AM34"/>
    <mergeCell ref="AK35:AM35"/>
    <mergeCell ref="AK36:AM36"/>
    <mergeCell ref="X37:Y38"/>
    <mergeCell ref="Z37:AJ38"/>
    <mergeCell ref="AN41:BD41"/>
    <mergeCell ref="BE41:BG41"/>
    <mergeCell ref="BH41:CC41"/>
    <mergeCell ref="AK42:AM42"/>
    <mergeCell ref="AN42:BD42"/>
    <mergeCell ref="BE42:BG42"/>
    <mergeCell ref="BH42:CC42"/>
    <mergeCell ref="AK37:AM37"/>
    <mergeCell ref="AK38:AM38"/>
    <mergeCell ref="BH43:BL43"/>
    <mergeCell ref="BM43:BN43"/>
    <mergeCell ref="BO43:CC43"/>
    <mergeCell ref="D44:W44"/>
    <mergeCell ref="X44:Y44"/>
    <mergeCell ref="Z44:BM44"/>
    <mergeCell ref="AN43:AP43"/>
    <mergeCell ref="AQ43:AR43"/>
    <mergeCell ref="AS43:AW43"/>
    <mergeCell ref="AX43:AY43"/>
    <mergeCell ref="AZ43:BE43"/>
    <mergeCell ref="BF43:BG43"/>
    <mergeCell ref="B51:D51"/>
    <mergeCell ref="E51:BV51"/>
    <mergeCell ref="B52:D52"/>
    <mergeCell ref="E52:BV52"/>
    <mergeCell ref="B53:D53"/>
    <mergeCell ref="E53:CC53"/>
    <mergeCell ref="B46:S49"/>
    <mergeCell ref="T46:AH49"/>
    <mergeCell ref="AS46:AU48"/>
    <mergeCell ref="AX46:BG49"/>
    <mergeCell ref="BH46:CC49"/>
    <mergeCell ref="AM47:AR48"/>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D63:BU63"/>
    <mergeCell ref="E64:BU64"/>
    <mergeCell ref="F65:L66"/>
    <mergeCell ref="M65:X65"/>
    <mergeCell ref="Y65:AK65"/>
    <mergeCell ref="M66:R66"/>
    <mergeCell ref="S66:X66"/>
    <mergeCell ref="Y66:AE66"/>
    <mergeCell ref="AF66:AK66"/>
    <mergeCell ref="F67:L68"/>
    <mergeCell ref="M67:R68"/>
    <mergeCell ref="S67:X68"/>
    <mergeCell ref="Y67:AE68"/>
    <mergeCell ref="AF67:AK68"/>
    <mergeCell ref="F69:L70"/>
    <mergeCell ref="M69:R70"/>
    <mergeCell ref="S69:X70"/>
    <mergeCell ref="Y69:AE70"/>
    <mergeCell ref="AF69:AK70"/>
    <mergeCell ref="B75:BW75"/>
    <mergeCell ref="B76:BW76"/>
    <mergeCell ref="C77:BU77"/>
    <mergeCell ref="D78:CC78"/>
    <mergeCell ref="C79:BU79"/>
    <mergeCell ref="D80:CC80"/>
    <mergeCell ref="B72:C72"/>
    <mergeCell ref="D72:CC72"/>
    <mergeCell ref="B73:C73"/>
    <mergeCell ref="D73:CC73"/>
    <mergeCell ref="B74:C74"/>
    <mergeCell ref="D74:CC74"/>
    <mergeCell ref="C87:BU87"/>
    <mergeCell ref="D88:CC88"/>
    <mergeCell ref="D89:CC89"/>
    <mergeCell ref="D91:Q91"/>
    <mergeCell ref="R91:BH91"/>
    <mergeCell ref="BJ91:BV91"/>
    <mergeCell ref="D81:BU81"/>
    <mergeCell ref="C82:BU82"/>
    <mergeCell ref="E83:BU83"/>
    <mergeCell ref="D84:BU84"/>
    <mergeCell ref="D85:BU85"/>
    <mergeCell ref="D86:BU8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s>
  <phoneticPr fontId="136"/>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49" customWidth="1"/>
    <col min="30" max="32" width="2.875" style="749" customWidth="1"/>
    <col min="33" max="33" width="2.625" style="749" customWidth="1"/>
    <col min="34" max="16384" width="2.625" style="749"/>
  </cols>
  <sheetData>
    <row r="1" spans="1:37" ht="14.25" thickBot="1">
      <c r="A1" s="4267" t="s">
        <v>2606</v>
      </c>
      <c r="B1" s="4267"/>
      <c r="C1" s="4267"/>
      <c r="D1" s="4267"/>
      <c r="E1" s="4267"/>
      <c r="F1" s="4267"/>
      <c r="G1" s="4267"/>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211" t="s">
        <v>496</v>
      </c>
      <c r="Y2" s="3211"/>
      <c r="Z2" s="3211"/>
      <c r="AA2" s="4268" t="s">
        <v>2542</v>
      </c>
      <c r="AB2" s="4269"/>
      <c r="AC2" s="4270"/>
      <c r="AD2" s="4270"/>
      <c r="AE2" s="779" t="s">
        <v>477</v>
      </c>
      <c r="AF2" s="4270"/>
      <c r="AG2" s="4270"/>
      <c r="AH2" s="779" t="s">
        <v>5</v>
      </c>
      <c r="AI2" s="4270"/>
      <c r="AJ2" s="4270"/>
      <c r="AK2" s="212" t="s">
        <v>478</v>
      </c>
    </row>
    <row r="3" spans="1:37" ht="27.75" customHeight="1">
      <c r="A3" s="4258" t="s">
        <v>2607</v>
      </c>
      <c r="B3" s="4258"/>
      <c r="C3" s="4258"/>
      <c r="D3" s="4258"/>
      <c r="E3" s="4258"/>
      <c r="F3" s="4258"/>
      <c r="G3" s="4258"/>
      <c r="H3" s="4258"/>
      <c r="I3" s="4258"/>
      <c r="J3" s="4258"/>
      <c r="K3" s="4258"/>
      <c r="L3" s="4258"/>
      <c r="M3" s="4258"/>
      <c r="N3" s="4258"/>
      <c r="O3" s="4258"/>
      <c r="P3" s="4258"/>
      <c r="Q3" s="4258"/>
      <c r="R3" s="4258"/>
      <c r="S3" s="4258"/>
      <c r="T3" s="4258"/>
      <c r="U3" s="4258"/>
      <c r="V3" s="4258"/>
      <c r="W3" s="4258"/>
      <c r="X3" s="4258"/>
      <c r="Y3" s="4258"/>
      <c r="Z3" s="4258"/>
      <c r="AA3" s="4258"/>
      <c r="AB3" s="4258"/>
      <c r="AC3" s="4258"/>
      <c r="AD3" s="4258"/>
      <c r="AE3" s="4258"/>
      <c r="AF3" s="4258"/>
      <c r="AG3" s="4258"/>
      <c r="AH3" s="4258"/>
      <c r="AI3" s="4258"/>
      <c r="AJ3" s="4258"/>
      <c r="AK3" s="4258"/>
    </row>
    <row r="4" spans="1:37">
      <c r="A4" s="4259" t="s">
        <v>2526</v>
      </c>
      <c r="B4" s="4259"/>
      <c r="C4" s="4259"/>
      <c r="D4" s="4259"/>
      <c r="E4" s="4259"/>
      <c r="F4" s="4259"/>
      <c r="G4" s="4259"/>
      <c r="H4" s="4259"/>
      <c r="I4" s="4259"/>
      <c r="J4" s="4259"/>
      <c r="K4" s="4259"/>
      <c r="L4" s="4259"/>
      <c r="M4" s="4259"/>
      <c r="N4" s="4259"/>
      <c r="O4" s="4259"/>
      <c r="P4" s="4259"/>
      <c r="Q4" s="4259"/>
      <c r="R4" s="4259"/>
      <c r="S4" s="4259"/>
      <c r="T4" s="4259"/>
      <c r="U4" s="4259"/>
      <c r="V4" s="4259"/>
      <c r="W4" s="4259"/>
      <c r="X4" s="4259"/>
      <c r="Y4" s="4259"/>
      <c r="Z4" s="4259"/>
      <c r="AA4" s="4259"/>
      <c r="AB4" s="4259"/>
      <c r="AC4" s="4259"/>
      <c r="AD4" s="4259"/>
      <c r="AE4" s="4259"/>
      <c r="AF4" s="4259"/>
      <c r="AG4" s="4259"/>
      <c r="AH4" s="4259"/>
      <c r="AI4" s="4259"/>
      <c r="AJ4" s="4259"/>
      <c r="AK4" s="4259"/>
    </row>
    <row r="5" spans="1:37" ht="11.25" customHeight="1">
      <c r="A5" s="4260" t="s">
        <v>15</v>
      </c>
      <c r="B5" s="4260"/>
      <c r="C5" s="4260"/>
      <c r="D5" s="4260"/>
      <c r="E5" s="4260"/>
      <c r="F5" s="4260"/>
      <c r="G5" s="4260"/>
      <c r="H5" s="4260"/>
      <c r="I5" s="4260"/>
      <c r="J5" s="4260"/>
      <c r="K5" s="4260"/>
      <c r="L5" s="4260"/>
      <c r="M5" s="4260"/>
      <c r="N5" s="4260"/>
      <c r="O5" s="4260"/>
      <c r="P5" s="4260"/>
      <c r="Q5" s="4260"/>
      <c r="R5" s="4260"/>
      <c r="S5" s="4260"/>
      <c r="T5" s="4260"/>
      <c r="U5" s="4260"/>
      <c r="V5" s="4260"/>
      <c r="W5" s="4260"/>
      <c r="X5" s="4260"/>
      <c r="Y5" s="4260"/>
      <c r="Z5" s="4260"/>
      <c r="AA5" s="4260"/>
      <c r="AB5" s="4260"/>
      <c r="AC5" s="4260"/>
      <c r="AD5" s="4260"/>
      <c r="AE5" s="4260"/>
      <c r="AF5" s="4260"/>
      <c r="AG5" s="4260"/>
      <c r="AH5" s="4260"/>
      <c r="AI5" s="4260"/>
      <c r="AJ5" s="4260"/>
      <c r="AK5" s="4260"/>
    </row>
    <row r="6" spans="1:37" ht="45.75" customHeight="1">
      <c r="A6" s="194" t="s">
        <v>5068</v>
      </c>
      <c r="B6" s="4261" t="s">
        <v>2608</v>
      </c>
      <c r="C6" s="4261"/>
      <c r="D6" s="4261"/>
      <c r="E6" s="4261"/>
      <c r="F6" s="4261"/>
      <c r="G6" s="4261"/>
      <c r="H6" s="4261"/>
      <c r="I6" s="4261"/>
      <c r="J6" s="4261"/>
      <c r="K6" s="4261"/>
      <c r="L6" s="4261"/>
      <c r="M6" s="4261"/>
      <c r="N6" s="4261"/>
      <c r="O6" s="4261"/>
      <c r="P6" s="4261"/>
      <c r="Q6" s="4261"/>
      <c r="R6" s="4261"/>
      <c r="S6" s="4261"/>
      <c r="T6" s="4261"/>
      <c r="U6" s="4261"/>
      <c r="V6" s="4261"/>
      <c r="W6" s="4261"/>
      <c r="X6" s="4261"/>
      <c r="Y6" s="4261"/>
      <c r="Z6" s="4261"/>
      <c r="AA6" s="4261"/>
      <c r="AB6" s="4261"/>
      <c r="AC6" s="4261"/>
      <c r="AD6" s="4261"/>
      <c r="AE6" s="4261"/>
      <c r="AF6" s="4261"/>
      <c r="AG6" s="4261"/>
      <c r="AH6" s="4261"/>
      <c r="AI6" s="4261"/>
      <c r="AJ6" s="4261"/>
      <c r="AK6" s="4261"/>
    </row>
    <row r="7" spans="1:37" ht="15" customHeight="1">
      <c r="A7" s="195" t="s">
        <v>5069</v>
      </c>
      <c r="B7" s="4262" t="s">
        <v>2546</v>
      </c>
      <c r="C7" s="4262"/>
      <c r="D7" s="4262"/>
      <c r="E7" s="4262"/>
      <c r="F7" s="4262"/>
      <c r="G7" s="4262"/>
      <c r="H7" s="4262"/>
      <c r="I7" s="4262"/>
      <c r="J7" s="4262"/>
      <c r="K7" s="4262"/>
      <c r="L7" s="4262"/>
      <c r="M7" s="4262"/>
      <c r="N7" s="4262"/>
      <c r="O7" s="4262"/>
      <c r="P7" s="4262"/>
      <c r="Q7" s="4262"/>
      <c r="R7" s="4262"/>
      <c r="S7" s="4262"/>
      <c r="T7" s="4262"/>
      <c r="U7" s="4262"/>
      <c r="V7" s="4262"/>
      <c r="W7" s="4262"/>
      <c r="X7" s="4262"/>
      <c r="Y7" s="4262"/>
      <c r="Z7" s="4262"/>
      <c r="AA7" s="4262"/>
      <c r="AB7" s="4262"/>
      <c r="AC7" s="4262"/>
      <c r="AD7" s="4262"/>
      <c r="AE7" s="4262"/>
      <c r="AF7" s="4262"/>
      <c r="AG7" s="4262"/>
      <c r="AH7" s="4262"/>
      <c r="AI7" s="4262"/>
      <c r="AJ7" s="4262"/>
      <c r="AK7" s="426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263" t="s">
        <v>2547</v>
      </c>
      <c r="B9" s="4263"/>
      <c r="C9" s="4263"/>
      <c r="D9" s="4263"/>
      <c r="E9" s="4264" t="s">
        <v>3082</v>
      </c>
      <c r="F9" s="4265"/>
      <c r="G9" s="4265"/>
      <c r="H9" s="4265"/>
      <c r="I9" s="4265"/>
      <c r="J9" s="4265"/>
      <c r="K9" s="4265"/>
      <c r="L9" s="4265"/>
      <c r="M9" s="4265"/>
      <c r="N9" s="4265"/>
      <c r="O9" s="4265"/>
      <c r="P9" s="4265"/>
      <c r="Q9" s="4266"/>
      <c r="R9" s="4263" t="s">
        <v>479</v>
      </c>
      <c r="S9" s="426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45" t="s">
        <v>509</v>
      </c>
      <c r="B11" s="4246"/>
      <c r="C11" s="4247"/>
      <c r="D11" s="4234" t="s">
        <v>2548</v>
      </c>
      <c r="E11" s="4235"/>
      <c r="F11" s="4235"/>
      <c r="G11" s="4238" t="str">
        <f>cst_wskakunin_owner1__space</f>
        <v>テスト建て主　代表取締役社長　テストさん</v>
      </c>
      <c r="H11" s="4238"/>
      <c r="I11" s="4238"/>
      <c r="J11" s="4238"/>
      <c r="K11" s="4238"/>
      <c r="L11" s="4238"/>
      <c r="M11" s="4238"/>
      <c r="N11" s="4238"/>
      <c r="O11" s="4238"/>
      <c r="P11" s="4238"/>
      <c r="Q11" s="4238"/>
      <c r="R11" s="4238"/>
      <c r="S11" s="4238"/>
      <c r="T11" s="4238"/>
      <c r="U11" s="4238"/>
      <c r="V11" s="4238"/>
      <c r="W11" s="4238"/>
      <c r="X11" s="4238"/>
      <c r="Y11" s="4238"/>
      <c r="Z11" s="4238"/>
      <c r="AA11" s="4238"/>
      <c r="AB11" s="4238"/>
      <c r="AC11" s="4238"/>
      <c r="AD11" s="4252"/>
      <c r="AE11" s="4252"/>
      <c r="AF11" s="4252"/>
      <c r="AG11" s="4252"/>
      <c r="AH11" s="4252"/>
      <c r="AI11" s="4252"/>
      <c r="AJ11" s="4252"/>
      <c r="AK11" s="4253"/>
    </row>
    <row r="12" spans="1:37" ht="23.25" customHeight="1">
      <c r="A12" s="4248"/>
      <c r="B12" s="4133"/>
      <c r="C12" s="4134"/>
      <c r="D12" s="4236"/>
      <c r="E12" s="4237"/>
      <c r="F12" s="4237"/>
      <c r="G12" s="4239"/>
      <c r="H12" s="4239"/>
      <c r="I12" s="4239"/>
      <c r="J12" s="4239"/>
      <c r="K12" s="4239"/>
      <c r="L12" s="4239"/>
      <c r="M12" s="4239"/>
      <c r="N12" s="4239"/>
      <c r="O12" s="4239"/>
      <c r="P12" s="4239"/>
      <c r="Q12" s="4239"/>
      <c r="R12" s="4239"/>
      <c r="S12" s="4239"/>
      <c r="T12" s="4239"/>
      <c r="U12" s="4239"/>
      <c r="V12" s="4239"/>
      <c r="W12" s="4239"/>
      <c r="X12" s="4239"/>
      <c r="Y12" s="4239"/>
      <c r="Z12" s="4239"/>
      <c r="AA12" s="4239"/>
      <c r="AB12" s="4239"/>
      <c r="AC12" s="4239"/>
      <c r="AD12" s="4254"/>
      <c r="AE12" s="4254"/>
      <c r="AF12" s="4254"/>
      <c r="AG12" s="4254"/>
      <c r="AH12" s="4254"/>
      <c r="AI12" s="4254"/>
      <c r="AJ12" s="4254"/>
      <c r="AK12" s="4255"/>
    </row>
    <row r="13" spans="1:37" ht="21.75" customHeight="1">
      <c r="A13" s="4248"/>
      <c r="B13" s="4133"/>
      <c r="C13" s="4134"/>
      <c r="D13" s="4256" t="s">
        <v>2549</v>
      </c>
      <c r="E13" s="4257"/>
      <c r="F13" s="4244" t="str">
        <f>cst_wskakunin_owner1_ZIP</f>
        <v>330-0064</v>
      </c>
      <c r="G13" s="4244"/>
      <c r="H13" s="4244"/>
      <c r="I13" s="4244"/>
      <c r="J13" s="4244"/>
      <c r="K13" s="479" t="s">
        <v>57</v>
      </c>
      <c r="L13" s="4257" t="s">
        <v>2550</v>
      </c>
      <c r="M13" s="4257"/>
      <c r="N13" s="4257"/>
      <c r="O13" s="4215" t="str">
        <f>cst_wskakunin_owner1__address</f>
        <v>埼玉県埼玉県さいたま市浦和区岸町７－１２－３</v>
      </c>
      <c r="P13" s="4215"/>
      <c r="Q13" s="4215"/>
      <c r="R13" s="4215"/>
      <c r="S13" s="4215"/>
      <c r="T13" s="4215"/>
      <c r="U13" s="4215"/>
      <c r="V13" s="4215"/>
      <c r="W13" s="4215"/>
      <c r="X13" s="4215"/>
      <c r="Y13" s="4215"/>
      <c r="Z13" s="4215"/>
      <c r="AA13" s="4215"/>
      <c r="AB13" s="4215"/>
      <c r="AC13" s="4215"/>
      <c r="AD13" s="4215"/>
      <c r="AE13" s="4215"/>
      <c r="AF13" s="4215"/>
      <c r="AG13" s="4215"/>
      <c r="AH13" s="4215"/>
      <c r="AI13" s="4215"/>
      <c r="AJ13" s="4215"/>
      <c r="AK13" s="4216"/>
    </row>
    <row r="14" spans="1:37" ht="21.75" customHeight="1" thickBot="1">
      <c r="A14" s="4249"/>
      <c r="B14" s="4250"/>
      <c r="C14" s="4251"/>
      <c r="D14" s="3211" t="s">
        <v>2551</v>
      </c>
      <c r="E14" s="3211"/>
      <c r="F14" s="4244" t="str">
        <f>cst_wskakunin_owner1_TEL</f>
        <v>048-222-2222</v>
      </c>
      <c r="G14" s="4244"/>
      <c r="H14" s="4244"/>
      <c r="I14" s="4244"/>
      <c r="J14" s="4244"/>
      <c r="K14" s="4244"/>
      <c r="L14" s="4244"/>
      <c r="M14" s="4244"/>
      <c r="N14" s="4244"/>
      <c r="O14" s="4244"/>
      <c r="P14" s="480" t="s">
        <v>57</v>
      </c>
      <c r="Q14" s="3211" t="s">
        <v>2552</v>
      </c>
      <c r="R14" s="3211"/>
      <c r="S14" s="4137"/>
      <c r="T14" s="4137"/>
      <c r="U14" s="4137"/>
      <c r="V14" s="4137"/>
      <c r="W14" s="4137"/>
      <c r="X14" s="4137"/>
      <c r="Y14" s="4137"/>
      <c r="Z14" s="4137"/>
      <c r="AA14" s="4137"/>
      <c r="AB14" s="4137"/>
      <c r="AC14" s="479" t="s">
        <v>57</v>
      </c>
      <c r="AD14" s="4218" t="s">
        <v>2553</v>
      </c>
      <c r="AE14" s="4219"/>
      <c r="AF14" s="4219"/>
      <c r="AG14" s="4220"/>
      <c r="AH14" s="4220"/>
      <c r="AI14" s="4220"/>
      <c r="AJ14" s="4220"/>
      <c r="AK14" s="4221"/>
    </row>
    <row r="15" spans="1:37" ht="15.75" customHeight="1">
      <c r="A15" s="4228" t="s">
        <v>2609</v>
      </c>
      <c r="B15" s="4229"/>
      <c r="C15" s="4230"/>
      <c r="D15" s="4234" t="s">
        <v>2548</v>
      </c>
      <c r="E15" s="4235"/>
      <c r="F15" s="4235"/>
      <c r="G15" s="4238" t="str">
        <f>cst_wskakunin_dairi1__space</f>
        <v>XXXアーキ　テスト代理人</v>
      </c>
      <c r="H15" s="4238"/>
      <c r="I15" s="4238"/>
      <c r="J15" s="4238"/>
      <c r="K15" s="4238"/>
      <c r="L15" s="4238"/>
      <c r="M15" s="4238"/>
      <c r="N15" s="4238"/>
      <c r="O15" s="4238"/>
      <c r="P15" s="4238"/>
      <c r="Q15" s="4238"/>
      <c r="R15" s="4238"/>
      <c r="S15" s="4238"/>
      <c r="T15" s="4238"/>
      <c r="U15" s="4238"/>
      <c r="V15" s="4238"/>
      <c r="W15" s="4238"/>
      <c r="X15" s="4238"/>
      <c r="Y15" s="4238"/>
      <c r="Z15" s="4238"/>
      <c r="AA15" s="4238"/>
      <c r="AB15" s="4238"/>
      <c r="AC15" s="4238"/>
      <c r="AD15" s="4240"/>
      <c r="AE15" s="4240"/>
      <c r="AF15" s="4240"/>
      <c r="AG15" s="4240"/>
      <c r="AH15" s="4240"/>
      <c r="AI15" s="4240"/>
      <c r="AJ15" s="4240"/>
      <c r="AK15" s="4241"/>
    </row>
    <row r="16" spans="1:37" ht="23.25" customHeight="1">
      <c r="A16" s="4153"/>
      <c r="B16" s="4154"/>
      <c r="C16" s="4155"/>
      <c r="D16" s="4236"/>
      <c r="E16" s="4237"/>
      <c r="F16" s="4237"/>
      <c r="G16" s="4239"/>
      <c r="H16" s="4239"/>
      <c r="I16" s="4239"/>
      <c r="J16" s="4239"/>
      <c r="K16" s="4239"/>
      <c r="L16" s="4239"/>
      <c r="M16" s="4239"/>
      <c r="N16" s="4239"/>
      <c r="O16" s="4239"/>
      <c r="P16" s="4239"/>
      <c r="Q16" s="4239"/>
      <c r="R16" s="4239"/>
      <c r="S16" s="4239"/>
      <c r="T16" s="4239"/>
      <c r="U16" s="4239"/>
      <c r="V16" s="4239"/>
      <c r="W16" s="4239"/>
      <c r="X16" s="4239"/>
      <c r="Y16" s="4239"/>
      <c r="Z16" s="4239"/>
      <c r="AA16" s="4239"/>
      <c r="AB16" s="4239"/>
      <c r="AC16" s="4239"/>
      <c r="AD16" s="4242"/>
      <c r="AE16" s="4242"/>
      <c r="AF16" s="4242"/>
      <c r="AG16" s="4242"/>
      <c r="AH16" s="4242"/>
      <c r="AI16" s="4242"/>
      <c r="AJ16" s="4242"/>
      <c r="AK16" s="4243"/>
    </row>
    <row r="17" spans="1:37" ht="21.75" customHeight="1">
      <c r="A17" s="4153"/>
      <c r="B17" s="4154"/>
      <c r="C17" s="4155"/>
      <c r="D17" s="3211" t="s">
        <v>2549</v>
      </c>
      <c r="E17" s="3211"/>
      <c r="F17" s="4244" t="str">
        <f>cst_wskakunin_dairi1_ZIP</f>
        <v>359-0034</v>
      </c>
      <c r="G17" s="4244"/>
      <c r="H17" s="4244"/>
      <c r="I17" s="4244"/>
      <c r="J17" s="4244"/>
      <c r="K17" s="777" t="s">
        <v>57</v>
      </c>
      <c r="L17" s="4074" t="s">
        <v>2550</v>
      </c>
      <c r="M17" s="4074"/>
      <c r="N17" s="4074"/>
      <c r="O17" s="4215" t="str">
        <f>cst_wskakunin_dairi1__address</f>
        <v>埼玉県所沢市東新井町307-7</v>
      </c>
      <c r="P17" s="4215"/>
      <c r="Q17" s="4215"/>
      <c r="R17" s="4215"/>
      <c r="S17" s="4215"/>
      <c r="T17" s="4215"/>
      <c r="U17" s="4215"/>
      <c r="V17" s="4215"/>
      <c r="W17" s="4215"/>
      <c r="X17" s="4215"/>
      <c r="Y17" s="4215"/>
      <c r="Z17" s="4215"/>
      <c r="AA17" s="4215"/>
      <c r="AB17" s="4215"/>
      <c r="AC17" s="4215"/>
      <c r="AD17" s="4215"/>
      <c r="AE17" s="4215"/>
      <c r="AF17" s="4215"/>
      <c r="AG17" s="4215"/>
      <c r="AH17" s="4215"/>
      <c r="AI17" s="4215"/>
      <c r="AJ17" s="4215"/>
      <c r="AK17" s="4216"/>
    </row>
    <row r="18" spans="1:37" ht="21.75" customHeight="1" thickBot="1">
      <c r="A18" s="4231"/>
      <c r="B18" s="4232"/>
      <c r="C18" s="4233"/>
      <c r="D18" s="3211" t="s">
        <v>2551</v>
      </c>
      <c r="E18" s="3211"/>
      <c r="F18" s="4217" t="str">
        <f>cst_wskakunin_dairi1_TEL</f>
        <v>048-222-2222</v>
      </c>
      <c r="G18" s="4217"/>
      <c r="H18" s="4217"/>
      <c r="I18" s="4217"/>
      <c r="J18" s="4217"/>
      <c r="K18" s="4217"/>
      <c r="L18" s="4217"/>
      <c r="M18" s="4217"/>
      <c r="N18" s="4217"/>
      <c r="O18" s="4217"/>
      <c r="P18" s="480" t="s">
        <v>57</v>
      </c>
      <c r="Q18" s="3211" t="s">
        <v>2552</v>
      </c>
      <c r="R18" s="3211"/>
      <c r="S18" s="4137"/>
      <c r="T18" s="4137"/>
      <c r="U18" s="4137"/>
      <c r="V18" s="4137"/>
      <c r="W18" s="4137"/>
      <c r="X18" s="4137"/>
      <c r="Y18" s="4137"/>
      <c r="Z18" s="4137"/>
      <c r="AA18" s="4137"/>
      <c r="AB18" s="4137"/>
      <c r="AC18" s="479" t="s">
        <v>57</v>
      </c>
      <c r="AD18" s="4218" t="s">
        <v>2553</v>
      </c>
      <c r="AE18" s="4219"/>
      <c r="AF18" s="4219"/>
      <c r="AG18" s="4220"/>
      <c r="AH18" s="4220"/>
      <c r="AI18" s="4220"/>
      <c r="AJ18" s="4220"/>
      <c r="AK18" s="4221"/>
    </row>
    <row r="19" spans="1:37" ht="14.25" customHeight="1">
      <c r="A19" s="4204" t="s">
        <v>2554</v>
      </c>
      <c r="B19" s="4205"/>
      <c r="C19" s="4206"/>
      <c r="D19" s="196" t="s">
        <v>139</v>
      </c>
      <c r="E19" s="4210" t="s">
        <v>509</v>
      </c>
      <c r="F19" s="4210"/>
      <c r="G19" s="481" t="s">
        <v>139</v>
      </c>
      <c r="H19" s="4210" t="s">
        <v>8</v>
      </c>
      <c r="I19" s="4210"/>
      <c r="J19" s="197"/>
      <c r="K19" s="4211" t="s">
        <v>525</v>
      </c>
      <c r="L19" s="4213" t="s">
        <v>2555</v>
      </c>
      <c r="M19" s="4213"/>
      <c r="N19" s="4213"/>
      <c r="O19" s="4214"/>
      <c r="P19" s="4214"/>
      <c r="Q19" s="4214"/>
      <c r="R19" s="4214"/>
      <c r="S19" s="4214"/>
      <c r="T19" s="4210" t="s">
        <v>2556</v>
      </c>
      <c r="U19" s="4210"/>
      <c r="V19" s="4210"/>
      <c r="W19" s="4210"/>
      <c r="X19" s="4210"/>
      <c r="Y19" s="4214"/>
      <c r="Z19" s="4214"/>
      <c r="AA19" s="4214"/>
      <c r="AB19" s="4214"/>
      <c r="AC19" s="4214"/>
      <c r="AD19" s="4210" t="s">
        <v>2557</v>
      </c>
      <c r="AE19" s="4210"/>
      <c r="AF19" s="4210"/>
      <c r="AG19" s="4222"/>
      <c r="AH19" s="4222"/>
      <c r="AI19" s="4222"/>
      <c r="AJ19" s="4222"/>
      <c r="AK19" s="4223" t="s">
        <v>527</v>
      </c>
    </row>
    <row r="20" spans="1:37" ht="14.25" customHeight="1" thickBot="1">
      <c r="A20" s="4207"/>
      <c r="B20" s="4208"/>
      <c r="C20" s="4209"/>
      <c r="D20" s="198" t="s">
        <v>139</v>
      </c>
      <c r="E20" s="4225" t="s">
        <v>144</v>
      </c>
      <c r="F20" s="4225"/>
      <c r="G20" s="199"/>
      <c r="H20" s="199"/>
      <c r="I20" s="199"/>
      <c r="J20" s="199"/>
      <c r="K20" s="4212"/>
      <c r="L20" s="4225" t="s">
        <v>2558</v>
      </c>
      <c r="M20" s="4225"/>
      <c r="N20" s="4225"/>
      <c r="O20" s="4226"/>
      <c r="P20" s="4226"/>
      <c r="Q20" s="4226"/>
      <c r="R20" s="200" t="s">
        <v>57</v>
      </c>
      <c r="S20" s="4227"/>
      <c r="T20" s="4227"/>
      <c r="U20" s="4227"/>
      <c r="V20" s="4227"/>
      <c r="W20" s="4227"/>
      <c r="X20" s="4227"/>
      <c r="Y20" s="4227"/>
      <c r="Z20" s="4227"/>
      <c r="AA20" s="4227"/>
      <c r="AB20" s="4227"/>
      <c r="AC20" s="4227"/>
      <c r="AD20" s="4227"/>
      <c r="AE20" s="4227"/>
      <c r="AF20" s="4227"/>
      <c r="AG20" s="4227"/>
      <c r="AH20" s="4227"/>
      <c r="AI20" s="4227"/>
      <c r="AJ20" s="4227"/>
      <c r="AK20" s="4224"/>
    </row>
    <row r="21" spans="1:37" ht="6" customHeight="1" thickBot="1"/>
    <row r="22" spans="1:37" ht="21.75" customHeight="1">
      <c r="A22" s="4190" t="s">
        <v>2610</v>
      </c>
      <c r="B22" s="4191"/>
      <c r="C22" s="4191"/>
      <c r="D22" s="4191"/>
      <c r="E22" s="4191"/>
      <c r="F22" s="4191"/>
      <c r="G22" s="4191"/>
      <c r="H22" s="4191"/>
      <c r="I22" s="4192" t="str">
        <f>cst_wskakunin_BUILD__address</f>
        <v>埼玉県さいたま市緑区</v>
      </c>
      <c r="J22" s="4192"/>
      <c r="K22" s="4192"/>
      <c r="L22" s="4192"/>
      <c r="M22" s="4192"/>
      <c r="N22" s="4192"/>
      <c r="O22" s="4192"/>
      <c r="P22" s="4192"/>
      <c r="Q22" s="4192"/>
      <c r="R22" s="4192"/>
      <c r="S22" s="4192"/>
      <c r="T22" s="4192"/>
      <c r="U22" s="4192"/>
      <c r="V22" s="4192"/>
      <c r="W22" s="4192"/>
      <c r="X22" s="4192"/>
      <c r="Y22" s="4192"/>
      <c r="Z22" s="4192"/>
      <c r="AA22" s="4192"/>
      <c r="AB22" s="4192"/>
      <c r="AC22" s="4192"/>
      <c r="AD22" s="4192"/>
      <c r="AE22" s="4192"/>
      <c r="AF22" s="4192"/>
      <c r="AG22" s="4192"/>
      <c r="AH22" s="4192"/>
      <c r="AI22" s="4192"/>
      <c r="AJ22" s="4192"/>
      <c r="AK22" s="4193"/>
    </row>
    <row r="23" spans="1:37" ht="22.5" customHeight="1">
      <c r="A23" s="4194" t="s">
        <v>2559</v>
      </c>
      <c r="B23" s="4195"/>
      <c r="C23" s="4195"/>
      <c r="D23" s="4195"/>
      <c r="E23" s="4195"/>
      <c r="F23" s="4195"/>
      <c r="G23" s="4195"/>
      <c r="H23" s="4195"/>
      <c r="I23" s="4196" t="str">
        <f>cst_wskakunin_BUILD_NAME</f>
        <v>テスト０７１１－１</v>
      </c>
      <c r="J23" s="4197"/>
      <c r="K23" s="4197"/>
      <c r="L23" s="4197"/>
      <c r="M23" s="4197"/>
      <c r="N23" s="4197"/>
      <c r="O23" s="4197"/>
      <c r="P23" s="4197"/>
      <c r="Q23" s="4197"/>
      <c r="R23" s="4197"/>
      <c r="S23" s="4197"/>
      <c r="T23" s="4197"/>
      <c r="U23" s="4198"/>
      <c r="V23" s="4199" t="s">
        <v>2560</v>
      </c>
      <c r="W23" s="4200"/>
      <c r="X23" s="4200"/>
      <c r="Y23" s="4200"/>
      <c r="Z23" s="4201"/>
      <c r="AA23" s="210" t="s">
        <v>139</v>
      </c>
      <c r="AB23" s="4202" t="s">
        <v>2561</v>
      </c>
      <c r="AC23" s="4202"/>
      <c r="AD23" s="4202"/>
      <c r="AE23" s="4202"/>
      <c r="AF23" s="211" t="s">
        <v>139</v>
      </c>
      <c r="AG23" s="4202" t="s">
        <v>2562</v>
      </c>
      <c r="AH23" s="4202"/>
      <c r="AI23" s="4202"/>
      <c r="AJ23" s="4202"/>
      <c r="AK23" s="4203"/>
    </row>
    <row r="24" spans="1:37" ht="21.75" customHeight="1">
      <c r="A24" s="4150" t="s">
        <v>2611</v>
      </c>
      <c r="B24" s="4151"/>
      <c r="C24" s="4152"/>
      <c r="D24" s="4100" t="s">
        <v>2563</v>
      </c>
      <c r="E24" s="4100"/>
      <c r="F24" s="4100"/>
      <c r="G24" s="4100"/>
      <c r="H24" s="4101"/>
      <c r="I24" s="4181"/>
      <c r="J24" s="4182"/>
      <c r="K24" s="4182"/>
      <c r="L24" s="4182"/>
      <c r="M24" s="4182"/>
      <c r="N24" s="4182"/>
      <c r="O24" s="4182"/>
      <c r="P24" s="4182"/>
      <c r="Q24" s="4182"/>
      <c r="R24" s="4182"/>
      <c r="S24" s="4182"/>
      <c r="T24" s="4182"/>
      <c r="U24" s="4182"/>
      <c r="V24" s="4182"/>
      <c r="W24" s="4182"/>
      <c r="X24" s="4182"/>
      <c r="Y24" s="4182"/>
      <c r="Z24" s="4182"/>
      <c r="AA24" s="4182"/>
      <c r="AB24" s="4182"/>
      <c r="AC24" s="4182"/>
      <c r="AD24" s="4182"/>
      <c r="AE24" s="4182"/>
      <c r="AF24" s="4182"/>
      <c r="AG24" s="4182"/>
      <c r="AH24" s="4182"/>
      <c r="AI24" s="4182"/>
      <c r="AJ24" s="4182"/>
      <c r="AK24" s="4183"/>
    </row>
    <row r="25" spans="1:37" ht="21.75" customHeight="1">
      <c r="A25" s="4156"/>
      <c r="B25" s="4157"/>
      <c r="C25" s="4158"/>
      <c r="D25" s="4184" t="s">
        <v>2564</v>
      </c>
      <c r="E25" s="4185"/>
      <c r="F25" s="4185"/>
      <c r="G25" s="4185"/>
      <c r="H25" s="4186"/>
      <c r="I25" s="213" t="s">
        <v>2595</v>
      </c>
      <c r="J25" s="4187"/>
      <c r="K25" s="4187"/>
      <c r="L25" s="4187"/>
      <c r="M25" s="4187"/>
      <c r="N25" s="4187"/>
      <c r="O25" s="4187"/>
      <c r="P25" s="4188"/>
      <c r="Q25" s="4188"/>
      <c r="R25" s="4188"/>
      <c r="S25" s="4188"/>
      <c r="T25" s="4188"/>
      <c r="U25" s="4188"/>
      <c r="V25" s="4188"/>
      <c r="W25" s="4188"/>
      <c r="X25" s="4188"/>
      <c r="Y25" s="4188"/>
      <c r="Z25" s="4188"/>
      <c r="AA25" s="4188"/>
      <c r="AB25" s="4188"/>
      <c r="AC25" s="4188"/>
      <c r="AD25" s="4188"/>
      <c r="AE25" s="4188"/>
      <c r="AF25" s="4188"/>
      <c r="AG25" s="4188"/>
      <c r="AH25" s="4188"/>
      <c r="AI25" s="4188"/>
      <c r="AJ25" s="4188"/>
      <c r="AK25" s="4189"/>
    </row>
    <row r="26" spans="1:37" ht="7.7" customHeight="1">
      <c r="A26" s="4121" t="s">
        <v>2596</v>
      </c>
      <c r="B26" s="4122"/>
      <c r="C26" s="4122"/>
      <c r="D26" s="4122"/>
      <c r="E26" s="4122"/>
      <c r="F26" s="4122"/>
      <c r="G26" s="4122"/>
      <c r="H26" s="4123"/>
      <c r="I26" s="4175" t="s">
        <v>139</v>
      </c>
      <c r="J26" s="4105" t="s">
        <v>2597</v>
      </c>
      <c r="K26" s="4105"/>
      <c r="L26" s="4105"/>
      <c r="M26" s="4105"/>
      <c r="N26" s="4105"/>
      <c r="O26" s="4105"/>
      <c r="P26" s="4105"/>
      <c r="Q26" s="4105"/>
      <c r="R26" s="4166" t="s">
        <v>2598</v>
      </c>
      <c r="S26" s="4167"/>
      <c r="T26" s="4167"/>
      <c r="U26" s="4168"/>
      <c r="V26" s="785"/>
      <c r="W26" s="4130" t="s">
        <v>2566</v>
      </c>
      <c r="X26" s="4130"/>
      <c r="Y26" s="785"/>
      <c r="Z26" s="785"/>
      <c r="AA26" s="785"/>
      <c r="AB26" s="785"/>
      <c r="AC26" s="785"/>
      <c r="AD26" s="785"/>
      <c r="AE26" s="785"/>
      <c r="AF26" s="785"/>
      <c r="AG26" s="785"/>
      <c r="AH26" s="785"/>
      <c r="AI26" s="785"/>
      <c r="AJ26" s="785"/>
      <c r="AK26" s="201"/>
    </row>
    <row r="27" spans="1:37">
      <c r="A27" s="4124"/>
      <c r="B27" s="4125"/>
      <c r="C27" s="4125"/>
      <c r="D27" s="4125"/>
      <c r="E27" s="4125"/>
      <c r="F27" s="4125"/>
      <c r="G27" s="4125"/>
      <c r="H27" s="4126"/>
      <c r="I27" s="4176"/>
      <c r="J27" s="3212"/>
      <c r="K27" s="3212"/>
      <c r="L27" s="3212"/>
      <c r="M27" s="3212"/>
      <c r="N27" s="3212"/>
      <c r="O27" s="3212"/>
      <c r="P27" s="3212"/>
      <c r="Q27" s="3212"/>
      <c r="R27" s="4169"/>
      <c r="S27" s="4170"/>
      <c r="T27" s="4170"/>
      <c r="U27" s="4171"/>
      <c r="W27" s="4136"/>
      <c r="X27" s="4136"/>
      <c r="Y27" s="482"/>
      <c r="Z27" s="776" t="s">
        <v>477</v>
      </c>
      <c r="AA27" s="482"/>
      <c r="AB27" s="776" t="s">
        <v>5</v>
      </c>
      <c r="AC27" s="482"/>
      <c r="AD27" s="776" t="s">
        <v>478</v>
      </c>
      <c r="AE27" s="19" t="s">
        <v>2599</v>
      </c>
      <c r="AF27" s="4137"/>
      <c r="AG27" s="4137"/>
      <c r="AH27" s="4137"/>
      <c r="AI27" s="4137"/>
      <c r="AJ27" s="19" t="s">
        <v>2600</v>
      </c>
      <c r="AK27" s="208"/>
    </row>
    <row r="28" spans="1:37" ht="3" customHeight="1">
      <c r="A28" s="4124"/>
      <c r="B28" s="4125"/>
      <c r="C28" s="4125"/>
      <c r="D28" s="4125"/>
      <c r="E28" s="4125"/>
      <c r="F28" s="4125"/>
      <c r="G28" s="4125"/>
      <c r="H28" s="4126"/>
      <c r="I28" s="4177"/>
      <c r="J28" s="4164"/>
      <c r="K28" s="4164"/>
      <c r="L28" s="4164"/>
      <c r="M28" s="4164"/>
      <c r="N28" s="4164"/>
      <c r="O28" s="4164"/>
      <c r="P28" s="4164"/>
      <c r="Q28" s="4164"/>
      <c r="R28" s="4178"/>
      <c r="S28" s="4179"/>
      <c r="T28" s="4179"/>
      <c r="U28" s="4180"/>
      <c r="V28" s="487"/>
      <c r="W28" s="214"/>
      <c r="X28" s="214"/>
      <c r="Y28" s="214"/>
      <c r="Z28" s="214"/>
      <c r="AA28" s="214"/>
      <c r="AB28" s="214"/>
      <c r="AC28" s="214"/>
      <c r="AD28" s="214"/>
      <c r="AE28" s="214"/>
      <c r="AF28" s="214"/>
      <c r="AG28" s="214"/>
      <c r="AH28" s="214"/>
      <c r="AI28" s="214"/>
      <c r="AJ28" s="214"/>
      <c r="AK28" s="203"/>
    </row>
    <row r="29" spans="1:37" ht="15" customHeight="1">
      <c r="A29" s="4124"/>
      <c r="B29" s="4125"/>
      <c r="C29" s="4125"/>
      <c r="D29" s="4125"/>
      <c r="E29" s="4125"/>
      <c r="F29" s="4125"/>
      <c r="G29" s="4125"/>
      <c r="H29" s="4126"/>
      <c r="I29" s="781" t="s">
        <v>139</v>
      </c>
      <c r="J29" s="3212" t="s">
        <v>5982</v>
      </c>
      <c r="K29" s="3212"/>
      <c r="L29" s="3212"/>
      <c r="M29" s="3212"/>
      <c r="N29" s="3212"/>
      <c r="O29" s="3212"/>
      <c r="P29" s="3212"/>
      <c r="Q29" s="3212"/>
      <c r="R29" s="3212"/>
      <c r="S29" s="3212"/>
      <c r="T29" s="3212"/>
      <c r="U29" s="3212"/>
      <c r="V29" s="3212"/>
      <c r="W29" s="3212"/>
      <c r="X29" s="3212"/>
      <c r="Y29" s="3212"/>
      <c r="Z29" s="3212"/>
      <c r="AA29" s="3212"/>
      <c r="AB29" s="3212"/>
      <c r="AC29" s="3212"/>
      <c r="AD29" s="3212"/>
      <c r="AE29" s="3212"/>
      <c r="AF29" s="3212"/>
      <c r="AG29" s="3212"/>
      <c r="AH29" s="3212"/>
      <c r="AI29" s="3212"/>
      <c r="AJ29" s="3212"/>
      <c r="AK29" s="4149"/>
    </row>
    <row r="30" spans="1:37" ht="15" customHeight="1">
      <c r="A30" s="4127"/>
      <c r="B30" s="4128"/>
      <c r="C30" s="4128"/>
      <c r="D30" s="4128"/>
      <c r="E30" s="4128"/>
      <c r="F30" s="4128"/>
      <c r="G30" s="4128"/>
      <c r="H30" s="4129"/>
      <c r="I30" s="783"/>
      <c r="J30" s="215" t="s">
        <v>139</v>
      </c>
      <c r="K30" s="4140" t="s">
        <v>2613</v>
      </c>
      <c r="L30" s="4140"/>
      <c r="M30" s="4140"/>
      <c r="N30" s="4140"/>
      <c r="O30" s="4140"/>
      <c r="P30" s="4140"/>
      <c r="Q30" s="4140"/>
      <c r="R30" s="4140"/>
      <c r="S30" s="215" t="s">
        <v>139</v>
      </c>
      <c r="T30" s="4140" t="s">
        <v>2614</v>
      </c>
      <c r="U30" s="4140"/>
      <c r="V30" s="4140"/>
      <c r="W30" s="4140"/>
      <c r="X30" s="4140"/>
      <c r="Y30" s="4140"/>
      <c r="Z30" s="4140"/>
      <c r="AA30" s="4140"/>
      <c r="AB30" s="4140"/>
      <c r="AC30" s="4140"/>
      <c r="AD30" s="4140"/>
      <c r="AE30" s="4140"/>
      <c r="AF30" s="4140"/>
      <c r="AG30" s="4140"/>
      <c r="AH30" s="4140"/>
      <c r="AI30" s="4140"/>
      <c r="AJ30" s="216"/>
      <c r="AK30" s="488"/>
    </row>
    <row r="31" spans="1:37" ht="7.7" customHeight="1">
      <c r="A31" s="4150" t="s">
        <v>5070</v>
      </c>
      <c r="B31" s="4151"/>
      <c r="C31" s="4151"/>
      <c r="D31" s="4151"/>
      <c r="E31" s="4151"/>
      <c r="F31" s="4151"/>
      <c r="G31" s="4151"/>
      <c r="H31" s="4152"/>
      <c r="I31" s="4159" t="s">
        <v>139</v>
      </c>
      <c r="J31" s="4105" t="s">
        <v>2615</v>
      </c>
      <c r="K31" s="4105"/>
      <c r="L31" s="4105"/>
      <c r="M31" s="4105"/>
      <c r="N31" s="4105"/>
      <c r="O31" s="4105"/>
      <c r="P31" s="4105"/>
      <c r="Q31" s="4162"/>
      <c r="R31" s="4166" t="s">
        <v>2598</v>
      </c>
      <c r="S31" s="4167"/>
      <c r="T31" s="4167"/>
      <c r="U31" s="4168"/>
      <c r="V31" s="784"/>
      <c r="W31" s="4130" t="s">
        <v>2566</v>
      </c>
      <c r="X31" s="4130"/>
      <c r="Y31" s="785"/>
      <c r="Z31" s="785"/>
      <c r="AA31" s="785"/>
      <c r="AB31" s="785"/>
      <c r="AC31" s="785"/>
      <c r="AD31" s="785"/>
      <c r="AE31" s="785"/>
      <c r="AF31" s="785"/>
      <c r="AG31" s="785"/>
      <c r="AH31" s="785"/>
      <c r="AI31" s="785"/>
      <c r="AJ31" s="785"/>
      <c r="AK31" s="201"/>
    </row>
    <row r="32" spans="1:37" ht="14.25" customHeight="1">
      <c r="A32" s="4153"/>
      <c r="B32" s="4154"/>
      <c r="C32" s="4154"/>
      <c r="D32" s="4154"/>
      <c r="E32" s="4154"/>
      <c r="F32" s="4154"/>
      <c r="G32" s="4154"/>
      <c r="H32" s="4155"/>
      <c r="I32" s="4160"/>
      <c r="J32" s="3212"/>
      <c r="K32" s="3212"/>
      <c r="L32" s="3212"/>
      <c r="M32" s="3212"/>
      <c r="N32" s="3212"/>
      <c r="O32" s="3212"/>
      <c r="P32" s="3212"/>
      <c r="Q32" s="4163"/>
      <c r="R32" s="4169"/>
      <c r="S32" s="4170"/>
      <c r="T32" s="4170"/>
      <c r="U32" s="4171"/>
      <c r="V32" s="484"/>
      <c r="W32" s="4136"/>
      <c r="X32" s="4136"/>
      <c r="Y32" s="482"/>
      <c r="Z32" s="776" t="s">
        <v>477</v>
      </c>
      <c r="AA32" s="482"/>
      <c r="AB32" s="776" t="s">
        <v>5</v>
      </c>
      <c r="AC32" s="482"/>
      <c r="AD32" s="776" t="s">
        <v>478</v>
      </c>
      <c r="AE32" s="19" t="s">
        <v>2599</v>
      </c>
      <c r="AF32" s="4137"/>
      <c r="AG32" s="4137"/>
      <c r="AH32" s="4137"/>
      <c r="AI32" s="4137"/>
      <c r="AJ32" s="19" t="s">
        <v>2600</v>
      </c>
      <c r="AK32" s="208"/>
    </row>
    <row r="33" spans="1:37" ht="4.5" customHeight="1">
      <c r="A33" s="4153"/>
      <c r="B33" s="4154"/>
      <c r="C33" s="4154"/>
      <c r="D33" s="4154"/>
      <c r="E33" s="4154"/>
      <c r="F33" s="4154"/>
      <c r="G33" s="4154"/>
      <c r="H33" s="4155"/>
      <c r="I33" s="4161"/>
      <c r="J33" s="4164"/>
      <c r="K33" s="4164"/>
      <c r="L33" s="4164"/>
      <c r="M33" s="4164"/>
      <c r="N33" s="4164"/>
      <c r="O33" s="4164"/>
      <c r="P33" s="4164"/>
      <c r="Q33" s="4165"/>
      <c r="R33" s="4172"/>
      <c r="S33" s="4173"/>
      <c r="T33" s="4173"/>
      <c r="U33" s="4174"/>
      <c r="V33" s="1614"/>
      <c r="W33" s="202"/>
      <c r="X33" s="202"/>
      <c r="Y33" s="202"/>
      <c r="Z33" s="202"/>
      <c r="AA33" s="202"/>
      <c r="AB33" s="202"/>
      <c r="AC33" s="202"/>
      <c r="AD33" s="202"/>
      <c r="AE33" s="202"/>
      <c r="AF33" s="202"/>
      <c r="AG33" s="202"/>
      <c r="AH33" s="202"/>
      <c r="AI33" s="202"/>
      <c r="AJ33" s="202"/>
      <c r="AK33" s="203"/>
    </row>
    <row r="34" spans="1:37" ht="20.25" customHeight="1">
      <c r="A34" s="4153"/>
      <c r="B34" s="4154"/>
      <c r="C34" s="4154"/>
      <c r="D34" s="4154"/>
      <c r="E34" s="4154"/>
      <c r="F34" s="4154"/>
      <c r="G34" s="4154"/>
      <c r="H34" s="4155"/>
      <c r="I34" s="217" t="s">
        <v>139</v>
      </c>
      <c r="J34" s="4138" t="s">
        <v>5983</v>
      </c>
      <c r="K34" s="4138"/>
      <c r="L34" s="4138"/>
      <c r="M34" s="4138"/>
      <c r="N34" s="4138"/>
      <c r="O34" s="4138"/>
      <c r="P34" s="4138"/>
      <c r="Q34" s="4138"/>
      <c r="R34" s="4138"/>
      <c r="S34" s="4138"/>
      <c r="T34" s="4138"/>
      <c r="U34" s="4138"/>
      <c r="V34" s="4138"/>
      <c r="W34" s="4138"/>
      <c r="X34" s="4138"/>
      <c r="Y34" s="4138"/>
      <c r="Z34" s="4138"/>
      <c r="AA34" s="4138"/>
      <c r="AB34" s="4138"/>
      <c r="AC34" s="4138"/>
      <c r="AD34" s="4138"/>
      <c r="AE34" s="4138"/>
      <c r="AF34" s="4138"/>
      <c r="AG34" s="4138"/>
      <c r="AH34" s="4138"/>
      <c r="AI34" s="4138"/>
      <c r="AJ34" s="4138"/>
      <c r="AK34" s="4139"/>
    </row>
    <row r="35" spans="1:37" ht="27" customHeight="1">
      <c r="A35" s="4156"/>
      <c r="B35" s="4157"/>
      <c r="C35" s="4157"/>
      <c r="D35" s="4157"/>
      <c r="E35" s="4157"/>
      <c r="F35" s="4157"/>
      <c r="G35" s="4157"/>
      <c r="H35" s="4158"/>
      <c r="I35" s="485"/>
      <c r="J35" s="215" t="s">
        <v>139</v>
      </c>
      <c r="K35" s="4140" t="s">
        <v>2616</v>
      </c>
      <c r="L35" s="4140"/>
      <c r="M35" s="4140"/>
      <c r="N35" s="4140"/>
      <c r="O35" s="4140"/>
      <c r="P35" s="4140"/>
      <c r="Q35" s="4140"/>
      <c r="R35" s="4140"/>
      <c r="S35" s="215" t="s">
        <v>139</v>
      </c>
      <c r="T35" s="4140" t="s">
        <v>2617</v>
      </c>
      <c r="U35" s="4140"/>
      <c r="V35" s="4140"/>
      <c r="W35" s="4140"/>
      <c r="X35" s="4140"/>
      <c r="Y35" s="4140"/>
      <c r="Z35" s="4140"/>
      <c r="AA35" s="4140"/>
      <c r="AB35" s="215" t="s">
        <v>139</v>
      </c>
      <c r="AC35" s="4141" t="s">
        <v>2618</v>
      </c>
      <c r="AD35" s="4141"/>
      <c r="AE35" s="4141"/>
      <c r="AF35" s="4141"/>
      <c r="AG35" s="4141"/>
      <c r="AH35" s="4141"/>
      <c r="AI35" s="4141"/>
      <c r="AJ35" s="4141"/>
      <c r="AK35" s="4142"/>
    </row>
    <row r="36" spans="1:37" ht="15" customHeight="1">
      <c r="A36" s="4143" t="s">
        <v>2619</v>
      </c>
      <c r="B36" s="4144"/>
      <c r="C36" s="4144"/>
      <c r="D36" s="4144"/>
      <c r="E36" s="4144"/>
      <c r="F36" s="4144"/>
      <c r="G36" s="4144"/>
      <c r="H36" s="4145"/>
      <c r="I36" s="217" t="s">
        <v>139</v>
      </c>
      <c r="J36" s="489" t="s">
        <v>2620</v>
      </c>
      <c r="AK36" s="208"/>
    </row>
    <row r="37" spans="1:37" ht="14.25" customHeight="1">
      <c r="A37" s="4146"/>
      <c r="B37" s="4147"/>
      <c r="C37" s="4147"/>
      <c r="D37" s="4147"/>
      <c r="E37" s="4147"/>
      <c r="F37" s="4147"/>
      <c r="G37" s="4147"/>
      <c r="H37" s="4148"/>
      <c r="J37" s="21" t="s">
        <v>2621</v>
      </c>
      <c r="AK37" s="208"/>
    </row>
    <row r="38" spans="1:37" ht="7.7" customHeight="1">
      <c r="A38" s="4121" t="s">
        <v>2601</v>
      </c>
      <c r="B38" s="4122"/>
      <c r="C38" s="4122"/>
      <c r="D38" s="4122"/>
      <c r="E38" s="4122"/>
      <c r="F38" s="4122"/>
      <c r="G38" s="4122"/>
      <c r="H38" s="4123"/>
      <c r="I38" s="784"/>
      <c r="J38" s="4130" t="s">
        <v>2566</v>
      </c>
      <c r="K38" s="4130"/>
      <c r="L38" s="785"/>
      <c r="M38" s="785"/>
      <c r="N38" s="785"/>
      <c r="O38" s="785"/>
      <c r="P38" s="785"/>
      <c r="Q38" s="785"/>
      <c r="R38" s="785"/>
      <c r="S38" s="785"/>
      <c r="T38" s="4131" t="s">
        <v>2622</v>
      </c>
      <c r="U38" s="4100"/>
      <c r="V38" s="4100"/>
      <c r="W38" s="4100"/>
      <c r="X38" s="4100"/>
      <c r="Y38" s="4101"/>
      <c r="Z38" s="785"/>
      <c r="AA38" s="4130" t="s">
        <v>2566</v>
      </c>
      <c r="AB38" s="4130"/>
      <c r="AC38" s="785"/>
      <c r="AD38" s="785"/>
      <c r="AE38" s="785"/>
      <c r="AF38" s="785"/>
      <c r="AG38" s="785"/>
      <c r="AH38" s="785"/>
      <c r="AI38" s="785"/>
      <c r="AJ38" s="785"/>
      <c r="AK38" s="201"/>
    </row>
    <row r="39" spans="1:37" ht="14.25" customHeight="1">
      <c r="A39" s="4124"/>
      <c r="B39" s="4125"/>
      <c r="C39" s="4125"/>
      <c r="D39" s="4125"/>
      <c r="E39" s="4125"/>
      <c r="F39" s="4125"/>
      <c r="G39" s="4125"/>
      <c r="H39" s="4126"/>
      <c r="I39" s="484"/>
      <c r="J39" s="4136"/>
      <c r="K39" s="4136"/>
      <c r="L39" s="482"/>
      <c r="M39" s="776" t="s">
        <v>477</v>
      </c>
      <c r="N39" s="482"/>
      <c r="O39" s="776" t="s">
        <v>5</v>
      </c>
      <c r="P39" s="482"/>
      <c r="Q39" s="776" t="s">
        <v>478</v>
      </c>
      <c r="T39" s="4132"/>
      <c r="U39" s="4133"/>
      <c r="V39" s="4133"/>
      <c r="W39" s="4133"/>
      <c r="X39" s="4133"/>
      <c r="Y39" s="4134"/>
      <c r="AA39" s="4136"/>
      <c r="AB39" s="4136"/>
      <c r="AC39" s="482"/>
      <c r="AD39" s="776" t="s">
        <v>477</v>
      </c>
      <c r="AE39" s="482"/>
      <c r="AF39" s="776" t="s">
        <v>5</v>
      </c>
      <c r="AG39" s="482"/>
      <c r="AH39" s="776" t="s">
        <v>478</v>
      </c>
      <c r="AK39" s="208"/>
    </row>
    <row r="40" spans="1:37" ht="4.5" customHeight="1">
      <c r="A40" s="4127"/>
      <c r="B40" s="4128"/>
      <c r="C40" s="4128"/>
      <c r="D40" s="4128"/>
      <c r="E40" s="4128"/>
      <c r="F40" s="4128"/>
      <c r="G40" s="4128"/>
      <c r="H40" s="4129"/>
      <c r="I40" s="485"/>
      <c r="J40" s="783"/>
      <c r="K40" s="783"/>
      <c r="L40" s="783"/>
      <c r="M40" s="783"/>
      <c r="N40" s="783"/>
      <c r="O40" s="783"/>
      <c r="P40" s="783"/>
      <c r="Q40" s="783"/>
      <c r="R40" s="783"/>
      <c r="S40" s="783"/>
      <c r="T40" s="4135"/>
      <c r="U40" s="4103"/>
      <c r="V40" s="4103"/>
      <c r="W40" s="4103"/>
      <c r="X40" s="4103"/>
      <c r="Y40" s="4104"/>
      <c r="Z40" s="783"/>
      <c r="AA40" s="783"/>
      <c r="AB40" s="783"/>
      <c r="AC40" s="783"/>
      <c r="AD40" s="783"/>
      <c r="AE40" s="783"/>
      <c r="AF40" s="783"/>
      <c r="AG40" s="783"/>
      <c r="AH40" s="783"/>
      <c r="AI40" s="783"/>
      <c r="AJ40" s="783"/>
      <c r="AK40" s="483"/>
    </row>
    <row r="41" spans="1:37" ht="17.25" customHeight="1">
      <c r="A41" s="4099" t="s">
        <v>2602</v>
      </c>
      <c r="B41" s="4100"/>
      <c r="C41" s="4100"/>
      <c r="D41" s="4100"/>
      <c r="E41" s="4100"/>
      <c r="F41" s="4100"/>
      <c r="G41" s="4100"/>
      <c r="H41" s="4101"/>
      <c r="I41" s="778" t="s">
        <v>139</v>
      </c>
      <c r="J41" s="4105" t="s">
        <v>2603</v>
      </c>
      <c r="K41" s="4105"/>
      <c r="L41" s="780" t="s">
        <v>139</v>
      </c>
      <c r="M41" s="3852" t="s">
        <v>2623</v>
      </c>
      <c r="N41" s="3852"/>
      <c r="O41" s="3852"/>
      <c r="P41" s="3852"/>
      <c r="Q41" s="3852"/>
      <c r="R41" s="3852"/>
      <c r="S41" s="3852"/>
      <c r="T41" s="3852"/>
      <c r="U41" s="3852"/>
      <c r="V41" s="3852"/>
      <c r="W41" s="3852"/>
      <c r="X41" s="3852"/>
      <c r="Y41" s="3852"/>
      <c r="Z41" s="3852"/>
      <c r="AA41" s="3852"/>
      <c r="AB41" s="3852"/>
      <c r="AC41" s="3852"/>
      <c r="AD41" s="3852"/>
      <c r="AE41" s="3852"/>
      <c r="AF41" s="3852"/>
      <c r="AG41" s="3852"/>
      <c r="AH41" s="3852"/>
      <c r="AI41" s="3852"/>
      <c r="AJ41" s="3852"/>
      <c r="AK41" s="3853"/>
    </row>
    <row r="42" spans="1:37">
      <c r="A42" s="4102"/>
      <c r="B42" s="4103"/>
      <c r="C42" s="4103"/>
      <c r="D42" s="4103"/>
      <c r="E42" s="4103"/>
      <c r="F42" s="4103"/>
      <c r="G42" s="4103"/>
      <c r="H42" s="4104"/>
      <c r="I42" s="485"/>
      <c r="J42" s="783"/>
      <c r="K42" s="783"/>
      <c r="L42" s="783"/>
      <c r="M42" s="4106" t="s">
        <v>2604</v>
      </c>
      <c r="N42" s="4106"/>
      <c r="O42" s="4106"/>
      <c r="P42" s="4106"/>
      <c r="Q42" s="4106"/>
      <c r="R42" s="4106"/>
      <c r="S42" s="4106"/>
      <c r="T42" s="4106"/>
      <c r="U42" s="4106"/>
      <c r="V42" s="4106"/>
      <c r="W42" s="4106"/>
      <c r="X42" s="4106"/>
      <c r="Y42" s="4106"/>
      <c r="Z42" s="4106"/>
      <c r="AA42" s="4106"/>
      <c r="AB42" s="4106"/>
      <c r="AC42" s="4106"/>
      <c r="AD42" s="4106"/>
      <c r="AE42" s="4106"/>
      <c r="AF42" s="4106"/>
      <c r="AG42" s="4106"/>
      <c r="AH42" s="4106"/>
      <c r="AI42" s="4106"/>
      <c r="AJ42" s="4106"/>
      <c r="AK42" s="4107"/>
    </row>
    <row r="43" spans="1:37">
      <c r="A43" s="4108" t="s">
        <v>2567</v>
      </c>
      <c r="B43" s="4109"/>
      <c r="C43" s="4109"/>
      <c r="D43" s="4109"/>
      <c r="E43" s="4109"/>
      <c r="F43" s="4109"/>
      <c r="G43" s="4109"/>
      <c r="H43" s="4109"/>
      <c r="I43" s="4112"/>
      <c r="J43" s="4113"/>
      <c r="K43" s="4113"/>
      <c r="L43" s="4113"/>
      <c r="M43" s="4113"/>
      <c r="N43" s="4113"/>
      <c r="O43" s="4113"/>
      <c r="P43" s="4113"/>
      <c r="Q43" s="4113"/>
      <c r="R43" s="4113"/>
      <c r="S43" s="4113"/>
      <c r="T43" s="4113"/>
      <c r="U43" s="4113"/>
      <c r="V43" s="4113"/>
      <c r="W43" s="4113"/>
      <c r="X43" s="4113"/>
      <c r="Y43" s="4113"/>
      <c r="Z43" s="4113"/>
      <c r="AA43" s="4113"/>
      <c r="AB43" s="4113"/>
      <c r="AC43" s="4113"/>
      <c r="AD43" s="4113"/>
      <c r="AE43" s="4113"/>
      <c r="AF43" s="4113"/>
      <c r="AG43" s="4113"/>
      <c r="AH43" s="4113"/>
      <c r="AI43" s="4113"/>
      <c r="AJ43" s="4113"/>
      <c r="AK43" s="4114"/>
    </row>
    <row r="44" spans="1:37">
      <c r="A44" s="4108"/>
      <c r="B44" s="4109"/>
      <c r="C44" s="4109"/>
      <c r="D44" s="4109"/>
      <c r="E44" s="4109"/>
      <c r="F44" s="4109"/>
      <c r="G44" s="4109"/>
      <c r="H44" s="4109"/>
      <c r="I44" s="4115"/>
      <c r="J44" s="4116"/>
      <c r="K44" s="4116"/>
      <c r="L44" s="4116"/>
      <c r="M44" s="4116"/>
      <c r="N44" s="4116"/>
      <c r="O44" s="4116"/>
      <c r="P44" s="4116"/>
      <c r="Q44" s="4116"/>
      <c r="R44" s="4116"/>
      <c r="S44" s="4116"/>
      <c r="T44" s="4116"/>
      <c r="U44" s="4116"/>
      <c r="V44" s="4116"/>
      <c r="W44" s="4116"/>
      <c r="X44" s="4116"/>
      <c r="Y44" s="4116"/>
      <c r="Z44" s="4116"/>
      <c r="AA44" s="4116"/>
      <c r="AB44" s="4116"/>
      <c r="AC44" s="4116"/>
      <c r="AD44" s="4116"/>
      <c r="AE44" s="4116"/>
      <c r="AF44" s="4116"/>
      <c r="AG44" s="4116"/>
      <c r="AH44" s="4116"/>
      <c r="AI44" s="4116"/>
      <c r="AJ44" s="4116"/>
      <c r="AK44" s="4117"/>
    </row>
    <row r="45" spans="1:37" ht="14.25" thickBot="1">
      <c r="A45" s="4110"/>
      <c r="B45" s="4111"/>
      <c r="C45" s="4111"/>
      <c r="D45" s="4111"/>
      <c r="E45" s="4111"/>
      <c r="F45" s="4111"/>
      <c r="G45" s="4111"/>
      <c r="H45" s="4111"/>
      <c r="I45" s="4118"/>
      <c r="J45" s="4119"/>
      <c r="K45" s="4119"/>
      <c r="L45" s="4119"/>
      <c r="M45" s="4119"/>
      <c r="N45" s="4119"/>
      <c r="O45" s="4119"/>
      <c r="P45" s="4119"/>
      <c r="Q45" s="4119"/>
      <c r="R45" s="4119"/>
      <c r="S45" s="4119"/>
      <c r="T45" s="4119"/>
      <c r="U45" s="4119"/>
      <c r="V45" s="4119"/>
      <c r="W45" s="4119"/>
      <c r="X45" s="4119"/>
      <c r="Y45" s="4119"/>
      <c r="Z45" s="4119"/>
      <c r="AA45" s="4119"/>
      <c r="AB45" s="4119"/>
      <c r="AC45" s="4119"/>
      <c r="AD45" s="4119"/>
      <c r="AE45" s="4119"/>
      <c r="AF45" s="4119"/>
      <c r="AG45" s="4119"/>
      <c r="AH45" s="4119"/>
      <c r="AI45" s="4119"/>
      <c r="AJ45" s="4119"/>
      <c r="AK45" s="4120"/>
    </row>
    <row r="46" spans="1:37" ht="5.25" customHeight="1"/>
    <row r="47" spans="1:37">
      <c r="A47" s="4079" t="s">
        <v>2568</v>
      </c>
      <c r="B47" s="4080"/>
      <c r="C47" s="4080"/>
      <c r="D47" s="4080"/>
      <c r="E47" s="4080"/>
      <c r="F47" s="4080"/>
      <c r="G47" s="4080"/>
      <c r="H47" s="4081"/>
      <c r="I47" s="4082" t="s">
        <v>2569</v>
      </c>
      <c r="J47" s="4082"/>
      <c r="K47" s="4082"/>
      <c r="L47" s="4082"/>
      <c r="M47" s="4082"/>
      <c r="N47" s="4082"/>
      <c r="O47" s="4082" t="s">
        <v>2570</v>
      </c>
      <c r="P47" s="4082"/>
      <c r="Q47" s="4082"/>
      <c r="R47" s="4082"/>
      <c r="S47" s="4082"/>
      <c r="T47" s="4082"/>
      <c r="U47" s="4082" t="s">
        <v>2571</v>
      </c>
      <c r="V47" s="4082"/>
      <c r="W47" s="4082"/>
      <c r="X47" s="4082"/>
      <c r="Y47" s="4082"/>
      <c r="Z47" s="4082"/>
      <c r="AA47" s="4079" t="s">
        <v>2572</v>
      </c>
      <c r="AB47" s="4080"/>
      <c r="AC47" s="4080"/>
      <c r="AD47" s="4080"/>
      <c r="AE47" s="4080"/>
      <c r="AF47" s="4080"/>
      <c r="AG47" s="4080"/>
      <c r="AH47" s="4080"/>
      <c r="AI47" s="4080"/>
      <c r="AJ47" s="4080"/>
      <c r="AK47" s="4081"/>
    </row>
    <row r="48" spans="1:37" ht="15.75" customHeight="1">
      <c r="A48" s="4083"/>
      <c r="B48" s="4074"/>
      <c r="C48" s="4074"/>
      <c r="D48" s="4074"/>
      <c r="E48" s="4074"/>
      <c r="F48" s="4074"/>
      <c r="G48" s="4074"/>
      <c r="H48" s="4084"/>
      <c r="I48" s="4089"/>
      <c r="J48" s="4089"/>
      <c r="K48" s="4089"/>
      <c r="L48" s="4089"/>
      <c r="M48" s="4089"/>
      <c r="N48" s="4089"/>
      <c r="O48" s="4089"/>
      <c r="P48" s="4089"/>
      <c r="Q48" s="4089"/>
      <c r="R48" s="4089"/>
      <c r="S48" s="4089"/>
      <c r="T48" s="4089"/>
      <c r="U48" s="4089"/>
      <c r="V48" s="4089"/>
      <c r="W48" s="4089"/>
      <c r="X48" s="4089"/>
      <c r="Y48" s="4089"/>
      <c r="Z48" s="4089"/>
      <c r="AA48" s="4083" t="s">
        <v>2542</v>
      </c>
      <c r="AB48" s="4074"/>
      <c r="AC48" s="4074"/>
      <c r="AD48" s="4074"/>
      <c r="AE48" s="204" t="s">
        <v>477</v>
      </c>
      <c r="AF48" s="4074"/>
      <c r="AG48" s="4074"/>
      <c r="AH48" s="204" t="s">
        <v>5</v>
      </c>
      <c r="AI48" s="4074"/>
      <c r="AJ48" s="4074"/>
      <c r="AK48" s="205" t="s">
        <v>478</v>
      </c>
    </row>
    <row r="49" spans="1:37" ht="15.75" customHeight="1">
      <c r="A49" s="4085"/>
      <c r="B49" s="3211"/>
      <c r="C49" s="3211"/>
      <c r="D49" s="3211"/>
      <c r="E49" s="3211"/>
      <c r="F49" s="3211"/>
      <c r="G49" s="3211"/>
      <c r="H49" s="4086"/>
      <c r="I49" s="4089"/>
      <c r="J49" s="4089"/>
      <c r="K49" s="4089"/>
      <c r="L49" s="4089"/>
      <c r="M49" s="4089"/>
      <c r="N49" s="4089"/>
      <c r="O49" s="4089"/>
      <c r="P49" s="4089"/>
      <c r="Q49" s="4089"/>
      <c r="R49" s="4089"/>
      <c r="S49" s="4089"/>
      <c r="T49" s="4089"/>
      <c r="U49" s="4089"/>
      <c r="V49" s="4089"/>
      <c r="W49" s="4089"/>
      <c r="X49" s="4089"/>
      <c r="Y49" s="4089"/>
      <c r="Z49" s="4089"/>
      <c r="AA49" s="4075" t="s">
        <v>6</v>
      </c>
      <c r="AB49" s="4076"/>
      <c r="AC49" s="4077"/>
      <c r="AD49" s="4077"/>
      <c r="AE49" s="4077"/>
      <c r="AF49" s="4077"/>
      <c r="AG49" s="4077"/>
      <c r="AH49" s="4077"/>
      <c r="AI49" s="4077"/>
      <c r="AJ49" s="4077"/>
      <c r="AK49" s="206" t="s">
        <v>7</v>
      </c>
    </row>
    <row r="50" spans="1:37">
      <c r="A50" s="4085"/>
      <c r="B50" s="3211"/>
      <c r="C50" s="3211"/>
      <c r="D50" s="3211"/>
      <c r="E50" s="3211"/>
      <c r="F50" s="3211"/>
      <c r="G50" s="3211"/>
      <c r="H50" s="4086"/>
      <c r="I50" s="4078" t="s">
        <v>2573</v>
      </c>
      <c r="J50" s="4078"/>
      <c r="K50" s="4078"/>
      <c r="L50" s="4078"/>
      <c r="M50" s="4078"/>
      <c r="N50" s="4078"/>
      <c r="O50" s="4078"/>
      <c r="P50" s="4078"/>
      <c r="Q50" s="4078"/>
      <c r="R50" s="4078"/>
      <c r="S50" s="4078"/>
      <c r="T50" s="4078"/>
      <c r="U50" s="4078"/>
      <c r="V50" s="4078"/>
      <c r="W50" s="4078"/>
      <c r="X50" s="4078"/>
      <c r="Y50" s="4078"/>
      <c r="Z50" s="4078"/>
      <c r="AA50" s="4078"/>
      <c r="AB50" s="4078"/>
      <c r="AC50" s="4078"/>
      <c r="AD50" s="4078"/>
      <c r="AE50" s="4078"/>
      <c r="AF50" s="4078"/>
      <c r="AG50" s="4078"/>
      <c r="AH50" s="4078"/>
      <c r="AI50" s="4078"/>
      <c r="AJ50" s="4078"/>
      <c r="AK50" s="4078"/>
    </row>
    <row r="51" spans="1:37" ht="13.35" customHeight="1">
      <c r="A51" s="4085"/>
      <c r="B51" s="3211"/>
      <c r="C51" s="3211"/>
      <c r="D51" s="3211"/>
      <c r="E51" s="3211"/>
      <c r="F51" s="3211"/>
      <c r="G51" s="3211"/>
      <c r="H51" s="4086"/>
      <c r="I51" s="4090"/>
      <c r="J51" s="4091"/>
      <c r="K51" s="4091"/>
      <c r="L51" s="4091"/>
      <c r="M51" s="4091"/>
      <c r="N51" s="4091"/>
      <c r="O51" s="4091"/>
      <c r="P51" s="4091"/>
      <c r="Q51" s="4091"/>
      <c r="R51" s="4091"/>
      <c r="S51" s="4091"/>
      <c r="T51" s="4091"/>
      <c r="U51" s="4091"/>
      <c r="V51" s="4091"/>
      <c r="W51" s="4091"/>
      <c r="X51" s="4091"/>
      <c r="Y51" s="4091"/>
      <c r="Z51" s="4091"/>
      <c r="AA51" s="4091"/>
      <c r="AB51" s="4091"/>
      <c r="AC51" s="4091"/>
      <c r="AD51" s="4091"/>
      <c r="AE51" s="4091"/>
      <c r="AF51" s="4091"/>
      <c r="AG51" s="4091"/>
      <c r="AH51" s="4091"/>
      <c r="AI51" s="4091"/>
      <c r="AJ51" s="4091"/>
      <c r="AK51" s="4092"/>
    </row>
    <row r="52" spans="1:37" ht="13.35" customHeight="1">
      <c r="A52" s="4085"/>
      <c r="B52" s="3211"/>
      <c r="C52" s="3211"/>
      <c r="D52" s="3211"/>
      <c r="E52" s="3211"/>
      <c r="F52" s="3211"/>
      <c r="G52" s="3211"/>
      <c r="H52" s="4086"/>
      <c r="I52" s="4093"/>
      <c r="J52" s="4094"/>
      <c r="K52" s="4094"/>
      <c r="L52" s="4094"/>
      <c r="M52" s="4094"/>
      <c r="N52" s="4094"/>
      <c r="O52" s="4094"/>
      <c r="P52" s="4094"/>
      <c r="Q52" s="4094"/>
      <c r="R52" s="4094"/>
      <c r="S52" s="4094"/>
      <c r="T52" s="4094"/>
      <c r="U52" s="4094"/>
      <c r="V52" s="4094"/>
      <c r="W52" s="4094"/>
      <c r="X52" s="4094"/>
      <c r="Y52" s="4094"/>
      <c r="Z52" s="4094"/>
      <c r="AA52" s="4094"/>
      <c r="AB52" s="4094"/>
      <c r="AC52" s="4094"/>
      <c r="AD52" s="4094"/>
      <c r="AE52" s="4094"/>
      <c r="AF52" s="4094"/>
      <c r="AG52" s="4094"/>
      <c r="AH52" s="4094"/>
      <c r="AI52" s="4094"/>
      <c r="AJ52" s="4094"/>
      <c r="AK52" s="4095"/>
    </row>
    <row r="53" spans="1:37" ht="13.35" customHeight="1">
      <c r="A53" s="4087"/>
      <c r="B53" s="4077"/>
      <c r="C53" s="4077"/>
      <c r="D53" s="4077"/>
      <c r="E53" s="4077"/>
      <c r="F53" s="4077"/>
      <c r="G53" s="4077"/>
      <c r="H53" s="4088"/>
      <c r="I53" s="4096"/>
      <c r="J53" s="4097"/>
      <c r="K53" s="4097"/>
      <c r="L53" s="4097"/>
      <c r="M53" s="4097"/>
      <c r="N53" s="4097"/>
      <c r="O53" s="4097"/>
      <c r="P53" s="4097"/>
      <c r="Q53" s="4097"/>
      <c r="R53" s="4097"/>
      <c r="S53" s="4097"/>
      <c r="T53" s="4097"/>
      <c r="U53" s="4097"/>
      <c r="V53" s="4097"/>
      <c r="W53" s="4097"/>
      <c r="X53" s="4097"/>
      <c r="Y53" s="4097"/>
      <c r="Z53" s="4097"/>
      <c r="AA53" s="4097"/>
      <c r="AB53" s="4097"/>
      <c r="AC53" s="4097"/>
      <c r="AD53" s="4097"/>
      <c r="AE53" s="4097"/>
      <c r="AF53" s="4097"/>
      <c r="AG53" s="4097"/>
      <c r="AH53" s="4097"/>
      <c r="AI53" s="4097"/>
      <c r="AJ53" s="4097"/>
      <c r="AK53" s="4098"/>
    </row>
    <row r="54" spans="1:37" ht="42" customHeight="1">
      <c r="A54" s="218" t="s">
        <v>522</v>
      </c>
      <c r="B54" s="4071" t="s">
        <v>5984</v>
      </c>
      <c r="C54" s="4071"/>
      <c r="D54" s="4071"/>
      <c r="E54" s="4071"/>
      <c r="F54" s="4071"/>
      <c r="G54" s="4071"/>
      <c r="H54" s="4071"/>
      <c r="I54" s="4071"/>
      <c r="J54" s="4071"/>
      <c r="K54" s="4071"/>
      <c r="L54" s="4071"/>
      <c r="M54" s="4071"/>
      <c r="N54" s="4071"/>
      <c r="O54" s="4071"/>
      <c r="P54" s="4071"/>
      <c r="Q54" s="4071"/>
      <c r="R54" s="4071"/>
      <c r="S54" s="4071"/>
      <c r="T54" s="4071"/>
      <c r="U54" s="4071"/>
      <c r="V54" s="4071"/>
      <c r="W54" s="4071"/>
      <c r="X54" s="4071"/>
      <c r="Y54" s="4071"/>
      <c r="Z54" s="4071"/>
      <c r="AA54" s="4071"/>
      <c r="AB54" s="4071"/>
      <c r="AC54" s="4071"/>
      <c r="AD54" s="4071"/>
      <c r="AE54" s="4071"/>
      <c r="AF54" s="4071"/>
      <c r="AG54" s="4071"/>
      <c r="AH54" s="4071"/>
      <c r="AI54" s="4071"/>
      <c r="AJ54" s="4071"/>
      <c r="AK54" s="4071"/>
    </row>
    <row r="55" spans="1:37" ht="3" customHeight="1">
      <c r="A55" s="490"/>
      <c r="B55" s="782"/>
      <c r="C55" s="782"/>
      <c r="D55" s="782"/>
      <c r="E55" s="782"/>
      <c r="F55" s="782"/>
      <c r="G55" s="782"/>
      <c r="H55" s="782"/>
      <c r="I55" s="782"/>
      <c r="J55" s="782"/>
      <c r="K55" s="782"/>
      <c r="L55" s="782"/>
      <c r="M55" s="782"/>
      <c r="N55" s="782"/>
      <c r="O55" s="782"/>
      <c r="P55" s="782"/>
      <c r="Q55" s="782"/>
      <c r="R55" s="782"/>
      <c r="S55" s="782"/>
      <c r="T55" s="782"/>
      <c r="U55" s="782"/>
      <c r="V55" s="782"/>
      <c r="W55" s="782"/>
      <c r="X55" s="782"/>
      <c r="Y55" s="782"/>
      <c r="Z55" s="782"/>
      <c r="AA55" s="782"/>
      <c r="AB55" s="782"/>
      <c r="AC55" s="782"/>
      <c r="AD55" s="782"/>
      <c r="AE55" s="782"/>
      <c r="AF55" s="782"/>
      <c r="AG55" s="782"/>
      <c r="AH55" s="782"/>
      <c r="AI55" s="782"/>
      <c r="AJ55" s="782"/>
      <c r="AK55" s="782"/>
    </row>
    <row r="56" spans="1:37" ht="13.5" customHeight="1">
      <c r="A56" s="219" t="s">
        <v>2625</v>
      </c>
      <c r="B56" s="4072" t="s">
        <v>2626</v>
      </c>
      <c r="C56" s="4072"/>
      <c r="D56" s="4072"/>
      <c r="E56" s="4072"/>
      <c r="F56" s="4072"/>
      <c r="G56" s="4072"/>
      <c r="H56" s="4072"/>
      <c r="I56" s="4072"/>
      <c r="J56" s="4072"/>
      <c r="K56" s="4072"/>
      <c r="L56" s="4072"/>
      <c r="M56" s="4072"/>
      <c r="N56" s="4072"/>
      <c r="O56" s="4072"/>
      <c r="P56" s="4072"/>
      <c r="Q56" s="4072"/>
      <c r="R56" s="4072"/>
      <c r="S56" s="4072"/>
      <c r="T56" s="4072"/>
      <c r="U56" s="4072"/>
      <c r="V56" s="4072"/>
      <c r="W56" s="4072"/>
      <c r="X56" s="4072"/>
      <c r="Y56" s="4072"/>
      <c r="Z56" s="4072"/>
      <c r="AA56" s="4072"/>
      <c r="AB56" s="4072"/>
      <c r="AC56" s="4072"/>
      <c r="AD56" s="4072"/>
      <c r="AE56" s="4072"/>
      <c r="AF56" s="4072"/>
      <c r="AG56" s="4072"/>
      <c r="AH56" s="4072"/>
      <c r="AI56" s="4072"/>
      <c r="AJ56" s="4072"/>
      <c r="AK56" s="4072"/>
    </row>
    <row r="57" spans="1:37">
      <c r="A57" s="209"/>
      <c r="AE57" s="4073" t="s">
        <v>5981</v>
      </c>
      <c r="AF57" s="4073"/>
      <c r="AG57" s="4073"/>
      <c r="AH57" s="4073"/>
      <c r="AI57" s="4073"/>
      <c r="AJ57" s="4073"/>
      <c r="AK57" s="4073"/>
    </row>
  </sheetData>
  <mergeCells count="124">
    <mergeCell ref="A3:AK3"/>
    <mergeCell ref="A4:AK4"/>
    <mergeCell ref="A5:AK5"/>
    <mergeCell ref="B6:AK6"/>
    <mergeCell ref="B7:AK7"/>
    <mergeCell ref="A9:D9"/>
    <mergeCell ref="E9:Q9"/>
    <mergeCell ref="R9:S9"/>
    <mergeCell ref="A1:G1"/>
    <mergeCell ref="X2:Z2"/>
    <mergeCell ref="AA2:AB2"/>
    <mergeCell ref="AC2:AD2"/>
    <mergeCell ref="AF2:AG2"/>
    <mergeCell ref="AI2:AJ2"/>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41:H42"/>
    <mergeCell ref="J41:K41"/>
    <mergeCell ref="M41:AK41"/>
    <mergeCell ref="M42:AK42"/>
    <mergeCell ref="A43:H45"/>
    <mergeCell ref="I43:AK45"/>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6"/>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18" customWidth="1"/>
    <col min="2" max="85" width="1.625" style="1618" customWidth="1"/>
    <col min="86" max="86" width="1.375" style="1618" customWidth="1"/>
    <col min="87" max="256" width="1.5" style="1618" customWidth="1"/>
    <col min="257" max="257" width="1.375" style="1618" customWidth="1"/>
    <col min="258" max="341" width="1.625" style="1618" customWidth="1"/>
    <col min="342" max="342" width="1.375" style="1618" customWidth="1"/>
    <col min="343" max="512" width="1.5" style="1618" customWidth="1"/>
    <col min="513" max="513" width="1.375" style="1618" customWidth="1"/>
    <col min="514" max="597" width="1.625" style="1618" customWidth="1"/>
    <col min="598" max="598" width="1.375" style="1618" customWidth="1"/>
    <col min="599" max="768" width="1.5" style="1618" customWidth="1"/>
    <col min="769" max="769" width="1.375" style="1618" customWidth="1"/>
    <col min="770" max="853" width="1.625" style="1618" customWidth="1"/>
    <col min="854" max="854" width="1.375" style="1618" customWidth="1"/>
    <col min="855" max="1024" width="1.5" style="1618" customWidth="1"/>
    <col min="1025" max="1025" width="1.375" style="1618" customWidth="1"/>
    <col min="1026" max="1109" width="1.625" style="1618" customWidth="1"/>
    <col min="1110" max="1110" width="1.375" style="1618" customWidth="1"/>
    <col min="1111" max="1280" width="1.5" style="1618" customWidth="1"/>
    <col min="1281" max="1281" width="1.375" style="1618" customWidth="1"/>
    <col min="1282" max="1365" width="1.625" style="1618" customWidth="1"/>
    <col min="1366" max="1366" width="1.375" style="1618" customWidth="1"/>
    <col min="1367" max="1536" width="1.5" style="1618" customWidth="1"/>
    <col min="1537" max="1537" width="1.375" style="1618" customWidth="1"/>
    <col min="1538" max="1621" width="1.625" style="1618" customWidth="1"/>
    <col min="1622" max="1622" width="1.375" style="1618" customWidth="1"/>
    <col min="1623" max="1792" width="1.5" style="1618" customWidth="1"/>
    <col min="1793" max="1793" width="1.375" style="1618" customWidth="1"/>
    <col min="1794" max="1877" width="1.625" style="1618" customWidth="1"/>
    <col min="1878" max="1878" width="1.375" style="1618" customWidth="1"/>
    <col min="1879" max="2048" width="1.5" style="1618" customWidth="1"/>
    <col min="2049" max="2049" width="1.375" style="1618" customWidth="1"/>
    <col min="2050" max="2133" width="1.625" style="1618" customWidth="1"/>
    <col min="2134" max="2134" width="1.375" style="1618" customWidth="1"/>
    <col min="2135" max="2304" width="1.5" style="1618" customWidth="1"/>
    <col min="2305" max="2305" width="1.375" style="1618" customWidth="1"/>
    <col min="2306" max="2389" width="1.625" style="1618" customWidth="1"/>
    <col min="2390" max="2390" width="1.375" style="1618" customWidth="1"/>
    <col min="2391" max="2560" width="1.5" style="1618" customWidth="1"/>
    <col min="2561" max="2561" width="1.375" style="1618" customWidth="1"/>
    <col min="2562" max="2645" width="1.625" style="1618" customWidth="1"/>
    <col min="2646" max="2646" width="1.375" style="1618" customWidth="1"/>
    <col min="2647" max="2816" width="1.5" style="1618" customWidth="1"/>
    <col min="2817" max="2817" width="1.375" style="1618" customWidth="1"/>
    <col min="2818" max="2901" width="1.625" style="1618" customWidth="1"/>
    <col min="2902" max="2902" width="1.375" style="1618" customWidth="1"/>
    <col min="2903" max="3072" width="1.5" style="1618" customWidth="1"/>
    <col min="3073" max="3073" width="1.375" style="1618" customWidth="1"/>
    <col min="3074" max="3157" width="1.625" style="1618" customWidth="1"/>
    <col min="3158" max="3158" width="1.375" style="1618" customWidth="1"/>
    <col min="3159" max="3328" width="1.5" style="1618" customWidth="1"/>
    <col min="3329" max="3329" width="1.375" style="1618" customWidth="1"/>
    <col min="3330" max="3413" width="1.625" style="1618" customWidth="1"/>
    <col min="3414" max="3414" width="1.375" style="1618" customWidth="1"/>
    <col min="3415" max="3584" width="1.5" style="1618" customWidth="1"/>
    <col min="3585" max="3585" width="1.375" style="1618" customWidth="1"/>
    <col min="3586" max="3669" width="1.625" style="1618" customWidth="1"/>
    <col min="3670" max="3670" width="1.375" style="1618" customWidth="1"/>
    <col min="3671" max="3840" width="1.5" style="1618" customWidth="1"/>
    <col min="3841" max="3841" width="1.375" style="1618" customWidth="1"/>
    <col min="3842" max="3925" width="1.625" style="1618" customWidth="1"/>
    <col min="3926" max="3926" width="1.375" style="1618" customWidth="1"/>
    <col min="3927" max="4096" width="1.5" style="1618" customWidth="1"/>
    <col min="4097" max="4097" width="1.375" style="1618" customWidth="1"/>
    <col min="4098" max="4181" width="1.625" style="1618" customWidth="1"/>
    <col min="4182" max="4182" width="1.375" style="1618" customWidth="1"/>
    <col min="4183" max="4352" width="1.5" style="1618" customWidth="1"/>
    <col min="4353" max="4353" width="1.375" style="1618" customWidth="1"/>
    <col min="4354" max="4437" width="1.625" style="1618" customWidth="1"/>
    <col min="4438" max="4438" width="1.375" style="1618" customWidth="1"/>
    <col min="4439" max="4608" width="1.5" style="1618" customWidth="1"/>
    <col min="4609" max="4609" width="1.375" style="1618" customWidth="1"/>
    <col min="4610" max="4693" width="1.625" style="1618" customWidth="1"/>
    <col min="4694" max="4694" width="1.375" style="1618" customWidth="1"/>
    <col min="4695" max="4864" width="1.5" style="1618" customWidth="1"/>
    <col min="4865" max="4865" width="1.375" style="1618" customWidth="1"/>
    <col min="4866" max="4949" width="1.625" style="1618" customWidth="1"/>
    <col min="4950" max="4950" width="1.375" style="1618" customWidth="1"/>
    <col min="4951" max="5120" width="1.5" style="1618" customWidth="1"/>
    <col min="5121" max="5121" width="1.375" style="1618" customWidth="1"/>
    <col min="5122" max="5205" width="1.625" style="1618" customWidth="1"/>
    <col min="5206" max="5206" width="1.375" style="1618" customWidth="1"/>
    <col min="5207" max="5376" width="1.5" style="1618" customWidth="1"/>
    <col min="5377" max="5377" width="1.375" style="1618" customWidth="1"/>
    <col min="5378" max="5461" width="1.625" style="1618" customWidth="1"/>
    <col min="5462" max="5462" width="1.375" style="1618" customWidth="1"/>
    <col min="5463" max="5632" width="1.5" style="1618" customWidth="1"/>
    <col min="5633" max="5633" width="1.375" style="1618" customWidth="1"/>
    <col min="5634" max="5717" width="1.625" style="1618" customWidth="1"/>
    <col min="5718" max="5718" width="1.375" style="1618" customWidth="1"/>
    <col min="5719" max="5888" width="1.5" style="1618" customWidth="1"/>
    <col min="5889" max="5889" width="1.375" style="1618" customWidth="1"/>
    <col min="5890" max="5973" width="1.625" style="1618" customWidth="1"/>
    <col min="5974" max="5974" width="1.375" style="1618" customWidth="1"/>
    <col min="5975" max="6144" width="1.5" style="1618" customWidth="1"/>
    <col min="6145" max="6145" width="1.375" style="1618" customWidth="1"/>
    <col min="6146" max="6229" width="1.625" style="1618" customWidth="1"/>
    <col min="6230" max="6230" width="1.375" style="1618" customWidth="1"/>
    <col min="6231" max="6400" width="1.5" style="1618" customWidth="1"/>
    <col min="6401" max="6401" width="1.375" style="1618" customWidth="1"/>
    <col min="6402" max="6485" width="1.625" style="1618" customWidth="1"/>
    <col min="6486" max="6486" width="1.375" style="1618" customWidth="1"/>
    <col min="6487" max="6656" width="1.5" style="1618" customWidth="1"/>
    <col min="6657" max="6657" width="1.375" style="1618" customWidth="1"/>
    <col min="6658" max="6741" width="1.625" style="1618" customWidth="1"/>
    <col min="6742" max="6742" width="1.375" style="1618" customWidth="1"/>
    <col min="6743" max="6912" width="1.5" style="1618" customWidth="1"/>
    <col min="6913" max="6913" width="1.375" style="1618" customWidth="1"/>
    <col min="6914" max="6997" width="1.625" style="1618" customWidth="1"/>
    <col min="6998" max="6998" width="1.375" style="1618" customWidth="1"/>
    <col min="6999" max="7168" width="1.5" style="1618" customWidth="1"/>
    <col min="7169" max="7169" width="1.375" style="1618" customWidth="1"/>
    <col min="7170" max="7253" width="1.625" style="1618" customWidth="1"/>
    <col min="7254" max="7254" width="1.375" style="1618" customWidth="1"/>
    <col min="7255" max="7424" width="1.5" style="1618" customWidth="1"/>
    <col min="7425" max="7425" width="1.375" style="1618" customWidth="1"/>
    <col min="7426" max="7509" width="1.625" style="1618" customWidth="1"/>
    <col min="7510" max="7510" width="1.375" style="1618" customWidth="1"/>
    <col min="7511" max="7680" width="1.5" style="1618" customWidth="1"/>
    <col min="7681" max="7681" width="1.375" style="1618" customWidth="1"/>
    <col min="7682" max="7765" width="1.625" style="1618" customWidth="1"/>
    <col min="7766" max="7766" width="1.375" style="1618" customWidth="1"/>
    <col min="7767" max="7936" width="1.5" style="1618" customWidth="1"/>
    <col min="7937" max="7937" width="1.375" style="1618" customWidth="1"/>
    <col min="7938" max="8021" width="1.625" style="1618" customWidth="1"/>
    <col min="8022" max="8022" width="1.375" style="1618" customWidth="1"/>
    <col min="8023" max="8192" width="1.5" style="1618" customWidth="1"/>
    <col min="8193" max="8193" width="1.375" style="1618" customWidth="1"/>
    <col min="8194" max="8277" width="1.625" style="1618" customWidth="1"/>
    <col min="8278" max="8278" width="1.375" style="1618" customWidth="1"/>
    <col min="8279" max="8448" width="1.5" style="1618" customWidth="1"/>
    <col min="8449" max="8449" width="1.375" style="1618" customWidth="1"/>
    <col min="8450" max="8533" width="1.625" style="1618" customWidth="1"/>
    <col min="8534" max="8534" width="1.375" style="1618" customWidth="1"/>
    <col min="8535" max="8704" width="1.5" style="1618" customWidth="1"/>
    <col min="8705" max="8705" width="1.375" style="1618" customWidth="1"/>
    <col min="8706" max="8789" width="1.625" style="1618" customWidth="1"/>
    <col min="8790" max="8790" width="1.375" style="1618" customWidth="1"/>
    <col min="8791" max="8960" width="1.5" style="1618" customWidth="1"/>
    <col min="8961" max="8961" width="1.375" style="1618" customWidth="1"/>
    <col min="8962" max="9045" width="1.625" style="1618" customWidth="1"/>
    <col min="9046" max="9046" width="1.375" style="1618" customWidth="1"/>
    <col min="9047" max="9216" width="1.5" style="1618" customWidth="1"/>
    <col min="9217" max="9217" width="1.375" style="1618" customWidth="1"/>
    <col min="9218" max="9301" width="1.625" style="1618" customWidth="1"/>
    <col min="9302" max="9302" width="1.375" style="1618" customWidth="1"/>
    <col min="9303" max="9472" width="1.5" style="1618" customWidth="1"/>
    <col min="9473" max="9473" width="1.375" style="1618" customWidth="1"/>
    <col min="9474" max="9557" width="1.625" style="1618" customWidth="1"/>
    <col min="9558" max="9558" width="1.375" style="1618" customWidth="1"/>
    <col min="9559" max="9728" width="1.5" style="1618" customWidth="1"/>
    <col min="9729" max="9729" width="1.375" style="1618" customWidth="1"/>
    <col min="9730" max="9813" width="1.625" style="1618" customWidth="1"/>
    <col min="9814" max="9814" width="1.375" style="1618" customWidth="1"/>
    <col min="9815" max="9984" width="1.5" style="1618" customWidth="1"/>
    <col min="9985" max="9985" width="1.375" style="1618" customWidth="1"/>
    <col min="9986" max="10069" width="1.625" style="1618" customWidth="1"/>
    <col min="10070" max="10070" width="1.375" style="1618" customWidth="1"/>
    <col min="10071" max="10240" width="1.5" style="1618" customWidth="1"/>
    <col min="10241" max="10241" width="1.375" style="1618" customWidth="1"/>
    <col min="10242" max="10325" width="1.625" style="1618" customWidth="1"/>
    <col min="10326" max="10326" width="1.375" style="1618" customWidth="1"/>
    <col min="10327" max="10496" width="1.5" style="1618" customWidth="1"/>
    <col min="10497" max="10497" width="1.375" style="1618" customWidth="1"/>
    <col min="10498" max="10581" width="1.625" style="1618" customWidth="1"/>
    <col min="10582" max="10582" width="1.375" style="1618" customWidth="1"/>
    <col min="10583" max="10752" width="1.5" style="1618" customWidth="1"/>
    <col min="10753" max="10753" width="1.375" style="1618" customWidth="1"/>
    <col min="10754" max="10837" width="1.625" style="1618" customWidth="1"/>
    <col min="10838" max="10838" width="1.375" style="1618" customWidth="1"/>
    <col min="10839" max="11008" width="1.5" style="1618" customWidth="1"/>
    <col min="11009" max="11009" width="1.375" style="1618" customWidth="1"/>
    <col min="11010" max="11093" width="1.625" style="1618" customWidth="1"/>
    <col min="11094" max="11094" width="1.375" style="1618" customWidth="1"/>
    <col min="11095" max="11264" width="1.5" style="1618" customWidth="1"/>
    <col min="11265" max="11265" width="1.375" style="1618" customWidth="1"/>
    <col min="11266" max="11349" width="1.625" style="1618" customWidth="1"/>
    <col min="11350" max="11350" width="1.375" style="1618" customWidth="1"/>
    <col min="11351" max="11520" width="1.5" style="1618" customWidth="1"/>
    <col min="11521" max="11521" width="1.375" style="1618" customWidth="1"/>
    <col min="11522" max="11605" width="1.625" style="1618" customWidth="1"/>
    <col min="11606" max="11606" width="1.375" style="1618" customWidth="1"/>
    <col min="11607" max="11776" width="1.5" style="1618" customWidth="1"/>
    <col min="11777" max="11777" width="1.375" style="1618" customWidth="1"/>
    <col min="11778" max="11861" width="1.625" style="1618" customWidth="1"/>
    <col min="11862" max="11862" width="1.375" style="1618" customWidth="1"/>
    <col min="11863" max="12032" width="1.5" style="1618" customWidth="1"/>
    <col min="12033" max="12033" width="1.375" style="1618" customWidth="1"/>
    <col min="12034" max="12117" width="1.625" style="1618" customWidth="1"/>
    <col min="12118" max="12118" width="1.375" style="1618" customWidth="1"/>
    <col min="12119" max="12288" width="1.5" style="1618" customWidth="1"/>
    <col min="12289" max="12289" width="1.375" style="1618" customWidth="1"/>
    <col min="12290" max="12373" width="1.625" style="1618" customWidth="1"/>
    <col min="12374" max="12374" width="1.375" style="1618" customWidth="1"/>
    <col min="12375" max="12544" width="1.5" style="1618" customWidth="1"/>
    <col min="12545" max="12545" width="1.375" style="1618" customWidth="1"/>
    <col min="12546" max="12629" width="1.625" style="1618" customWidth="1"/>
    <col min="12630" max="12630" width="1.375" style="1618" customWidth="1"/>
    <col min="12631" max="12800" width="1.5" style="1618" customWidth="1"/>
    <col min="12801" max="12801" width="1.375" style="1618" customWidth="1"/>
    <col min="12802" max="12885" width="1.625" style="1618" customWidth="1"/>
    <col min="12886" max="12886" width="1.375" style="1618" customWidth="1"/>
    <col min="12887" max="13056" width="1.5" style="1618" customWidth="1"/>
    <col min="13057" max="13057" width="1.375" style="1618" customWidth="1"/>
    <col min="13058" max="13141" width="1.625" style="1618" customWidth="1"/>
    <col min="13142" max="13142" width="1.375" style="1618" customWidth="1"/>
    <col min="13143" max="13312" width="1.5" style="1618" customWidth="1"/>
    <col min="13313" max="13313" width="1.375" style="1618" customWidth="1"/>
    <col min="13314" max="13397" width="1.625" style="1618" customWidth="1"/>
    <col min="13398" max="13398" width="1.375" style="1618" customWidth="1"/>
    <col min="13399" max="13568" width="1.5" style="1618" customWidth="1"/>
    <col min="13569" max="13569" width="1.375" style="1618" customWidth="1"/>
    <col min="13570" max="13653" width="1.625" style="1618" customWidth="1"/>
    <col min="13654" max="13654" width="1.375" style="1618" customWidth="1"/>
    <col min="13655" max="13824" width="1.5" style="1618" customWidth="1"/>
    <col min="13825" max="13825" width="1.375" style="1618" customWidth="1"/>
    <col min="13826" max="13909" width="1.625" style="1618" customWidth="1"/>
    <col min="13910" max="13910" width="1.375" style="1618" customWidth="1"/>
    <col min="13911" max="14080" width="1.5" style="1618" customWidth="1"/>
    <col min="14081" max="14081" width="1.375" style="1618" customWidth="1"/>
    <col min="14082" max="14165" width="1.625" style="1618" customWidth="1"/>
    <col min="14166" max="14166" width="1.375" style="1618" customWidth="1"/>
    <col min="14167" max="14336" width="1.5" style="1618" customWidth="1"/>
    <col min="14337" max="14337" width="1.375" style="1618" customWidth="1"/>
    <col min="14338" max="14421" width="1.625" style="1618" customWidth="1"/>
    <col min="14422" max="14422" width="1.375" style="1618" customWidth="1"/>
    <col min="14423" max="14592" width="1.5" style="1618" customWidth="1"/>
    <col min="14593" max="14593" width="1.375" style="1618" customWidth="1"/>
    <col min="14594" max="14677" width="1.625" style="1618" customWidth="1"/>
    <col min="14678" max="14678" width="1.375" style="1618" customWidth="1"/>
    <col min="14679" max="14848" width="1.5" style="1618" customWidth="1"/>
    <col min="14849" max="14849" width="1.375" style="1618" customWidth="1"/>
    <col min="14850" max="14933" width="1.625" style="1618" customWidth="1"/>
    <col min="14934" max="14934" width="1.375" style="1618" customWidth="1"/>
    <col min="14935" max="15104" width="1.5" style="1618" customWidth="1"/>
    <col min="15105" max="15105" width="1.375" style="1618" customWidth="1"/>
    <col min="15106" max="15189" width="1.625" style="1618" customWidth="1"/>
    <col min="15190" max="15190" width="1.375" style="1618" customWidth="1"/>
    <col min="15191" max="15360" width="1.5" style="1618" customWidth="1"/>
    <col min="15361" max="15361" width="1.375" style="1618" customWidth="1"/>
    <col min="15362" max="15445" width="1.625" style="1618" customWidth="1"/>
    <col min="15446" max="15446" width="1.375" style="1618" customWidth="1"/>
    <col min="15447" max="15616" width="1.5" style="1618" customWidth="1"/>
    <col min="15617" max="15617" width="1.375" style="1618" customWidth="1"/>
    <col min="15618" max="15701" width="1.625" style="1618" customWidth="1"/>
    <col min="15702" max="15702" width="1.375" style="1618" customWidth="1"/>
    <col min="15703" max="15872" width="1.5" style="1618" customWidth="1"/>
    <col min="15873" max="15873" width="1.375" style="1618" customWidth="1"/>
    <col min="15874" max="15957" width="1.625" style="1618" customWidth="1"/>
    <col min="15958" max="15958" width="1.375" style="1618" customWidth="1"/>
    <col min="15959" max="16128" width="1.5" style="1618" customWidth="1"/>
    <col min="16129" max="16129" width="1.375" style="1618" customWidth="1"/>
    <col min="16130" max="16213" width="1.625" style="1618" customWidth="1"/>
    <col min="16214" max="16214" width="1.375" style="1618" customWidth="1"/>
    <col min="16215" max="16384" width="1.5" style="1618" customWidth="1"/>
  </cols>
  <sheetData>
    <row r="1" spans="2:97" ht="15.75" customHeight="1">
      <c r="B1" s="1617" t="s">
        <v>2606</v>
      </c>
    </row>
    <row r="2" spans="2:97" ht="12.75" customHeight="1">
      <c r="B2" s="4527" t="s">
        <v>2607</v>
      </c>
      <c r="C2" s="4527"/>
      <c r="D2" s="4527"/>
      <c r="E2" s="4527"/>
      <c r="F2" s="4527"/>
      <c r="G2" s="4527"/>
      <c r="H2" s="4527"/>
      <c r="I2" s="4527"/>
      <c r="J2" s="4527"/>
      <c r="K2" s="4527"/>
      <c r="L2" s="4527"/>
      <c r="M2" s="4527"/>
      <c r="N2" s="4527"/>
      <c r="O2" s="4527"/>
      <c r="P2" s="4527"/>
      <c r="Q2" s="4527"/>
      <c r="R2" s="4527"/>
      <c r="S2" s="4527"/>
      <c r="T2" s="4527"/>
      <c r="U2" s="4527"/>
      <c r="V2" s="4527"/>
      <c r="W2" s="4527"/>
      <c r="X2" s="4527"/>
      <c r="Y2" s="4527"/>
      <c r="Z2" s="4527"/>
      <c r="AA2" s="4527"/>
      <c r="AB2" s="4527"/>
      <c r="AC2" s="4527"/>
      <c r="AD2" s="4527"/>
      <c r="AE2" s="4527"/>
      <c r="AF2" s="4527"/>
      <c r="AG2" s="4527"/>
      <c r="AH2" s="4527"/>
      <c r="AI2" s="4527"/>
      <c r="AJ2" s="4527"/>
      <c r="AK2" s="4527"/>
      <c r="AL2" s="4527"/>
      <c r="AM2" s="4527"/>
      <c r="AN2" s="4527"/>
      <c r="AO2" s="4527"/>
      <c r="AP2" s="4527"/>
      <c r="AQ2" s="4527"/>
      <c r="AR2" s="4527"/>
      <c r="AS2" s="4527"/>
      <c r="AT2" s="4527"/>
      <c r="AU2" s="4527"/>
      <c r="AV2" s="4527"/>
      <c r="AW2" s="4527"/>
      <c r="AX2" s="4527"/>
      <c r="AY2" s="4527"/>
      <c r="AZ2" s="4527"/>
      <c r="BA2" s="4527"/>
      <c r="BB2" s="4527"/>
      <c r="BC2" s="4527"/>
      <c r="BD2" s="4527"/>
      <c r="BE2" s="4527"/>
      <c r="BF2" s="4527"/>
      <c r="BG2" s="4527"/>
      <c r="BH2" s="4527"/>
      <c r="BI2" s="4527"/>
      <c r="BJ2" s="4527"/>
      <c r="BK2" s="4527"/>
      <c r="BL2" s="4527"/>
      <c r="BM2" s="4527"/>
      <c r="BN2" s="4527"/>
      <c r="BO2" s="4527"/>
      <c r="BP2" s="4527"/>
      <c r="BQ2" s="4527"/>
      <c r="BR2" s="4527"/>
      <c r="BS2" s="4527"/>
      <c r="BT2" s="4527"/>
      <c r="BU2" s="4527"/>
      <c r="BV2" s="4527"/>
      <c r="BW2" s="4527"/>
      <c r="BX2" s="4527"/>
      <c r="BY2" s="4527"/>
      <c r="BZ2" s="4527"/>
      <c r="CA2" s="4527"/>
      <c r="CB2" s="4527"/>
      <c r="CC2" s="4527"/>
      <c r="CD2" s="4527"/>
      <c r="CE2" s="4527"/>
      <c r="CF2" s="4527"/>
      <c r="CG2" s="4527"/>
    </row>
    <row r="3" spans="2:97" ht="9.75" customHeight="1">
      <c r="B3" s="4527"/>
      <c r="C3" s="4527"/>
      <c r="D3" s="4527"/>
      <c r="E3" s="4527"/>
      <c r="F3" s="4527"/>
      <c r="G3" s="4527"/>
      <c r="H3" s="4527"/>
      <c r="I3" s="4527"/>
      <c r="J3" s="4527"/>
      <c r="K3" s="4527"/>
      <c r="L3" s="4527"/>
      <c r="M3" s="4527"/>
      <c r="N3" s="4527"/>
      <c r="O3" s="4527"/>
      <c r="P3" s="4527"/>
      <c r="Q3" s="4527"/>
      <c r="R3" s="4527"/>
      <c r="S3" s="4527"/>
      <c r="T3" s="4527"/>
      <c r="U3" s="4527"/>
      <c r="V3" s="4527"/>
      <c r="W3" s="4527"/>
      <c r="X3" s="4527"/>
      <c r="Y3" s="4527"/>
      <c r="Z3" s="4527"/>
      <c r="AA3" s="4527"/>
      <c r="AB3" s="4527"/>
      <c r="AC3" s="4527"/>
      <c r="AD3" s="4527"/>
      <c r="AE3" s="4527"/>
      <c r="AF3" s="4527"/>
      <c r="AG3" s="4527"/>
      <c r="AH3" s="4527"/>
      <c r="AI3" s="4527"/>
      <c r="AJ3" s="4527"/>
      <c r="AK3" s="4527"/>
      <c r="AL3" s="4527"/>
      <c r="AM3" s="4527"/>
      <c r="AN3" s="4527"/>
      <c r="AO3" s="4527"/>
      <c r="AP3" s="4527"/>
      <c r="AQ3" s="4527"/>
      <c r="AR3" s="4527"/>
      <c r="AS3" s="4527"/>
      <c r="AT3" s="4527"/>
      <c r="AU3" s="4527"/>
      <c r="AV3" s="4527"/>
      <c r="AW3" s="4527"/>
      <c r="AX3" s="4527"/>
      <c r="AY3" s="4527"/>
      <c r="AZ3" s="4527"/>
      <c r="BA3" s="4527"/>
      <c r="BB3" s="4527"/>
      <c r="BC3" s="4527"/>
      <c r="BD3" s="4527"/>
      <c r="BE3" s="4527"/>
      <c r="BF3" s="4527"/>
      <c r="BG3" s="4527"/>
      <c r="BH3" s="4527"/>
      <c r="BI3" s="4527"/>
      <c r="BJ3" s="4527"/>
      <c r="BK3" s="4527"/>
      <c r="BL3" s="4527"/>
      <c r="BM3" s="4527"/>
      <c r="BN3" s="4527"/>
      <c r="BO3" s="4527"/>
      <c r="BP3" s="4527"/>
      <c r="BQ3" s="4527"/>
      <c r="BR3" s="4527"/>
      <c r="BS3" s="4527"/>
      <c r="BT3" s="4527"/>
      <c r="BU3" s="4527"/>
      <c r="BV3" s="4527"/>
      <c r="BW3" s="4527"/>
      <c r="BX3" s="4527"/>
      <c r="BY3" s="4527"/>
      <c r="BZ3" s="4527"/>
      <c r="CA3" s="4527"/>
      <c r="CB3" s="4527"/>
      <c r="CC3" s="4527"/>
      <c r="CD3" s="4527"/>
      <c r="CE3" s="4527"/>
      <c r="CF3" s="4527"/>
      <c r="CG3" s="4527"/>
    </row>
    <row r="4" spans="2:97" ht="17.25">
      <c r="U4" s="4528" t="s">
        <v>2526</v>
      </c>
      <c r="V4" s="4528"/>
      <c r="W4" s="4528"/>
      <c r="X4" s="4528"/>
      <c r="Y4" s="4528"/>
      <c r="Z4" s="4528"/>
      <c r="AA4" s="4528"/>
      <c r="AB4" s="4528"/>
      <c r="AC4" s="4528"/>
      <c r="AD4" s="4528"/>
      <c r="AE4" s="4528"/>
      <c r="AF4" s="4528"/>
      <c r="AG4" s="4528"/>
      <c r="AH4" s="4528"/>
      <c r="AI4" s="4528"/>
      <c r="AJ4" s="4528"/>
      <c r="AK4" s="4528"/>
      <c r="AL4" s="4528"/>
      <c r="AM4" s="4528"/>
      <c r="AN4" s="4528"/>
      <c r="AO4" s="4528"/>
      <c r="AP4" s="4528"/>
      <c r="AQ4" s="4528"/>
      <c r="AR4" s="4528"/>
      <c r="AS4" s="4528"/>
      <c r="AT4" s="4528"/>
      <c r="AU4" s="4528"/>
      <c r="AV4" s="4528"/>
      <c r="AW4" s="4528"/>
      <c r="AX4" s="4528"/>
      <c r="AY4" s="4528"/>
      <c r="AZ4" s="4528"/>
      <c r="BA4" s="4528"/>
      <c r="BB4" s="4528"/>
      <c r="BC4" s="4528"/>
      <c r="BD4" s="4528"/>
      <c r="BE4" s="4528"/>
      <c r="BF4" s="4528"/>
      <c r="BG4" s="4528"/>
      <c r="BH4" s="4528"/>
      <c r="BN4" s="1619"/>
      <c r="BO4" s="1619"/>
      <c r="BP4" s="1619"/>
      <c r="BQ4" s="1619"/>
      <c r="BR4" s="1619"/>
      <c r="BS4" s="1619"/>
      <c r="BT4" s="1619"/>
      <c r="BU4" s="1619"/>
      <c r="BV4" s="1619"/>
      <c r="BW4" s="1619"/>
    </row>
    <row r="5" spans="2:97" s="1625" customFormat="1" ht="13.5" customHeight="1">
      <c r="B5" s="1620"/>
      <c r="C5" s="1620"/>
      <c r="D5" s="1621"/>
      <c r="E5" s="1621"/>
      <c r="F5" s="1621"/>
      <c r="G5" s="1621"/>
      <c r="H5" s="1621"/>
      <c r="I5" s="1621"/>
      <c r="J5" s="1621"/>
      <c r="K5" s="1621"/>
      <c r="L5" s="1621"/>
      <c r="M5" s="1621"/>
      <c r="N5" s="1621"/>
      <c r="O5" s="1621"/>
      <c r="P5" s="1621"/>
      <c r="Q5" s="1621"/>
      <c r="R5" s="1621"/>
      <c r="S5" s="1621"/>
      <c r="T5" s="1621"/>
      <c r="U5" s="1621"/>
      <c r="V5" s="1621"/>
      <c r="W5" s="1621"/>
      <c r="X5" s="1621"/>
      <c r="Y5" s="1621"/>
      <c r="Z5" s="1621"/>
      <c r="AA5" s="1621"/>
      <c r="AB5" s="1621"/>
      <c r="AC5" s="1621"/>
      <c r="AD5" s="1621"/>
      <c r="AE5" s="4529" t="s">
        <v>3769</v>
      </c>
      <c r="AF5" s="4529"/>
      <c r="AG5" s="4529"/>
      <c r="AH5" s="4529"/>
      <c r="AI5" s="4529"/>
      <c r="AJ5" s="4529"/>
      <c r="AK5" s="4529"/>
      <c r="AL5" s="4529"/>
      <c r="AM5" s="4529"/>
      <c r="AN5" s="4529"/>
      <c r="AO5" s="4529"/>
      <c r="AP5" s="4529"/>
      <c r="AQ5" s="4529"/>
      <c r="AR5" s="4529"/>
      <c r="AS5" s="4529"/>
      <c r="AT5" s="4529"/>
      <c r="AU5" s="4529"/>
      <c r="AV5" s="4529"/>
      <c r="AW5" s="4529"/>
      <c r="AX5" s="4529"/>
      <c r="AY5" s="1621"/>
      <c r="AZ5" s="1621"/>
      <c r="BA5" s="1621"/>
      <c r="BB5" s="1621"/>
      <c r="BC5" s="1621"/>
      <c r="BD5" s="1622"/>
      <c r="BE5" s="1622"/>
      <c r="BF5" s="1622"/>
      <c r="BG5" s="1623"/>
      <c r="BH5" s="1623"/>
      <c r="BI5" s="1623"/>
      <c r="BJ5" s="1623"/>
      <c r="BK5" s="1623"/>
      <c r="BL5" s="1623"/>
      <c r="BM5" s="1623"/>
      <c r="BN5" s="1623"/>
      <c r="BO5" s="1624"/>
      <c r="BP5" s="1624"/>
      <c r="BQ5" s="1623"/>
      <c r="BR5" s="1623"/>
      <c r="BS5" s="1623"/>
      <c r="BT5" s="1623"/>
      <c r="BU5" s="1623"/>
      <c r="BV5" s="1623"/>
      <c r="BW5" s="1622"/>
      <c r="BX5" s="1622"/>
      <c r="BY5" s="1620"/>
      <c r="BZ5" s="1620"/>
      <c r="CA5" s="1620"/>
      <c r="CB5" s="1620"/>
      <c r="CC5" s="1620"/>
      <c r="CD5" s="1620"/>
      <c r="CE5" s="1620"/>
      <c r="CF5" s="1620"/>
      <c r="CG5" s="1620"/>
      <c r="CH5" s="1620"/>
      <c r="CI5" s="1620"/>
      <c r="CJ5" s="1620"/>
      <c r="CK5" s="1620"/>
      <c r="CL5" s="1620"/>
      <c r="CM5" s="1620"/>
      <c r="CN5" s="1620"/>
      <c r="CO5" s="1620"/>
      <c r="CP5" s="1620"/>
      <c r="CQ5" s="1620"/>
      <c r="CR5" s="1620"/>
      <c r="CS5" s="1620"/>
    </row>
    <row r="6" spans="2:97" ht="17.45" customHeight="1">
      <c r="B6" s="4530" t="s">
        <v>3770</v>
      </c>
      <c r="C6" s="4530"/>
      <c r="D6" s="4530"/>
      <c r="E6" s="4530"/>
      <c r="F6" s="4530"/>
      <c r="G6" s="4530"/>
      <c r="H6" s="4530"/>
      <c r="I6" s="4530"/>
      <c r="J6" s="4530"/>
      <c r="K6" s="4530"/>
      <c r="L6" s="4530"/>
      <c r="M6" s="4530"/>
      <c r="N6" s="4530"/>
      <c r="O6" s="4530"/>
      <c r="P6" s="4530"/>
      <c r="Q6" s="4530"/>
      <c r="R6" s="4530"/>
      <c r="S6" s="4530"/>
      <c r="T6" s="4530"/>
      <c r="U6" s="4530"/>
      <c r="V6" s="1626"/>
      <c r="W6" s="1626"/>
      <c r="X6" s="1626"/>
      <c r="Y6" s="1626"/>
      <c r="Z6" s="1626"/>
      <c r="AA6" s="1626"/>
      <c r="AB6" s="1626"/>
      <c r="AC6" s="1626"/>
      <c r="AD6" s="1626"/>
      <c r="AE6" s="1626"/>
      <c r="AF6" s="1626"/>
      <c r="AG6" s="1626"/>
      <c r="AH6" s="1626"/>
      <c r="AI6" s="1626"/>
      <c r="AJ6" s="1626"/>
      <c r="AK6" s="1626"/>
      <c r="AL6" s="1626"/>
      <c r="AM6" s="1626"/>
      <c r="AN6" s="1626"/>
      <c r="AO6" s="1626"/>
      <c r="AP6" s="1626"/>
      <c r="AQ6" s="1626"/>
      <c r="AR6" s="1626"/>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c r="BP6" s="1626"/>
      <c r="BQ6" s="1626"/>
      <c r="BR6" s="1626"/>
      <c r="BS6" s="1626"/>
      <c r="BT6" s="1626"/>
      <c r="BU6" s="1626"/>
      <c r="BV6" s="1626"/>
      <c r="BW6" s="1626"/>
      <c r="BX6" s="1626"/>
      <c r="BY6" s="1626"/>
      <c r="BZ6" s="1626"/>
      <c r="CA6" s="1626"/>
      <c r="CB6" s="1626"/>
      <c r="CC6" s="1626"/>
      <c r="CD6" s="1626"/>
      <c r="CE6" s="1626"/>
      <c r="CF6" s="1626"/>
      <c r="CG6" s="1626"/>
    </row>
    <row r="7" spans="2:97" ht="7.5" customHeight="1" thickBot="1">
      <c r="B7" s="4530"/>
      <c r="C7" s="4530"/>
      <c r="D7" s="4530"/>
      <c r="E7" s="4530"/>
      <c r="F7" s="4530"/>
      <c r="G7" s="4530"/>
      <c r="H7" s="4530"/>
      <c r="I7" s="4530"/>
      <c r="J7" s="4530"/>
      <c r="K7" s="4530"/>
      <c r="L7" s="4530"/>
      <c r="M7" s="4530"/>
      <c r="N7" s="4530"/>
      <c r="O7" s="4530"/>
      <c r="P7" s="4530"/>
      <c r="Q7" s="4530"/>
      <c r="R7" s="4530"/>
      <c r="S7" s="4530"/>
      <c r="T7" s="4530"/>
      <c r="U7" s="4530"/>
      <c r="V7" s="1626"/>
      <c r="W7" s="1626"/>
      <c r="X7" s="1626"/>
      <c r="Y7" s="1626"/>
      <c r="Z7" s="1626"/>
      <c r="AA7" s="1626"/>
      <c r="AB7" s="1626"/>
      <c r="AC7" s="1626"/>
      <c r="AD7" s="1626"/>
      <c r="AE7" s="1626"/>
      <c r="AF7" s="1626"/>
      <c r="AG7" s="1626"/>
      <c r="AH7" s="1626"/>
      <c r="AI7" s="1626"/>
      <c r="AJ7" s="1626"/>
      <c r="AK7" s="1626"/>
      <c r="AL7" s="1626"/>
      <c r="AM7" s="1626"/>
      <c r="AN7" s="1626"/>
      <c r="AO7" s="1626"/>
      <c r="AP7" s="1626"/>
      <c r="AQ7" s="1626"/>
      <c r="AR7" s="1626"/>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c r="BP7" s="1626"/>
      <c r="BQ7" s="1626"/>
      <c r="BR7" s="1626"/>
      <c r="BS7" s="1626"/>
      <c r="BT7" s="1626"/>
      <c r="BU7" s="1626"/>
      <c r="BV7" s="1626"/>
      <c r="BW7" s="1626"/>
      <c r="BX7" s="1626"/>
      <c r="BY7" s="1626"/>
      <c r="BZ7" s="1626"/>
      <c r="CA7" s="1626"/>
      <c r="CB7" s="1626"/>
      <c r="CC7" s="1626"/>
      <c r="CD7" s="1626"/>
      <c r="CE7" s="1626"/>
      <c r="CF7" s="1626"/>
      <c r="CG7" s="1626"/>
    </row>
    <row r="8" spans="2:97" ht="3" customHeight="1">
      <c r="B8" s="4531" t="s">
        <v>3771</v>
      </c>
      <c r="C8" s="4532"/>
      <c r="D8" s="4532"/>
      <c r="E8" s="4532"/>
      <c r="F8" s="4532"/>
      <c r="G8" s="4532"/>
      <c r="H8" s="4532"/>
      <c r="I8" s="4532"/>
      <c r="J8" s="4532"/>
      <c r="K8" s="4532"/>
      <c r="L8" s="4532"/>
      <c r="M8" s="4532"/>
      <c r="N8" s="4532"/>
      <c r="O8" s="4532"/>
      <c r="P8" s="4532"/>
      <c r="Q8" s="4532"/>
      <c r="R8" s="4532"/>
      <c r="S8" s="4533"/>
      <c r="T8" s="1627"/>
      <c r="U8" s="1627"/>
      <c r="V8" s="1627"/>
      <c r="W8" s="1627"/>
      <c r="X8" s="1627"/>
      <c r="Y8" s="1627"/>
      <c r="Z8" s="1627"/>
      <c r="AA8" s="1627"/>
      <c r="AB8" s="1627"/>
      <c r="AC8" s="1627"/>
      <c r="AD8" s="1627"/>
      <c r="AE8" s="1627"/>
      <c r="AF8" s="1627"/>
      <c r="AG8" s="1627"/>
      <c r="AH8" s="1627"/>
      <c r="AI8" s="1627"/>
      <c r="AJ8" s="1627"/>
      <c r="AK8" s="1627"/>
      <c r="AL8" s="1627"/>
      <c r="AM8" s="1627"/>
      <c r="AN8" s="1627"/>
      <c r="AO8" s="1627"/>
      <c r="AP8" s="1627"/>
      <c r="AQ8" s="1627"/>
      <c r="AR8" s="1627"/>
      <c r="AS8" s="1628"/>
      <c r="AT8" s="1629"/>
      <c r="AU8" s="1629"/>
      <c r="AV8" s="1629"/>
      <c r="AW8" s="1630"/>
      <c r="AX8" s="4536" t="s">
        <v>738</v>
      </c>
      <c r="AY8" s="4537"/>
      <c r="AZ8" s="4537"/>
      <c r="BA8" s="4537"/>
      <c r="BB8" s="4537"/>
      <c r="BC8" s="4537"/>
      <c r="BD8" s="4537"/>
      <c r="BE8" s="4537"/>
      <c r="BF8" s="4537"/>
      <c r="BG8" s="4537"/>
      <c r="BH8" s="4538"/>
      <c r="BI8" s="1631"/>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c r="CF8" s="1632"/>
      <c r="CG8" s="1633"/>
    </row>
    <row r="9" spans="2:97" ht="12" customHeight="1">
      <c r="B9" s="4512"/>
      <c r="C9" s="4513"/>
      <c r="D9" s="4513"/>
      <c r="E9" s="4513"/>
      <c r="F9" s="4513"/>
      <c r="G9" s="4513"/>
      <c r="H9" s="4513"/>
      <c r="I9" s="4513"/>
      <c r="J9" s="4513"/>
      <c r="K9" s="4513"/>
      <c r="L9" s="4513"/>
      <c r="M9" s="4513"/>
      <c r="N9" s="4513"/>
      <c r="O9" s="4513"/>
      <c r="P9" s="4513"/>
      <c r="Q9" s="4513"/>
      <c r="R9" s="4513"/>
      <c r="S9" s="4534"/>
      <c r="T9" s="1634"/>
      <c r="U9" s="1634"/>
      <c r="V9" s="1626"/>
      <c r="Y9" s="4543" t="str">
        <f>cst_wskakunin_NOBE_MENSEKI_JYUTAKU_SHINSEI</f>
        <v/>
      </c>
      <c r="Z9" s="4544"/>
      <c r="AA9" s="4544"/>
      <c r="AB9" s="4544"/>
      <c r="AC9" s="4544"/>
      <c r="AD9" s="4544"/>
      <c r="AE9" s="4544"/>
      <c r="AF9" s="4544"/>
      <c r="AG9" s="4544"/>
      <c r="AH9" s="4544"/>
      <c r="AI9" s="4544"/>
      <c r="AJ9" s="4545"/>
      <c r="AK9" s="4549" t="s">
        <v>114</v>
      </c>
      <c r="AL9" s="4550"/>
      <c r="AM9" s="4550"/>
      <c r="AN9" s="1626"/>
      <c r="AO9" s="1626"/>
      <c r="AP9" s="1626"/>
      <c r="AQ9" s="1626"/>
      <c r="AR9" s="1626"/>
      <c r="AS9" s="1635"/>
      <c r="AT9" s="1635"/>
      <c r="AU9" s="1635"/>
      <c r="AV9" s="1635"/>
      <c r="AW9" s="1636"/>
      <c r="AX9" s="4539"/>
      <c r="AY9" s="4504"/>
      <c r="AZ9" s="4504"/>
      <c r="BA9" s="4504"/>
      <c r="BB9" s="4504"/>
      <c r="BC9" s="4504"/>
      <c r="BD9" s="4504"/>
      <c r="BE9" s="4504"/>
      <c r="BF9" s="4504"/>
      <c r="BG9" s="4504"/>
      <c r="BH9" s="4505"/>
      <c r="BI9" s="1637"/>
      <c r="BL9" s="4543" t="str">
        <f>cst_wskakunin_SHIKITI_MENSEKI_1_TOTAL</f>
        <v/>
      </c>
      <c r="BM9" s="4544"/>
      <c r="BN9" s="4544"/>
      <c r="BO9" s="4544"/>
      <c r="BP9" s="4544"/>
      <c r="BQ9" s="4544"/>
      <c r="BR9" s="4544"/>
      <c r="BS9" s="4544"/>
      <c r="BT9" s="4544"/>
      <c r="BU9" s="4544"/>
      <c r="BV9" s="4544"/>
      <c r="BW9" s="4544"/>
      <c r="BX9" s="4544"/>
      <c r="BY9" s="4545"/>
      <c r="BZ9" s="4549" t="s">
        <v>114</v>
      </c>
      <c r="CA9" s="4550"/>
      <c r="CB9" s="4550"/>
      <c r="CC9" s="1634"/>
      <c r="CD9" s="1634"/>
      <c r="CE9" s="1634"/>
      <c r="CF9" s="1634"/>
      <c r="CG9" s="1638"/>
    </row>
    <row r="10" spans="2:97" ht="12" customHeight="1">
      <c r="B10" s="4512"/>
      <c r="C10" s="4513"/>
      <c r="D10" s="4513"/>
      <c r="E10" s="4513"/>
      <c r="F10" s="4513"/>
      <c r="G10" s="4513"/>
      <c r="H10" s="4513"/>
      <c r="I10" s="4513"/>
      <c r="J10" s="4513"/>
      <c r="K10" s="4513"/>
      <c r="L10" s="4513"/>
      <c r="M10" s="4513"/>
      <c r="N10" s="4513"/>
      <c r="O10" s="4513"/>
      <c r="P10" s="4513"/>
      <c r="Q10" s="4513"/>
      <c r="R10" s="4513"/>
      <c r="S10" s="4534"/>
      <c r="T10" s="1634"/>
      <c r="U10" s="1634"/>
      <c r="V10" s="1626"/>
      <c r="Y10" s="4546"/>
      <c r="Z10" s="4547"/>
      <c r="AA10" s="4547"/>
      <c r="AB10" s="4547"/>
      <c r="AC10" s="4547"/>
      <c r="AD10" s="4547"/>
      <c r="AE10" s="4547"/>
      <c r="AF10" s="4547"/>
      <c r="AG10" s="4547"/>
      <c r="AH10" s="4547"/>
      <c r="AI10" s="4547"/>
      <c r="AJ10" s="4548"/>
      <c r="AK10" s="4549"/>
      <c r="AL10" s="4550"/>
      <c r="AM10" s="4550"/>
      <c r="AN10" s="1626"/>
      <c r="AO10" s="1626"/>
      <c r="AP10" s="1626"/>
      <c r="AQ10" s="1626"/>
      <c r="AR10" s="1626"/>
      <c r="AS10" s="1635"/>
      <c r="AT10" s="1635"/>
      <c r="AU10" s="1635"/>
      <c r="AV10" s="1635"/>
      <c r="AW10" s="1636"/>
      <c r="AX10" s="4539"/>
      <c r="AY10" s="4504"/>
      <c r="AZ10" s="4504"/>
      <c r="BA10" s="4504"/>
      <c r="BB10" s="4504"/>
      <c r="BC10" s="4504"/>
      <c r="BD10" s="4504"/>
      <c r="BE10" s="4504"/>
      <c r="BF10" s="4504"/>
      <c r="BG10" s="4504"/>
      <c r="BH10" s="4505"/>
      <c r="BI10" s="1637"/>
      <c r="BL10" s="4546"/>
      <c r="BM10" s="4547"/>
      <c r="BN10" s="4547"/>
      <c r="BO10" s="4547"/>
      <c r="BP10" s="4547"/>
      <c r="BQ10" s="4547"/>
      <c r="BR10" s="4547"/>
      <c r="BS10" s="4547"/>
      <c r="BT10" s="4547"/>
      <c r="BU10" s="4547"/>
      <c r="BV10" s="4547"/>
      <c r="BW10" s="4547"/>
      <c r="BX10" s="4547"/>
      <c r="BY10" s="4548"/>
      <c r="BZ10" s="4549"/>
      <c r="CA10" s="4550"/>
      <c r="CB10" s="4550"/>
      <c r="CC10" s="1634"/>
      <c r="CD10" s="1634"/>
      <c r="CE10" s="1634"/>
      <c r="CF10" s="1634"/>
      <c r="CG10" s="1638"/>
    </row>
    <row r="11" spans="2:97" ht="3" customHeight="1">
      <c r="B11" s="4514"/>
      <c r="C11" s="4515"/>
      <c r="D11" s="4515"/>
      <c r="E11" s="4515"/>
      <c r="F11" s="4515"/>
      <c r="G11" s="4515"/>
      <c r="H11" s="4515"/>
      <c r="I11" s="4515"/>
      <c r="J11" s="4515"/>
      <c r="K11" s="4515"/>
      <c r="L11" s="4515"/>
      <c r="M11" s="4515"/>
      <c r="N11" s="4515"/>
      <c r="O11" s="4515"/>
      <c r="P11" s="4515"/>
      <c r="Q11" s="4515"/>
      <c r="R11" s="4515"/>
      <c r="S11" s="4535"/>
      <c r="T11" s="1639"/>
      <c r="U11" s="1639"/>
      <c r="V11" s="1639"/>
      <c r="W11" s="1639"/>
      <c r="X11" s="1639"/>
      <c r="Y11" s="1639"/>
      <c r="Z11" s="1639"/>
      <c r="AA11" s="1639"/>
      <c r="AB11" s="1639"/>
      <c r="AC11" s="1639"/>
      <c r="AD11" s="1639"/>
      <c r="AE11" s="1639"/>
      <c r="AF11" s="1639"/>
      <c r="AG11" s="1639"/>
      <c r="AH11" s="1639"/>
      <c r="AI11" s="1639"/>
      <c r="AJ11" s="1639"/>
      <c r="AK11" s="1639"/>
      <c r="AL11" s="1639"/>
      <c r="AM11" s="1639"/>
      <c r="AN11" s="1639"/>
      <c r="AO11" s="1639"/>
      <c r="AP11" s="1639"/>
      <c r="AQ11" s="1639"/>
      <c r="AR11" s="1639"/>
      <c r="AS11" s="1640"/>
      <c r="AT11" s="1640"/>
      <c r="AU11" s="1640"/>
      <c r="AV11" s="1640"/>
      <c r="AW11" s="1641"/>
      <c r="AX11" s="4540"/>
      <c r="AY11" s="4541"/>
      <c r="AZ11" s="4541"/>
      <c r="BA11" s="4541"/>
      <c r="BB11" s="4541"/>
      <c r="BC11" s="4541"/>
      <c r="BD11" s="4541"/>
      <c r="BE11" s="4541"/>
      <c r="BF11" s="4541"/>
      <c r="BG11" s="4541"/>
      <c r="BH11" s="4542"/>
      <c r="BI11" s="1642"/>
      <c r="BJ11" s="1643"/>
      <c r="BK11" s="1643"/>
      <c r="BL11" s="1643"/>
      <c r="BM11" s="1643"/>
      <c r="BN11" s="1643"/>
      <c r="BO11" s="1643"/>
      <c r="BP11" s="1643"/>
      <c r="BQ11" s="1643"/>
      <c r="BR11" s="1643"/>
      <c r="BS11" s="1643"/>
      <c r="BT11" s="1644"/>
      <c r="BU11" s="1644"/>
      <c r="BV11" s="1643"/>
      <c r="BW11" s="1643"/>
      <c r="BX11" s="1643"/>
      <c r="BY11" s="1643"/>
      <c r="BZ11" s="1643"/>
      <c r="CA11" s="1643"/>
      <c r="CB11" s="1643"/>
      <c r="CC11" s="1643"/>
      <c r="CD11" s="1643"/>
      <c r="CE11" s="1643"/>
      <c r="CF11" s="1643"/>
      <c r="CG11" s="1645"/>
    </row>
    <row r="12" spans="2:97" ht="15" customHeight="1">
      <c r="B12" s="4510" t="s">
        <v>3772</v>
      </c>
      <c r="C12" s="4511"/>
      <c r="D12" s="4511"/>
      <c r="E12" s="4511"/>
      <c r="F12" s="4511"/>
      <c r="G12" s="4511"/>
      <c r="H12" s="4477" t="s">
        <v>3773</v>
      </c>
      <c r="I12" s="4478"/>
      <c r="J12" s="4478"/>
      <c r="K12" s="4478"/>
      <c r="L12" s="4478"/>
      <c r="M12" s="4478"/>
      <c r="N12" s="4478"/>
      <c r="O12" s="4478"/>
      <c r="P12" s="4478"/>
      <c r="Q12" s="4478"/>
      <c r="R12" s="4478"/>
      <c r="S12" s="4516"/>
      <c r="T12" s="4499" t="s">
        <v>139</v>
      </c>
      <c r="U12" s="4497"/>
      <c r="V12" s="4487" t="s">
        <v>4892</v>
      </c>
      <c r="W12" s="4487"/>
      <c r="X12" s="4487"/>
      <c r="Y12" s="4487"/>
      <c r="Z12" s="4487"/>
      <c r="AA12" s="4487"/>
      <c r="AB12" s="4487"/>
      <c r="AC12" s="4487"/>
      <c r="AD12" s="4487"/>
      <c r="AE12" s="4487"/>
      <c r="AF12" s="4487"/>
      <c r="AG12" s="4487"/>
      <c r="AH12" s="4487"/>
      <c r="AI12" s="4487"/>
      <c r="AJ12" s="4487"/>
      <c r="AK12" s="4487"/>
      <c r="AL12" s="4487"/>
      <c r="AM12" s="4487"/>
      <c r="AN12" s="4497" t="s">
        <v>139</v>
      </c>
      <c r="AO12" s="4497"/>
      <c r="AP12" s="4496" t="s">
        <v>2527</v>
      </c>
      <c r="AQ12" s="4496"/>
      <c r="AR12" s="4496"/>
      <c r="AS12" s="4496"/>
      <c r="AT12" s="4496"/>
      <c r="AU12" s="4496"/>
      <c r="AV12" s="4496"/>
      <c r="AW12" s="4496"/>
      <c r="AX12" s="4496"/>
      <c r="AY12" s="4496"/>
      <c r="AZ12" s="4497" t="s">
        <v>139</v>
      </c>
      <c r="BA12" s="4497"/>
      <c r="BB12" s="4496" t="s">
        <v>2534</v>
      </c>
      <c r="BC12" s="4496"/>
      <c r="BD12" s="4496"/>
      <c r="BE12" s="4496"/>
      <c r="BF12" s="4496"/>
      <c r="BG12" s="4496"/>
      <c r="BH12" s="4496"/>
      <c r="BI12" s="4497" t="s">
        <v>139</v>
      </c>
      <c r="BJ12" s="4497"/>
      <c r="BK12" s="4496" t="s">
        <v>3774</v>
      </c>
      <c r="BL12" s="4496"/>
      <c r="BM12" s="4496"/>
      <c r="BN12" s="4496"/>
      <c r="BO12" s="4496"/>
      <c r="BP12" s="4496"/>
      <c r="BQ12" s="4496"/>
      <c r="BR12" s="4497" t="s">
        <v>139</v>
      </c>
      <c r="BS12" s="4497"/>
      <c r="BT12" s="4498" t="s">
        <v>4854</v>
      </c>
      <c r="BU12" s="4498"/>
      <c r="BV12" s="4498"/>
      <c r="BW12" s="4498"/>
      <c r="BX12" s="4498"/>
      <c r="BY12" s="4498"/>
      <c r="BZ12" s="4498"/>
      <c r="CA12" s="4498"/>
      <c r="CB12" s="4498"/>
      <c r="CC12" s="4498"/>
      <c r="CD12" s="4498"/>
      <c r="CE12" s="4498"/>
      <c r="CF12" s="4498" t="s">
        <v>10</v>
      </c>
      <c r="CG12" s="4551"/>
      <c r="CH12" s="1646"/>
      <c r="CI12" s="1647"/>
    </row>
    <row r="13" spans="2:97" ht="16.5" customHeight="1">
      <c r="B13" s="4512"/>
      <c r="C13" s="4513"/>
      <c r="D13" s="4513"/>
      <c r="E13" s="4513"/>
      <c r="F13" s="4513"/>
      <c r="G13" s="4513"/>
      <c r="H13" s="4479"/>
      <c r="I13" s="4480"/>
      <c r="J13" s="4480"/>
      <c r="K13" s="4480"/>
      <c r="L13" s="4480"/>
      <c r="M13" s="4480"/>
      <c r="N13" s="4480"/>
      <c r="O13" s="4480"/>
      <c r="P13" s="4480"/>
      <c r="Q13" s="4480"/>
      <c r="R13" s="4480"/>
      <c r="S13" s="4517"/>
      <c r="T13" s="4552" t="s">
        <v>139</v>
      </c>
      <c r="U13" s="4553"/>
      <c r="V13" s="4554" t="s">
        <v>2528</v>
      </c>
      <c r="W13" s="4554"/>
      <c r="X13" s="4554"/>
      <c r="Y13" s="4554"/>
      <c r="Z13" s="4554"/>
      <c r="AA13" s="4554"/>
      <c r="AB13" s="4554"/>
      <c r="AC13" s="4554"/>
      <c r="AD13" s="4554"/>
      <c r="AP13" s="4555" t="s">
        <v>4516</v>
      </c>
      <c r="AQ13" s="4555"/>
      <c r="AR13" s="4555"/>
      <c r="AS13" s="4555"/>
      <c r="AT13" s="4555"/>
      <c r="AU13" s="4555"/>
      <c r="AV13" s="4555"/>
      <c r="AW13" s="4555"/>
      <c r="AX13" s="4556"/>
      <c r="AY13" s="4556"/>
      <c r="AZ13" s="4556"/>
      <c r="BA13" s="4556"/>
      <c r="BB13" s="4556"/>
      <c r="BC13" s="4556"/>
      <c r="BD13" s="4556"/>
      <c r="BE13" s="4556"/>
      <c r="BF13" s="4556"/>
      <c r="BG13" s="4556"/>
      <c r="BH13" s="4556"/>
      <c r="BI13" s="4556"/>
      <c r="BJ13" s="4556"/>
      <c r="BK13" s="4556"/>
      <c r="BL13" s="4556"/>
      <c r="BM13" s="4556"/>
      <c r="BN13" s="4556"/>
      <c r="BO13" s="4556"/>
      <c r="BP13" s="4556"/>
      <c r="BQ13" s="4556"/>
      <c r="BR13" s="4556"/>
      <c r="BS13" s="4556"/>
      <c r="BT13" s="4556"/>
      <c r="BU13" s="4557"/>
      <c r="BV13" s="4557"/>
      <c r="BW13" s="4557"/>
      <c r="BX13" s="4557"/>
      <c r="BY13" s="4557"/>
      <c r="BZ13" s="4557"/>
      <c r="CA13" s="4557"/>
      <c r="CB13" s="4557"/>
      <c r="CC13" s="4557"/>
      <c r="CD13" s="4557"/>
      <c r="CE13" s="4557"/>
      <c r="CF13" s="4558" t="s">
        <v>10</v>
      </c>
      <c r="CG13" s="4559"/>
    </row>
    <row r="14" spans="2:97" ht="15" customHeight="1">
      <c r="B14" s="4512"/>
      <c r="C14" s="4513"/>
      <c r="D14" s="4513"/>
      <c r="E14" s="4513"/>
      <c r="F14" s="4513"/>
      <c r="G14" s="4513"/>
      <c r="H14" s="4477" t="s">
        <v>3775</v>
      </c>
      <c r="I14" s="4478"/>
      <c r="J14" s="4478"/>
      <c r="K14" s="4478"/>
      <c r="L14" s="4478"/>
      <c r="M14" s="4478"/>
      <c r="N14" s="4478"/>
      <c r="O14" s="4478"/>
      <c r="P14" s="4478"/>
      <c r="Q14" s="4478"/>
      <c r="R14" s="4478"/>
      <c r="S14" s="4516"/>
      <c r="T14" s="4523" t="s">
        <v>139</v>
      </c>
      <c r="U14" s="4524"/>
      <c r="V14" s="4487" t="s">
        <v>2577</v>
      </c>
      <c r="W14" s="4487"/>
      <c r="X14" s="4487"/>
      <c r="Y14" s="4487"/>
      <c r="Z14" s="4487"/>
      <c r="AA14" s="4487"/>
      <c r="AB14" s="4487"/>
      <c r="AC14" s="4487"/>
      <c r="AD14" s="4487"/>
      <c r="AE14" s="1648"/>
      <c r="AF14" s="1648"/>
      <c r="AG14" s="4524" t="s">
        <v>139</v>
      </c>
      <c r="AH14" s="4524"/>
      <c r="AI14" s="4487" t="s">
        <v>2529</v>
      </c>
      <c r="AJ14" s="4487"/>
      <c r="AK14" s="4487"/>
      <c r="AL14" s="4487"/>
      <c r="AM14" s="4487"/>
      <c r="AN14" s="4487"/>
      <c r="AO14" s="4487"/>
      <c r="AP14" s="4487"/>
      <c r="AQ14" s="4487"/>
      <c r="AR14" s="4487"/>
      <c r="AS14" s="4487"/>
      <c r="AT14" s="4487"/>
      <c r="AU14" s="4487"/>
      <c r="AV14" s="4487"/>
      <c r="AW14" s="4522"/>
      <c r="AX14" s="4477" t="s">
        <v>3776</v>
      </c>
      <c r="AY14" s="4478"/>
      <c r="AZ14" s="4478"/>
      <c r="BA14" s="4478"/>
      <c r="BB14" s="4478"/>
      <c r="BC14" s="4478"/>
      <c r="BD14" s="4478"/>
      <c r="BE14" s="4478"/>
      <c r="BF14" s="4478"/>
      <c r="BG14" s="4478"/>
      <c r="BH14" s="4516"/>
      <c r="BI14" s="4489" t="s">
        <v>139</v>
      </c>
      <c r="BJ14" s="4489"/>
      <c r="BK14" s="4487" t="s">
        <v>2578</v>
      </c>
      <c r="BL14" s="4487"/>
      <c r="BM14" s="4487"/>
      <c r="BN14" s="4487"/>
      <c r="BO14" s="4487"/>
      <c r="BP14" s="4487"/>
      <c r="BQ14" s="4487"/>
      <c r="BR14" s="4487"/>
      <c r="BS14" s="4487"/>
      <c r="BT14" s="4487"/>
      <c r="BU14" s="4489" t="s">
        <v>139</v>
      </c>
      <c r="BV14" s="4489"/>
      <c r="BW14" s="4487" t="s">
        <v>2530</v>
      </c>
      <c r="BX14" s="4487"/>
      <c r="BY14" s="4487"/>
      <c r="BZ14" s="4487"/>
      <c r="CA14" s="4487"/>
      <c r="CB14" s="4487"/>
      <c r="CC14" s="4487"/>
      <c r="CD14" s="4487"/>
      <c r="CE14" s="4487"/>
      <c r="CF14" s="4487"/>
      <c r="CG14" s="4491"/>
    </row>
    <row r="15" spans="2:97" ht="15" customHeight="1">
      <c r="B15" s="4512"/>
      <c r="C15" s="4513"/>
      <c r="D15" s="4513"/>
      <c r="E15" s="4513"/>
      <c r="F15" s="4513"/>
      <c r="G15" s="4513"/>
      <c r="H15" s="4479"/>
      <c r="I15" s="4480"/>
      <c r="J15" s="4480"/>
      <c r="K15" s="4480"/>
      <c r="L15" s="4480"/>
      <c r="M15" s="4480"/>
      <c r="N15" s="4480"/>
      <c r="O15" s="4480"/>
      <c r="P15" s="4480"/>
      <c r="Q15" s="4480"/>
      <c r="R15" s="4480"/>
      <c r="S15" s="4517"/>
      <c r="T15" s="4525" t="s">
        <v>139</v>
      </c>
      <c r="U15" s="4526"/>
      <c r="V15" s="4488" t="s">
        <v>2579</v>
      </c>
      <c r="W15" s="4488"/>
      <c r="X15" s="4488"/>
      <c r="Y15" s="4488"/>
      <c r="Z15" s="4488"/>
      <c r="AA15" s="4488"/>
      <c r="AB15" s="4488"/>
      <c r="AC15" s="4488"/>
      <c r="AD15" s="4488"/>
      <c r="AE15" s="1649"/>
      <c r="AF15" s="1649"/>
      <c r="AG15" s="1649"/>
      <c r="AH15" s="1649"/>
      <c r="AI15" s="1649"/>
      <c r="AJ15" s="1649"/>
      <c r="AK15" s="1649"/>
      <c r="AL15" s="1649"/>
      <c r="AM15" s="1649"/>
      <c r="AN15" s="1649"/>
      <c r="AO15" s="1649"/>
      <c r="AP15" s="1649"/>
      <c r="AQ15" s="1649"/>
      <c r="AR15" s="1650"/>
      <c r="AS15" s="1650"/>
      <c r="AT15" s="1650"/>
      <c r="AU15" s="1650"/>
      <c r="AV15" s="1650"/>
      <c r="AW15" s="1651"/>
      <c r="AX15" s="4479"/>
      <c r="AY15" s="4480"/>
      <c r="AZ15" s="4480"/>
      <c r="BA15" s="4480"/>
      <c r="BB15" s="4480"/>
      <c r="BC15" s="4480"/>
      <c r="BD15" s="4480"/>
      <c r="BE15" s="4480"/>
      <c r="BF15" s="4480"/>
      <c r="BG15" s="4480"/>
      <c r="BH15" s="4517"/>
      <c r="BI15" s="4490"/>
      <c r="BJ15" s="4490"/>
      <c r="BK15" s="4488"/>
      <c r="BL15" s="4488"/>
      <c r="BM15" s="4488"/>
      <c r="BN15" s="4488"/>
      <c r="BO15" s="4488"/>
      <c r="BP15" s="4488"/>
      <c r="BQ15" s="4488"/>
      <c r="BR15" s="4488"/>
      <c r="BS15" s="4488"/>
      <c r="BT15" s="4488"/>
      <c r="BU15" s="4490"/>
      <c r="BV15" s="4490"/>
      <c r="BW15" s="4488"/>
      <c r="BX15" s="4488"/>
      <c r="BY15" s="4488"/>
      <c r="BZ15" s="4488"/>
      <c r="CA15" s="4488"/>
      <c r="CB15" s="4488"/>
      <c r="CC15" s="4488"/>
      <c r="CD15" s="4488"/>
      <c r="CE15" s="4488"/>
      <c r="CF15" s="4488"/>
      <c r="CG15" s="4492"/>
    </row>
    <row r="16" spans="2:97" ht="15" customHeight="1">
      <c r="B16" s="4512"/>
      <c r="C16" s="4513"/>
      <c r="D16" s="4513"/>
      <c r="E16" s="4513"/>
      <c r="F16" s="4513"/>
      <c r="G16" s="4513"/>
      <c r="H16" s="4518" t="s">
        <v>3777</v>
      </c>
      <c r="I16" s="4519"/>
      <c r="J16" s="4519"/>
      <c r="K16" s="4519"/>
      <c r="L16" s="4519"/>
      <c r="M16" s="4519"/>
      <c r="N16" s="4519"/>
      <c r="O16" s="4519"/>
      <c r="P16" s="4519"/>
      <c r="Q16" s="4519"/>
      <c r="R16" s="4519"/>
      <c r="S16" s="4519"/>
      <c r="T16" s="4477" t="s">
        <v>3778</v>
      </c>
      <c r="U16" s="4478"/>
      <c r="V16" s="4478"/>
      <c r="W16" s="4478"/>
      <c r="X16" s="4478"/>
      <c r="Y16" s="4478"/>
      <c r="Z16" s="4516"/>
      <c r="AA16" s="4476" t="str">
        <f>cst_wskakunin_KAISU_TIJYOU_SHINSEI</f>
        <v/>
      </c>
      <c r="AB16" s="4476"/>
      <c r="AC16" s="4476"/>
      <c r="AD16" s="4476"/>
      <c r="AE16" s="4476"/>
      <c r="AF16" s="4476"/>
      <c r="AG16" s="4475" t="s">
        <v>481</v>
      </c>
      <c r="AH16" s="4475"/>
      <c r="AI16" s="4475"/>
      <c r="AJ16" s="4475" t="s">
        <v>3779</v>
      </c>
      <c r="AK16" s="4475"/>
      <c r="AL16" s="4475"/>
      <c r="AM16" s="4475"/>
      <c r="AN16" s="4475"/>
      <c r="AO16" s="4475"/>
      <c r="AP16" s="4476">
        <f>cst_wskakunin_KAISU_TIKA_SHINSEI__zero</f>
        <v>0</v>
      </c>
      <c r="AQ16" s="4476"/>
      <c r="AR16" s="4476"/>
      <c r="AS16" s="4476"/>
      <c r="AT16" s="4476"/>
      <c r="AU16" s="4477" t="s">
        <v>481</v>
      </c>
      <c r="AV16" s="4478"/>
      <c r="AW16" s="4478"/>
      <c r="AX16" s="4481"/>
      <c r="AY16" s="4482"/>
      <c r="AZ16" s="4482"/>
      <c r="BA16" s="4482"/>
      <c r="BB16" s="4482"/>
      <c r="BC16" s="4482"/>
      <c r="BD16" s="4482"/>
      <c r="BE16" s="4482"/>
      <c r="BF16" s="4482"/>
      <c r="BG16" s="4482"/>
      <c r="BH16" s="4482"/>
      <c r="BI16" s="4482"/>
      <c r="BJ16" s="4482"/>
      <c r="BK16" s="4482"/>
      <c r="BL16" s="4482"/>
      <c r="BM16" s="4482"/>
      <c r="BN16" s="4482"/>
      <c r="BO16" s="4482"/>
      <c r="BP16" s="4482"/>
      <c r="BQ16" s="4482"/>
      <c r="BR16" s="4482"/>
      <c r="BS16" s="4482"/>
      <c r="BT16" s="4482"/>
      <c r="BU16" s="4482"/>
      <c r="BV16" s="4482"/>
      <c r="BW16" s="4482"/>
      <c r="BX16" s="4482"/>
      <c r="BY16" s="4482"/>
      <c r="BZ16" s="4482"/>
      <c r="CA16" s="4482"/>
      <c r="CB16" s="4482"/>
      <c r="CC16" s="4482"/>
      <c r="CD16" s="4482"/>
      <c r="CE16" s="4482"/>
      <c r="CF16" s="4482"/>
      <c r="CG16" s="4483"/>
    </row>
    <row r="17" spans="2:96" ht="15" customHeight="1">
      <c r="B17" s="4514"/>
      <c r="C17" s="4515"/>
      <c r="D17" s="4515"/>
      <c r="E17" s="4515"/>
      <c r="F17" s="4515"/>
      <c r="G17" s="4515"/>
      <c r="H17" s="4520"/>
      <c r="I17" s="4521"/>
      <c r="J17" s="4521"/>
      <c r="K17" s="4521"/>
      <c r="L17" s="4521"/>
      <c r="M17" s="4521"/>
      <c r="N17" s="4521"/>
      <c r="O17" s="4521"/>
      <c r="P17" s="4521"/>
      <c r="Q17" s="4521"/>
      <c r="R17" s="4521"/>
      <c r="S17" s="4521"/>
      <c r="T17" s="4479"/>
      <c r="U17" s="4480"/>
      <c r="V17" s="4480"/>
      <c r="W17" s="4480"/>
      <c r="X17" s="4480"/>
      <c r="Y17" s="4480"/>
      <c r="Z17" s="4517"/>
      <c r="AA17" s="4476"/>
      <c r="AB17" s="4476"/>
      <c r="AC17" s="4476"/>
      <c r="AD17" s="4476"/>
      <c r="AE17" s="4476"/>
      <c r="AF17" s="4476"/>
      <c r="AG17" s="4475"/>
      <c r="AH17" s="4475"/>
      <c r="AI17" s="4475"/>
      <c r="AJ17" s="4475"/>
      <c r="AK17" s="4475"/>
      <c r="AL17" s="4475"/>
      <c r="AM17" s="4475"/>
      <c r="AN17" s="4475"/>
      <c r="AO17" s="4475"/>
      <c r="AP17" s="4476"/>
      <c r="AQ17" s="4476"/>
      <c r="AR17" s="4476"/>
      <c r="AS17" s="4476"/>
      <c r="AT17" s="4476"/>
      <c r="AU17" s="4479"/>
      <c r="AV17" s="4480"/>
      <c r="AW17" s="4480"/>
      <c r="AX17" s="4484"/>
      <c r="AY17" s="4485"/>
      <c r="AZ17" s="4485"/>
      <c r="BA17" s="4485"/>
      <c r="BB17" s="4485"/>
      <c r="BC17" s="4485"/>
      <c r="BD17" s="4485"/>
      <c r="BE17" s="4485"/>
      <c r="BF17" s="4485"/>
      <c r="BG17" s="4485"/>
      <c r="BH17" s="4485"/>
      <c r="BI17" s="4485"/>
      <c r="BJ17" s="4485"/>
      <c r="BK17" s="4485"/>
      <c r="BL17" s="4485"/>
      <c r="BM17" s="4485"/>
      <c r="BN17" s="4485"/>
      <c r="BO17" s="4485"/>
      <c r="BP17" s="4485"/>
      <c r="BQ17" s="4485"/>
      <c r="BR17" s="4485"/>
      <c r="BS17" s="4485"/>
      <c r="BT17" s="4485"/>
      <c r="BU17" s="4485"/>
      <c r="BV17" s="4485"/>
      <c r="BW17" s="4485"/>
      <c r="BX17" s="4485"/>
      <c r="BY17" s="4485"/>
      <c r="BZ17" s="4485"/>
      <c r="CA17" s="4485"/>
      <c r="CB17" s="4485"/>
      <c r="CC17" s="4485"/>
      <c r="CD17" s="4485"/>
      <c r="CE17" s="4485"/>
      <c r="CF17" s="4485"/>
      <c r="CG17" s="4486"/>
    </row>
    <row r="18" spans="2:96" ht="15" customHeight="1">
      <c r="B18" s="4500" t="s">
        <v>3780</v>
      </c>
      <c r="C18" s="4501"/>
      <c r="D18" s="4501"/>
      <c r="E18" s="4501"/>
      <c r="F18" s="4501"/>
      <c r="G18" s="4501"/>
      <c r="H18" s="4501"/>
      <c r="I18" s="4501"/>
      <c r="J18" s="4501"/>
      <c r="K18" s="4501"/>
      <c r="L18" s="4501"/>
      <c r="M18" s="4501"/>
      <c r="N18" s="4501"/>
      <c r="O18" s="4501"/>
      <c r="P18" s="4501"/>
      <c r="Q18" s="4501"/>
      <c r="R18" s="4501"/>
      <c r="S18" s="4502"/>
      <c r="T18" s="4506" t="s">
        <v>139</v>
      </c>
      <c r="U18" s="4507"/>
      <c r="V18" s="4494" t="s">
        <v>2531</v>
      </c>
      <c r="W18" s="4494"/>
      <c r="X18" s="4494"/>
      <c r="Y18" s="4494"/>
      <c r="Z18" s="4494"/>
      <c r="AA18" s="4494"/>
      <c r="AB18" s="4494"/>
      <c r="AC18" s="4494"/>
      <c r="AD18" s="4494"/>
      <c r="AE18" s="4494"/>
      <c r="AF18" s="4494"/>
      <c r="AG18" s="4508" t="s">
        <v>139</v>
      </c>
      <c r="AH18" s="4508"/>
      <c r="AI18" s="4496" t="s">
        <v>2532</v>
      </c>
      <c r="AJ18" s="4496"/>
      <c r="AK18" s="4496"/>
      <c r="AL18" s="4496"/>
      <c r="AM18" s="4496"/>
      <c r="AN18" s="4496"/>
      <c r="AO18" s="4496"/>
      <c r="AP18" s="4496"/>
      <c r="AQ18" s="4496"/>
      <c r="AR18" s="4496"/>
      <c r="AS18" s="4496"/>
      <c r="AT18" s="4496"/>
      <c r="AU18" s="4496"/>
      <c r="AV18" s="4496"/>
      <c r="AX18" s="4509" t="s">
        <v>139</v>
      </c>
      <c r="AY18" s="4509"/>
      <c r="AZ18" s="4494" t="s">
        <v>2533</v>
      </c>
      <c r="BA18" s="4494"/>
      <c r="BB18" s="4494"/>
      <c r="BC18" s="4494"/>
      <c r="BD18" s="4494"/>
      <c r="BE18" s="4494"/>
      <c r="BF18" s="4494"/>
      <c r="BG18" s="4494"/>
      <c r="BH18" s="4494"/>
      <c r="BI18" s="4494"/>
      <c r="BJ18" s="4494"/>
      <c r="BK18" s="4494"/>
      <c r="BL18" s="4494"/>
      <c r="BM18" s="4494"/>
      <c r="BN18" s="4494"/>
      <c r="BO18" s="4493" t="s">
        <v>139</v>
      </c>
      <c r="BP18" s="4493"/>
      <c r="BQ18" s="4494" t="s">
        <v>2580</v>
      </c>
      <c r="BR18" s="4494"/>
      <c r="BS18" s="4494"/>
      <c r="BT18" s="4494"/>
      <c r="BU18" s="4494"/>
      <c r="BV18" s="4494"/>
      <c r="BW18" s="4494"/>
      <c r="BX18" s="4494"/>
      <c r="BY18" s="4494"/>
      <c r="BZ18" s="4494"/>
      <c r="CA18" s="4494"/>
      <c r="CB18" s="4494"/>
      <c r="CC18" s="4494"/>
      <c r="CD18" s="4494"/>
      <c r="CE18" s="4494"/>
      <c r="CF18" s="4494"/>
      <c r="CG18" s="4495"/>
    </row>
    <row r="19" spans="2:96" ht="15" customHeight="1">
      <c r="B19" s="4503"/>
      <c r="C19" s="4504"/>
      <c r="D19" s="4504"/>
      <c r="E19" s="4504"/>
      <c r="F19" s="4504"/>
      <c r="G19" s="4504"/>
      <c r="H19" s="4504"/>
      <c r="I19" s="4504"/>
      <c r="J19" s="4504"/>
      <c r="K19" s="4504"/>
      <c r="L19" s="4504"/>
      <c r="M19" s="4504"/>
      <c r="N19" s="4504"/>
      <c r="O19" s="4504"/>
      <c r="P19" s="4504"/>
      <c r="Q19" s="4504"/>
      <c r="R19" s="4504"/>
      <c r="S19" s="4505"/>
      <c r="T19" s="4444" t="s">
        <v>139</v>
      </c>
      <c r="U19" s="4445"/>
      <c r="V19" s="4446" t="s">
        <v>3781</v>
      </c>
      <c r="W19" s="4446"/>
      <c r="X19" s="4446"/>
      <c r="Y19" s="4446"/>
      <c r="Z19" s="4446"/>
      <c r="AA19" s="4446"/>
      <c r="AB19" s="4446"/>
      <c r="AC19" s="4446"/>
      <c r="AD19" s="4446"/>
      <c r="AE19" s="4446"/>
      <c r="AF19" s="4446"/>
      <c r="AG19" s="4446"/>
      <c r="AH19" s="4446"/>
      <c r="AI19" s="4446"/>
      <c r="AJ19" s="4446"/>
      <c r="AK19" s="4446"/>
      <c r="AL19" s="4446"/>
      <c r="AM19" s="4446"/>
      <c r="AN19" s="4446"/>
      <c r="AO19" s="4446"/>
      <c r="AP19" s="4446"/>
      <c r="AQ19" s="4446"/>
      <c r="AR19" s="4446"/>
      <c r="AS19" s="4446"/>
      <c r="AT19" s="4446"/>
      <c r="AU19" s="4446"/>
      <c r="AV19" s="4446"/>
      <c r="AX19" s="4447" t="s">
        <v>139</v>
      </c>
      <c r="AY19" s="4447"/>
      <c r="AZ19" s="4448" t="s">
        <v>2581</v>
      </c>
      <c r="BA19" s="4448"/>
      <c r="BB19" s="4448"/>
      <c r="BC19" s="4448"/>
      <c r="BD19" s="4448"/>
      <c r="BE19" s="4448"/>
      <c r="BF19" s="4448"/>
      <c r="BG19" s="4448"/>
      <c r="BH19" s="4448"/>
      <c r="BI19" s="4448"/>
      <c r="BJ19" s="4448"/>
      <c r="BK19" s="4448"/>
      <c r="BL19" s="4448"/>
      <c r="BM19" s="4448"/>
      <c r="BN19" s="4448"/>
      <c r="BO19" s="4449" t="s">
        <v>139</v>
      </c>
      <c r="BP19" s="4449"/>
      <c r="BQ19" s="4448" t="s">
        <v>2582</v>
      </c>
      <c r="BR19" s="4448"/>
      <c r="BS19" s="4448"/>
      <c r="BT19" s="4448"/>
      <c r="BU19" s="4448"/>
      <c r="BV19" s="4448"/>
      <c r="BW19" s="4448"/>
      <c r="BX19" s="4448"/>
      <c r="BY19" s="4448"/>
      <c r="BZ19" s="4448"/>
      <c r="CA19" s="4448"/>
      <c r="CB19" s="4448"/>
      <c r="CC19" s="4448"/>
      <c r="CD19" s="4448"/>
      <c r="CE19" s="4448"/>
      <c r="CF19" s="4448"/>
      <c r="CG19" s="4450"/>
    </row>
    <row r="20" spans="2:96" ht="15" customHeight="1">
      <c r="B20" s="1652"/>
      <c r="C20" s="1653"/>
      <c r="D20" s="4459" t="s">
        <v>4855</v>
      </c>
      <c r="E20" s="4460"/>
      <c r="F20" s="4460"/>
      <c r="G20" s="4460"/>
      <c r="H20" s="4460"/>
      <c r="I20" s="4460"/>
      <c r="J20" s="4460"/>
      <c r="K20" s="4460"/>
      <c r="L20" s="4460"/>
      <c r="M20" s="4460"/>
      <c r="N20" s="4460"/>
      <c r="O20" s="4460"/>
      <c r="P20" s="4460"/>
      <c r="Q20" s="4460"/>
      <c r="R20" s="4460"/>
      <c r="S20" s="4461"/>
      <c r="T20" s="4465" t="s">
        <v>4856</v>
      </c>
      <c r="U20" s="4466"/>
      <c r="V20" s="4466"/>
      <c r="W20" s="4466"/>
      <c r="X20" s="4466"/>
      <c r="Y20" s="4466"/>
      <c r="Z20" s="4466"/>
      <c r="AA20" s="4467"/>
      <c r="AB20" s="4467"/>
      <c r="AC20" s="4467"/>
      <c r="AD20" s="4467"/>
      <c r="AE20" s="4467"/>
      <c r="AF20" s="4467"/>
      <c r="AG20" s="4467"/>
      <c r="AH20" s="4467"/>
      <c r="AI20" s="4467"/>
      <c r="AJ20" s="4467"/>
      <c r="AK20" s="4467"/>
      <c r="AL20" s="4467"/>
      <c r="AM20" s="4467"/>
      <c r="AN20" s="4467"/>
      <c r="AO20" s="4467"/>
      <c r="AP20" s="4467"/>
      <c r="AQ20" s="4467"/>
      <c r="AR20" s="4467"/>
      <c r="AS20" s="4467"/>
      <c r="AT20" s="4467"/>
      <c r="AU20" s="4467"/>
      <c r="AV20" s="4467"/>
      <c r="AW20" s="4467"/>
      <c r="AX20" s="4467"/>
      <c r="AY20" s="4467"/>
      <c r="AZ20" s="4467"/>
      <c r="BA20" s="4468" t="s">
        <v>4889</v>
      </c>
      <c r="BB20" s="4468"/>
      <c r="BC20" s="4468"/>
      <c r="BD20" s="4468"/>
      <c r="BE20" s="4468"/>
      <c r="BF20" s="4468"/>
      <c r="BG20" s="4468"/>
      <c r="BH20" s="4468"/>
      <c r="BI20" s="4468"/>
      <c r="BJ20" s="4468"/>
      <c r="BK20" s="4468"/>
      <c r="BL20" s="4467"/>
      <c r="BM20" s="4467"/>
      <c r="BN20" s="4467"/>
      <c r="BO20" s="4467"/>
      <c r="BP20" s="4467"/>
      <c r="BQ20" s="4467"/>
      <c r="BR20" s="4467"/>
      <c r="BS20" s="4467"/>
      <c r="BT20" s="4467"/>
      <c r="BU20" s="4467"/>
      <c r="BV20" s="4467"/>
      <c r="BW20" s="4467"/>
      <c r="BX20" s="4467"/>
      <c r="BY20" s="4467"/>
      <c r="BZ20" s="4467"/>
      <c r="CA20" s="4467"/>
      <c r="CB20" s="4467"/>
      <c r="CC20" s="4467"/>
      <c r="CD20" s="4467"/>
      <c r="CE20" s="4467"/>
      <c r="CF20" s="4468" t="s">
        <v>10</v>
      </c>
      <c r="CG20" s="4469"/>
    </row>
    <row r="21" spans="2:96" ht="15" customHeight="1" thickBot="1">
      <c r="B21" s="1654"/>
      <c r="C21" s="1655"/>
      <c r="D21" s="4462"/>
      <c r="E21" s="4463"/>
      <c r="F21" s="4463"/>
      <c r="G21" s="4463"/>
      <c r="H21" s="4463"/>
      <c r="I21" s="4463"/>
      <c r="J21" s="4463"/>
      <c r="K21" s="4463"/>
      <c r="L21" s="4463"/>
      <c r="M21" s="4463"/>
      <c r="N21" s="4463"/>
      <c r="O21" s="4463"/>
      <c r="P21" s="4463"/>
      <c r="Q21" s="4463"/>
      <c r="R21" s="4463"/>
      <c r="S21" s="4464"/>
      <c r="T21" s="4470" t="s">
        <v>4494</v>
      </c>
      <c r="U21" s="4471"/>
      <c r="V21" s="4471"/>
      <c r="W21" s="4471"/>
      <c r="X21" s="4471"/>
      <c r="Y21" s="4471"/>
      <c r="Z21" s="4471"/>
      <c r="AA21" s="4471"/>
      <c r="AB21" s="4471"/>
      <c r="AC21" s="4471"/>
      <c r="AD21" s="4471"/>
      <c r="AE21" s="4471"/>
      <c r="AF21" s="4471"/>
      <c r="AG21" s="4471"/>
      <c r="AH21" s="4471"/>
      <c r="AI21" s="4471"/>
      <c r="AJ21" s="4471"/>
      <c r="AK21" s="4471"/>
      <c r="AL21" s="4471"/>
      <c r="AM21" s="4471"/>
      <c r="AN21" s="4471"/>
      <c r="AO21" s="4471"/>
      <c r="AP21" s="4471"/>
      <c r="AQ21" s="4471"/>
      <c r="AR21" s="4471"/>
      <c r="AS21" s="4471"/>
      <c r="AT21" s="4471"/>
      <c r="AU21" s="4471"/>
      <c r="AV21" s="4471"/>
      <c r="AW21" s="4471"/>
      <c r="AX21" s="1656"/>
      <c r="AY21" s="4472" t="s">
        <v>139</v>
      </c>
      <c r="AZ21" s="4473"/>
      <c r="BA21" s="4474" t="s">
        <v>4495</v>
      </c>
      <c r="BB21" s="4474"/>
      <c r="BC21" s="4474"/>
      <c r="BD21" s="4474"/>
      <c r="BE21" s="4474"/>
      <c r="BF21" s="4474"/>
      <c r="BG21" s="4473" t="s">
        <v>139</v>
      </c>
      <c r="BH21" s="4473"/>
      <c r="BI21" s="4451" t="s">
        <v>4496</v>
      </c>
      <c r="BJ21" s="4451"/>
      <c r="BK21" s="4451"/>
      <c r="BL21" s="4451"/>
      <c r="BM21" s="4451"/>
      <c r="BN21" s="4451"/>
      <c r="BO21" s="4451"/>
      <c r="BP21" s="4451"/>
      <c r="BQ21" s="1657"/>
      <c r="BR21" s="1657"/>
      <c r="BS21" s="1657"/>
      <c r="BT21" s="1657"/>
      <c r="BU21" s="1657"/>
      <c r="BV21" s="1657"/>
      <c r="BW21" s="1658"/>
      <c r="BX21" s="1658"/>
      <c r="BY21" s="1658"/>
      <c r="BZ21" s="1658"/>
      <c r="CA21" s="1658"/>
      <c r="CB21" s="1658"/>
      <c r="CC21" s="1658"/>
      <c r="CD21" s="1658"/>
      <c r="CE21" s="1658"/>
      <c r="CF21" s="1658"/>
      <c r="CG21" s="1659"/>
    </row>
    <row r="22" spans="2:96" ht="24" customHeight="1" thickBot="1">
      <c r="B22" s="4452" t="s">
        <v>5961</v>
      </c>
      <c r="C22" s="4453"/>
      <c r="D22" s="4453"/>
      <c r="E22" s="4453"/>
      <c r="F22" s="4453"/>
      <c r="G22" s="4453"/>
      <c r="H22" s="4453"/>
      <c r="I22" s="4453"/>
      <c r="J22" s="4453"/>
      <c r="K22" s="4453"/>
      <c r="L22" s="4453"/>
      <c r="M22" s="4453"/>
      <c r="N22" s="4453"/>
      <c r="O22" s="4453"/>
      <c r="P22" s="4453"/>
      <c r="Q22" s="4453"/>
      <c r="R22" s="4453"/>
      <c r="S22" s="4453"/>
      <c r="T22" s="4453"/>
      <c r="U22" s="4453"/>
      <c r="V22" s="4453"/>
      <c r="W22" s="4453"/>
      <c r="X22" s="4453"/>
      <c r="Y22" s="4453"/>
      <c r="Z22" s="4453"/>
      <c r="AA22" s="4453"/>
      <c r="AB22" s="4453"/>
      <c r="AC22" s="4453"/>
      <c r="AD22" s="4453"/>
      <c r="AE22" s="4454"/>
      <c r="AF22" s="2213"/>
      <c r="AG22" s="1629" t="s">
        <v>4495</v>
      </c>
      <c r="AH22" s="1629"/>
      <c r="AI22" s="1629"/>
      <c r="AJ22" s="1629"/>
      <c r="AK22" s="1629"/>
      <c r="AL22" s="1629"/>
      <c r="AM22" s="1629"/>
      <c r="AN22" s="2214"/>
      <c r="AO22" s="4455" t="s">
        <v>139</v>
      </c>
      <c r="AP22" s="4456"/>
      <c r="AQ22" s="4457" t="s">
        <v>5963</v>
      </c>
      <c r="AR22" s="4457"/>
      <c r="AS22" s="4457"/>
      <c r="AT22" s="4457"/>
      <c r="AU22" s="4457"/>
      <c r="AV22" s="4457"/>
      <c r="AW22" s="4457"/>
      <c r="AX22" s="4457"/>
      <c r="AY22" s="4457"/>
      <c r="AZ22" s="4457"/>
      <c r="BA22" s="4457"/>
      <c r="BB22" s="4457"/>
      <c r="BC22" s="4457"/>
      <c r="BD22" s="4457"/>
      <c r="BE22" s="4457"/>
      <c r="BF22" s="4457"/>
      <c r="BG22" s="4457"/>
      <c r="BH22" s="4457"/>
      <c r="BI22" s="4457"/>
      <c r="BJ22" s="4457"/>
      <c r="BK22" s="4457"/>
      <c r="BL22" s="4457"/>
      <c r="BM22" s="4457"/>
      <c r="BN22" s="4457"/>
      <c r="BO22" s="4457"/>
      <c r="BP22" s="4457"/>
      <c r="BQ22" s="4457"/>
      <c r="BR22" s="4457"/>
      <c r="BS22" s="4457"/>
      <c r="BT22" s="4457"/>
      <c r="BU22" s="4457"/>
      <c r="BV22" s="4457"/>
      <c r="BW22" s="4457"/>
      <c r="BX22" s="4457"/>
      <c r="BY22" s="4457"/>
      <c r="BZ22" s="4457"/>
      <c r="CA22" s="4457"/>
      <c r="CB22" s="4457"/>
      <c r="CC22" s="4457"/>
      <c r="CD22" s="4457"/>
      <c r="CE22" s="4457"/>
      <c r="CF22" s="4457"/>
      <c r="CG22" s="4458"/>
    </row>
    <row r="23" spans="2:96" ht="21" customHeight="1">
      <c r="B23" s="4408"/>
      <c r="C23" s="4409" t="s">
        <v>5964</v>
      </c>
      <c r="D23" s="4410"/>
      <c r="E23" s="4410"/>
      <c r="F23" s="4410"/>
      <c r="G23" s="4410"/>
      <c r="H23" s="4410"/>
      <c r="I23" s="4410"/>
      <c r="J23" s="4410"/>
      <c r="K23" s="4410"/>
      <c r="L23" s="4410"/>
      <c r="M23" s="4410"/>
      <c r="N23" s="4410"/>
      <c r="O23" s="4410"/>
      <c r="P23" s="4410"/>
      <c r="Q23" s="4410"/>
      <c r="R23" s="4410"/>
      <c r="S23" s="4410"/>
      <c r="T23" s="4410"/>
      <c r="U23" s="4410"/>
      <c r="V23" s="4410"/>
      <c r="W23" s="4410"/>
      <c r="X23" s="4410"/>
      <c r="Y23" s="4410"/>
      <c r="Z23" s="4410"/>
      <c r="AA23" s="4410"/>
      <c r="AB23" s="4410"/>
      <c r="AC23" s="4410"/>
      <c r="AD23" s="4410"/>
      <c r="AE23" s="4410"/>
      <c r="AF23" s="4411"/>
      <c r="AG23" s="4411"/>
      <c r="AH23" s="4411"/>
      <c r="AI23" s="4411"/>
      <c r="AJ23" s="4411"/>
      <c r="AK23" s="4411"/>
      <c r="AL23" s="4411"/>
      <c r="AM23" s="4411"/>
      <c r="AN23" s="4411"/>
      <c r="AO23" s="4410"/>
      <c r="AP23" s="4410"/>
      <c r="AQ23" s="4410"/>
      <c r="AR23" s="4410"/>
      <c r="AS23" s="4410"/>
      <c r="AT23" s="4410"/>
      <c r="AU23" s="4410"/>
      <c r="AV23" s="4410"/>
      <c r="AW23" s="4410"/>
      <c r="AX23" s="4410"/>
      <c r="AY23" s="4410"/>
      <c r="AZ23" s="4410"/>
      <c r="BA23" s="4410"/>
      <c r="BB23" s="4410"/>
      <c r="BC23" s="4410"/>
      <c r="BD23" s="4410"/>
      <c r="BE23" s="4410"/>
      <c r="BF23" s="4410"/>
      <c r="BG23" s="4410"/>
      <c r="BH23" s="4410"/>
      <c r="BI23" s="4410"/>
      <c r="BJ23" s="4410"/>
      <c r="BK23" s="4410"/>
      <c r="BL23" s="4410"/>
      <c r="BM23" s="4410"/>
      <c r="BN23" s="4410"/>
      <c r="BO23" s="4410"/>
      <c r="BP23" s="4410"/>
      <c r="BQ23" s="4410"/>
      <c r="BR23" s="4410"/>
      <c r="BS23" s="4410"/>
      <c r="BT23" s="4410"/>
      <c r="BU23" s="4410"/>
      <c r="BV23" s="4410"/>
      <c r="BW23" s="4410"/>
      <c r="BX23" s="1676"/>
      <c r="BY23" s="1677"/>
      <c r="BZ23" s="1677"/>
      <c r="CA23" s="1677"/>
      <c r="CB23" s="1677"/>
      <c r="CC23" s="1677"/>
      <c r="CD23" s="1677"/>
      <c r="CE23" s="1677"/>
      <c r="CF23" s="1677"/>
      <c r="CG23" s="1678"/>
    </row>
    <row r="24" spans="2:96" ht="18.75" customHeight="1">
      <c r="B24" s="4408"/>
      <c r="C24" s="1679"/>
      <c r="D24" s="4412" t="s">
        <v>139</v>
      </c>
      <c r="E24" s="4413"/>
      <c r="F24" s="4413"/>
      <c r="G24" s="4414" t="s">
        <v>4862</v>
      </c>
      <c r="H24" s="4414"/>
      <c r="I24" s="4414"/>
      <c r="J24" s="4414"/>
      <c r="K24" s="4414"/>
      <c r="L24" s="4414"/>
      <c r="M24" s="4414"/>
      <c r="N24" s="4414"/>
      <c r="O24" s="4414"/>
      <c r="P24" s="4414"/>
      <c r="Q24" s="4414"/>
      <c r="R24" s="4414"/>
      <c r="S24" s="4414"/>
      <c r="T24" s="4414"/>
      <c r="U24" s="4414"/>
      <c r="V24" s="4414"/>
      <c r="W24" s="4414"/>
      <c r="X24" s="4414"/>
      <c r="Y24" s="4414"/>
      <c r="Z24" s="4414"/>
      <c r="AA24" s="4414"/>
      <c r="AB24" s="4414"/>
      <c r="AC24" s="4414"/>
      <c r="AD24" s="4414"/>
      <c r="AE24" s="4414"/>
      <c r="AF24" s="4414"/>
      <c r="AG24" s="4414"/>
      <c r="AH24" s="4414"/>
      <c r="AI24" s="4414"/>
      <c r="AJ24" s="4414"/>
      <c r="AK24" s="4414"/>
      <c r="AL24" s="4414"/>
      <c r="AM24" s="4414"/>
      <c r="AN24" s="4414"/>
      <c r="AO24" s="4414"/>
      <c r="AP24" s="4414"/>
      <c r="AQ24" s="4414"/>
      <c r="AR24" s="4414"/>
      <c r="AS24" s="4414"/>
      <c r="AT24" s="4414"/>
      <c r="AU24" s="4414"/>
      <c r="AV24" s="4414"/>
      <c r="AW24" s="4414"/>
      <c r="AX24" s="4414"/>
      <c r="AY24" s="4414"/>
      <c r="AZ24" s="4414"/>
      <c r="BA24" s="4414"/>
      <c r="BB24" s="4414"/>
      <c r="BC24" s="4414"/>
      <c r="BD24" s="4414"/>
      <c r="BE24" s="4414"/>
      <c r="BF24" s="4414"/>
      <c r="BG24" s="4414"/>
      <c r="BH24" s="4414"/>
      <c r="BI24" s="4414"/>
      <c r="BJ24" s="4414"/>
      <c r="BK24" s="4414"/>
      <c r="BL24" s="4414"/>
      <c r="BM24" s="4414"/>
      <c r="BN24" s="4414"/>
      <c r="BO24" s="4414"/>
      <c r="BP24" s="4414"/>
      <c r="BQ24" s="4414"/>
      <c r="BR24" s="4414"/>
      <c r="BS24" s="4414"/>
      <c r="BT24" s="4414"/>
      <c r="BU24" s="4414"/>
      <c r="BV24" s="4414"/>
      <c r="BW24" s="4414"/>
      <c r="BX24" s="4414"/>
      <c r="BY24" s="4414"/>
      <c r="BZ24" s="4414"/>
      <c r="CA24" s="4414"/>
      <c r="CB24" s="4414"/>
      <c r="CC24" s="4414"/>
      <c r="CD24" s="4414"/>
      <c r="CE24" s="4414"/>
      <c r="CF24" s="4414"/>
      <c r="CG24" s="4415"/>
    </row>
    <row r="25" spans="2:96" ht="14.25">
      <c r="B25" s="4408"/>
      <c r="C25" s="1683"/>
      <c r="D25" s="1684"/>
      <c r="E25" s="1685"/>
      <c r="F25" s="4416" t="s">
        <v>4863</v>
      </c>
      <c r="G25" s="4416"/>
      <c r="H25" s="4416"/>
      <c r="I25" s="4417" t="s">
        <v>4864</v>
      </c>
      <c r="J25" s="4417"/>
      <c r="K25" s="4417"/>
      <c r="L25" s="4417"/>
      <c r="M25" s="4417"/>
      <c r="N25" s="4417"/>
      <c r="O25" s="4417"/>
      <c r="P25" s="4417"/>
      <c r="Q25" s="4417"/>
      <c r="R25" s="4417"/>
      <c r="S25" s="4417"/>
      <c r="T25" s="4417"/>
      <c r="U25" s="4417"/>
      <c r="V25" s="4417"/>
      <c r="W25" s="4417"/>
      <c r="X25" s="4417"/>
      <c r="Y25" s="4417"/>
      <c r="Z25" s="4417"/>
      <c r="AA25" s="4417"/>
      <c r="AB25" s="4417"/>
      <c r="AC25" s="4417"/>
      <c r="AD25" s="4417"/>
      <c r="AE25" s="4417"/>
      <c r="AF25" s="4417"/>
      <c r="AG25" s="4417"/>
      <c r="AH25" s="4417"/>
      <c r="AI25" s="4417"/>
      <c r="AJ25" s="4417"/>
      <c r="AK25" s="4417"/>
      <c r="AL25" s="4417"/>
      <c r="AM25" s="4417"/>
      <c r="AN25" s="4417"/>
      <c r="AO25" s="4417"/>
      <c r="AP25" s="4417"/>
      <c r="AQ25" s="4417"/>
      <c r="AR25" s="4417"/>
      <c r="AS25" s="4417"/>
      <c r="AT25" s="4417"/>
      <c r="AU25" s="4417"/>
      <c r="AV25" s="4417"/>
      <c r="AW25" s="4417"/>
      <c r="AX25" s="4417"/>
      <c r="AY25" s="4417"/>
      <c r="AZ25" s="4417"/>
      <c r="BA25" s="4417"/>
      <c r="BB25" s="4417"/>
      <c r="BC25" s="4417"/>
      <c r="BD25" s="4417"/>
      <c r="BE25" s="4417"/>
      <c r="BF25" s="4417"/>
      <c r="BG25" s="4417"/>
      <c r="BH25" s="4417"/>
      <c r="BI25" s="4417"/>
      <c r="BJ25" s="4417"/>
      <c r="BK25" s="4417"/>
      <c r="BL25" s="4417"/>
      <c r="BM25" s="4417"/>
      <c r="BN25" s="4417"/>
      <c r="BO25" s="4417"/>
      <c r="BP25" s="4417"/>
      <c r="BQ25" s="4417"/>
      <c r="BR25" s="4417"/>
      <c r="BS25" s="4417"/>
      <c r="BT25" s="4417"/>
      <c r="BU25" s="4417"/>
      <c r="BV25" s="4417"/>
      <c r="BW25" s="4417"/>
      <c r="BX25" s="4417"/>
      <c r="BY25" s="1686"/>
      <c r="BZ25" s="1686"/>
      <c r="CA25" s="1686"/>
      <c r="CB25" s="1686"/>
      <c r="CC25" s="1686"/>
      <c r="CD25" s="1686"/>
      <c r="CE25" s="1686"/>
      <c r="CF25" s="1686"/>
      <c r="CG25" s="1687"/>
    </row>
    <row r="26" spans="2:96" ht="16.5" customHeight="1">
      <c r="B26" s="4408"/>
      <c r="C26" s="1688"/>
      <c r="D26" s="4373" t="s">
        <v>4865</v>
      </c>
      <c r="E26" s="4374"/>
      <c r="F26" s="4374"/>
      <c r="G26" s="4374"/>
      <c r="H26" s="4374"/>
      <c r="I26" s="4374"/>
      <c r="J26" s="4374"/>
      <c r="K26" s="4374"/>
      <c r="L26" s="4374"/>
      <c r="M26" s="4374"/>
      <c r="N26" s="4374"/>
      <c r="O26" s="4374"/>
      <c r="P26" s="4374"/>
      <c r="Q26" s="4375"/>
      <c r="R26" s="4429" t="s">
        <v>4866</v>
      </c>
      <c r="S26" s="4430"/>
      <c r="T26" s="4430"/>
      <c r="U26" s="4430"/>
      <c r="V26" s="4430"/>
      <c r="W26" s="4431"/>
      <c r="X26" s="4435"/>
      <c r="Y26" s="4436"/>
      <c r="Z26" s="4437" t="s">
        <v>4867</v>
      </c>
      <c r="AA26" s="4437"/>
      <c r="AB26" s="4437"/>
      <c r="AC26" s="4437"/>
      <c r="AD26" s="4437"/>
      <c r="AE26" s="4437"/>
      <c r="AF26" s="4437"/>
      <c r="AG26" s="4437"/>
      <c r="AH26" s="4437"/>
      <c r="AI26" s="4437"/>
      <c r="AJ26" s="4438"/>
      <c r="AK26" s="4439" t="s">
        <v>139</v>
      </c>
      <c r="AL26" s="4440"/>
      <c r="AM26" s="4440"/>
      <c r="AN26" s="4437" t="s">
        <v>5966</v>
      </c>
      <c r="AO26" s="4437"/>
      <c r="AP26" s="4437"/>
      <c r="AQ26" s="4437"/>
      <c r="AR26" s="4437"/>
      <c r="AS26" s="4437"/>
      <c r="AT26" s="4437"/>
      <c r="AU26" s="4437"/>
      <c r="AV26" s="4437"/>
      <c r="AW26" s="4437"/>
      <c r="AX26" s="4437"/>
      <c r="AY26" s="4437"/>
      <c r="AZ26" s="4437"/>
      <c r="BA26" s="4437"/>
      <c r="BB26" s="4437"/>
      <c r="BC26" s="4437"/>
      <c r="BD26" s="4437"/>
      <c r="BE26" s="4437"/>
      <c r="BF26" s="4437"/>
      <c r="BG26" s="4437"/>
      <c r="BH26" s="4437"/>
      <c r="BI26" s="4437"/>
      <c r="BJ26" s="4437"/>
      <c r="BK26" s="4437"/>
      <c r="BL26" s="4437"/>
      <c r="BM26" s="4437"/>
      <c r="BN26" s="4437"/>
      <c r="BO26" s="4437"/>
      <c r="BP26" s="4437"/>
      <c r="BQ26" s="4437"/>
      <c r="BR26" s="4437"/>
      <c r="BS26" s="4437"/>
      <c r="BT26" s="4437"/>
      <c r="BU26" s="4437"/>
      <c r="BV26" s="4437"/>
      <c r="BW26" s="4437"/>
      <c r="BX26" s="4437"/>
      <c r="BY26" s="4437"/>
      <c r="BZ26" s="4437"/>
      <c r="CA26" s="4437"/>
      <c r="CB26" s="4437"/>
      <c r="CC26" s="4437"/>
      <c r="CD26" s="4437"/>
      <c r="CE26" s="4437"/>
      <c r="CF26" s="4437"/>
      <c r="CG26" s="4441"/>
      <c r="CH26" s="1690"/>
      <c r="CI26" s="1690"/>
      <c r="CJ26" s="1690"/>
      <c r="CK26" s="1690"/>
      <c r="CL26" s="1690"/>
      <c r="CM26" s="1690"/>
      <c r="CN26" s="1690"/>
      <c r="CO26" s="1690"/>
      <c r="CP26" s="1690"/>
      <c r="CQ26" s="1690"/>
      <c r="CR26" s="1690"/>
    </row>
    <row r="27" spans="2:96" ht="16.5" customHeight="1">
      <c r="B27" s="4408"/>
      <c r="C27" s="1688"/>
      <c r="D27" s="4376"/>
      <c r="E27" s="4377"/>
      <c r="F27" s="4377"/>
      <c r="G27" s="4377"/>
      <c r="H27" s="4377"/>
      <c r="I27" s="4377"/>
      <c r="J27" s="4377"/>
      <c r="K27" s="4377"/>
      <c r="L27" s="4377"/>
      <c r="M27" s="4377"/>
      <c r="N27" s="4377"/>
      <c r="O27" s="4377"/>
      <c r="P27" s="4377"/>
      <c r="Q27" s="4378"/>
      <c r="R27" s="4421"/>
      <c r="S27" s="4422"/>
      <c r="T27" s="4422"/>
      <c r="U27" s="4422"/>
      <c r="V27" s="4422"/>
      <c r="W27" s="4423"/>
      <c r="X27" s="4402"/>
      <c r="Y27" s="4403"/>
      <c r="Z27" s="4398"/>
      <c r="AA27" s="4398"/>
      <c r="AB27" s="4398"/>
      <c r="AC27" s="4398"/>
      <c r="AD27" s="4398"/>
      <c r="AE27" s="4398"/>
      <c r="AF27" s="4398"/>
      <c r="AG27" s="4398"/>
      <c r="AH27" s="4398"/>
      <c r="AI27" s="4398"/>
      <c r="AJ27" s="4404"/>
      <c r="AK27" s="4396" t="s">
        <v>139</v>
      </c>
      <c r="AL27" s="4397"/>
      <c r="AM27" s="4397"/>
      <c r="AN27" s="4398" t="s">
        <v>5967</v>
      </c>
      <c r="AO27" s="4398"/>
      <c r="AP27" s="4398"/>
      <c r="AQ27" s="4398"/>
      <c r="AR27" s="4398"/>
      <c r="AS27" s="4398"/>
      <c r="AT27" s="4398"/>
      <c r="AU27" s="4398"/>
      <c r="AV27" s="4398"/>
      <c r="AW27" s="4398"/>
      <c r="AX27" s="4398"/>
      <c r="AY27" s="4398"/>
      <c r="AZ27" s="4398"/>
      <c r="BA27" s="4398"/>
      <c r="BB27" s="4398"/>
      <c r="BC27" s="4398"/>
      <c r="BD27" s="4398"/>
      <c r="BE27" s="4398"/>
      <c r="BF27" s="4398"/>
      <c r="BG27" s="4398"/>
      <c r="BH27" s="4398"/>
      <c r="BI27" s="4398"/>
      <c r="BJ27" s="4398"/>
      <c r="BK27" s="4398"/>
      <c r="BL27" s="4398"/>
      <c r="BM27" s="4398"/>
      <c r="BN27" s="4398"/>
      <c r="BO27" s="4398"/>
      <c r="BP27" s="4398"/>
      <c r="BQ27" s="4398"/>
      <c r="BR27" s="4398"/>
      <c r="BS27" s="4398"/>
      <c r="BT27" s="4398"/>
      <c r="BU27" s="4398"/>
      <c r="BV27" s="4398"/>
      <c r="BW27" s="4398"/>
      <c r="BX27" s="4398"/>
      <c r="BY27" s="4398"/>
      <c r="BZ27" s="4398"/>
      <c r="CA27" s="4398"/>
      <c r="CB27" s="4398"/>
      <c r="CC27" s="4398"/>
      <c r="CD27" s="4398"/>
      <c r="CE27" s="4398"/>
      <c r="CF27" s="4398"/>
      <c r="CG27" s="4399"/>
    </row>
    <row r="28" spans="2:96" ht="16.5" customHeight="1">
      <c r="B28" s="4408"/>
      <c r="C28" s="1688"/>
      <c r="D28" s="4376"/>
      <c r="E28" s="4377"/>
      <c r="F28" s="4377"/>
      <c r="G28" s="4377"/>
      <c r="H28" s="4377"/>
      <c r="I28" s="4377"/>
      <c r="J28" s="4377"/>
      <c r="K28" s="4377"/>
      <c r="L28" s="4377"/>
      <c r="M28" s="4377"/>
      <c r="N28" s="4377"/>
      <c r="O28" s="4377"/>
      <c r="P28" s="4377"/>
      <c r="Q28" s="4378"/>
      <c r="R28" s="4421"/>
      <c r="S28" s="4422"/>
      <c r="T28" s="4422"/>
      <c r="U28" s="4422"/>
      <c r="V28" s="4422"/>
      <c r="W28" s="4423"/>
      <c r="X28" s="4442" t="s">
        <v>139</v>
      </c>
      <c r="Y28" s="4443"/>
      <c r="Z28" s="4390" t="s">
        <v>4524</v>
      </c>
      <c r="AA28" s="4390"/>
      <c r="AB28" s="4390"/>
      <c r="AC28" s="4390"/>
      <c r="AD28" s="4390"/>
      <c r="AE28" s="4390"/>
      <c r="AF28" s="4390"/>
      <c r="AG28" s="4390"/>
      <c r="AH28" s="4390"/>
      <c r="AI28" s="4390"/>
      <c r="AJ28" s="4391"/>
      <c r="AK28" s="1700"/>
      <c r="AL28" s="1701"/>
      <c r="AM28" s="1701"/>
      <c r="AN28" s="4384" t="s">
        <v>5035</v>
      </c>
      <c r="AO28" s="4384"/>
      <c r="AP28" s="4384"/>
      <c r="AQ28" s="4384"/>
      <c r="AR28" s="4384"/>
      <c r="AS28" s="4384"/>
      <c r="AT28" s="4384"/>
      <c r="AU28" s="4384"/>
      <c r="AV28" s="4384"/>
      <c r="AW28" s="4384"/>
      <c r="AX28" s="4384"/>
      <c r="AY28" s="4384"/>
      <c r="AZ28" s="4384"/>
      <c r="BA28" s="4384"/>
      <c r="BB28" s="4384"/>
      <c r="BC28" s="4384"/>
      <c r="BD28" s="4384"/>
      <c r="BE28" s="4384"/>
      <c r="BF28" s="4384"/>
      <c r="BG28" s="4384"/>
      <c r="BH28" s="4384"/>
      <c r="BI28" s="4384"/>
      <c r="BJ28" s="4384"/>
      <c r="BK28" s="4384"/>
      <c r="BL28" s="4384"/>
      <c r="BM28" s="4384"/>
      <c r="BN28" s="4384"/>
      <c r="BO28" s="4384"/>
      <c r="BP28" s="4384"/>
      <c r="BQ28" s="4384"/>
      <c r="BR28" s="4384"/>
      <c r="BS28" s="4384"/>
      <c r="BT28" s="4384"/>
      <c r="BU28" s="4384"/>
      <c r="BV28" s="4384"/>
      <c r="BW28" s="4384"/>
      <c r="BX28" s="4384"/>
      <c r="BY28" s="4384"/>
      <c r="BZ28" s="4384"/>
      <c r="CA28" s="4384"/>
      <c r="CB28" s="4384"/>
      <c r="CC28" s="4384"/>
      <c r="CD28" s="4384"/>
      <c r="CE28" s="4384"/>
      <c r="CF28" s="4384"/>
      <c r="CG28" s="4385"/>
    </row>
    <row r="29" spans="2:96" ht="18" customHeight="1">
      <c r="B29" s="4408"/>
      <c r="C29" s="1688"/>
      <c r="D29" s="4376"/>
      <c r="E29" s="4377"/>
      <c r="F29" s="4377"/>
      <c r="G29" s="4377"/>
      <c r="H29" s="4377"/>
      <c r="I29" s="4377"/>
      <c r="J29" s="4377"/>
      <c r="K29" s="4377"/>
      <c r="L29" s="4377"/>
      <c r="M29" s="4377"/>
      <c r="N29" s="4377"/>
      <c r="O29" s="4377"/>
      <c r="P29" s="4377"/>
      <c r="Q29" s="4378"/>
      <c r="R29" s="4421"/>
      <c r="S29" s="4422"/>
      <c r="T29" s="4422"/>
      <c r="U29" s="4422"/>
      <c r="V29" s="4422"/>
      <c r="W29" s="4423"/>
      <c r="X29" s="4382" t="s">
        <v>139</v>
      </c>
      <c r="Y29" s="4383"/>
      <c r="Z29" s="1698" t="s">
        <v>4868</v>
      </c>
      <c r="AA29" s="1698"/>
      <c r="AB29" s="1698"/>
      <c r="AC29" s="1698"/>
      <c r="AD29" s="1698"/>
      <c r="AE29" s="1698"/>
      <c r="AF29" s="1698"/>
      <c r="AG29" s="1698"/>
      <c r="AH29" s="1698"/>
      <c r="AI29" s="1698"/>
      <c r="AJ29" s="1699"/>
      <c r="AK29" s="1700"/>
      <c r="AL29" s="1701"/>
      <c r="AM29" s="1701"/>
      <c r="AN29" s="4384" t="s">
        <v>5036</v>
      </c>
      <c r="AO29" s="4384"/>
      <c r="AP29" s="4384"/>
      <c r="AQ29" s="4384"/>
      <c r="AR29" s="4384"/>
      <c r="AS29" s="4384"/>
      <c r="AT29" s="4384"/>
      <c r="AU29" s="4384"/>
      <c r="AV29" s="4384"/>
      <c r="AW29" s="4384"/>
      <c r="AX29" s="4384"/>
      <c r="AY29" s="4384"/>
      <c r="AZ29" s="4384"/>
      <c r="BA29" s="4384"/>
      <c r="BB29" s="4384"/>
      <c r="BC29" s="4384"/>
      <c r="BD29" s="4384"/>
      <c r="BE29" s="4384"/>
      <c r="BF29" s="4384"/>
      <c r="BG29" s="4384"/>
      <c r="BH29" s="4384"/>
      <c r="BI29" s="4384"/>
      <c r="BJ29" s="4384"/>
      <c r="BK29" s="4384"/>
      <c r="BL29" s="4384"/>
      <c r="BM29" s="4384"/>
      <c r="BN29" s="4384"/>
      <c r="BO29" s="4384"/>
      <c r="BP29" s="4384"/>
      <c r="BQ29" s="4384"/>
      <c r="BR29" s="4384"/>
      <c r="BS29" s="4384"/>
      <c r="BT29" s="4384"/>
      <c r="BU29" s="4384"/>
      <c r="BV29" s="4384"/>
      <c r="BW29" s="4384"/>
      <c r="BX29" s="4384"/>
      <c r="BY29" s="4384"/>
      <c r="BZ29" s="4384"/>
      <c r="CA29" s="4384"/>
      <c r="CB29" s="4384"/>
      <c r="CC29" s="4384"/>
      <c r="CD29" s="4384"/>
      <c r="CE29" s="4384"/>
      <c r="CF29" s="4384"/>
      <c r="CG29" s="4385"/>
    </row>
    <row r="30" spans="2:96" ht="18" customHeight="1">
      <c r="B30" s="4408"/>
      <c r="C30" s="1688"/>
      <c r="D30" s="4376"/>
      <c r="E30" s="4377"/>
      <c r="F30" s="4377"/>
      <c r="G30" s="4377"/>
      <c r="H30" s="4377"/>
      <c r="I30" s="4377"/>
      <c r="J30" s="4377"/>
      <c r="K30" s="4377"/>
      <c r="L30" s="4377"/>
      <c r="M30" s="4377"/>
      <c r="N30" s="4377"/>
      <c r="O30" s="4377"/>
      <c r="P30" s="4377"/>
      <c r="Q30" s="4378"/>
      <c r="R30" s="4432"/>
      <c r="S30" s="4433"/>
      <c r="T30" s="4433"/>
      <c r="U30" s="4433"/>
      <c r="V30" s="4433"/>
      <c r="W30" s="4434"/>
      <c r="X30" s="4382" t="s">
        <v>139</v>
      </c>
      <c r="Y30" s="4383"/>
      <c r="Z30" s="1698" t="s">
        <v>4869</v>
      </c>
      <c r="AA30" s="1698"/>
      <c r="AB30" s="1698"/>
      <c r="AC30" s="1698"/>
      <c r="AD30" s="1698"/>
      <c r="AE30" s="1698"/>
      <c r="AF30" s="1698"/>
      <c r="AG30" s="1698"/>
      <c r="AH30" s="1698"/>
      <c r="AI30" s="1698"/>
      <c r="AJ30" s="1699"/>
      <c r="AK30" s="1700"/>
      <c r="AL30" s="1701"/>
      <c r="AM30" s="1701"/>
      <c r="AN30" s="4384" t="s">
        <v>4870</v>
      </c>
      <c r="AO30" s="4384"/>
      <c r="AP30" s="4384"/>
      <c r="AQ30" s="4384"/>
      <c r="AR30" s="4384"/>
      <c r="AS30" s="4384"/>
      <c r="AT30" s="4384"/>
      <c r="AU30" s="4384"/>
      <c r="AV30" s="4384"/>
      <c r="AW30" s="4384"/>
      <c r="AX30" s="4384"/>
      <c r="AY30" s="4384"/>
      <c r="AZ30" s="4384"/>
      <c r="BA30" s="4384"/>
      <c r="BB30" s="4384"/>
      <c r="BC30" s="4384"/>
      <c r="BD30" s="4384"/>
      <c r="BE30" s="4384"/>
      <c r="BF30" s="4384"/>
      <c r="BG30" s="4384"/>
      <c r="BH30" s="4384"/>
      <c r="BI30" s="4384"/>
      <c r="BJ30" s="4384"/>
      <c r="BK30" s="4384"/>
      <c r="BL30" s="4384"/>
      <c r="BM30" s="4384"/>
      <c r="BN30" s="4384"/>
      <c r="BO30" s="4384"/>
      <c r="BP30" s="4384"/>
      <c r="BQ30" s="4384"/>
      <c r="BR30" s="4384"/>
      <c r="BS30" s="4384"/>
      <c r="BT30" s="4384"/>
      <c r="BU30" s="4384"/>
      <c r="BV30" s="4384"/>
      <c r="BW30" s="4384"/>
      <c r="BX30" s="4384"/>
      <c r="BY30" s="4384"/>
      <c r="BZ30" s="4384"/>
      <c r="CA30" s="4384"/>
      <c r="CB30" s="4384"/>
      <c r="CC30" s="4384"/>
      <c r="CD30" s="4384"/>
      <c r="CE30" s="4384"/>
      <c r="CF30" s="4384"/>
      <c r="CG30" s="4385"/>
    </row>
    <row r="31" spans="2:96" ht="16.5" customHeight="1">
      <c r="B31" s="4408"/>
      <c r="C31" s="1688"/>
      <c r="D31" s="4376"/>
      <c r="E31" s="4377"/>
      <c r="F31" s="4377"/>
      <c r="G31" s="4377"/>
      <c r="H31" s="4377"/>
      <c r="I31" s="4377"/>
      <c r="J31" s="4377"/>
      <c r="K31" s="4377"/>
      <c r="L31" s="4377"/>
      <c r="M31" s="4377"/>
      <c r="N31" s="4377"/>
      <c r="O31" s="4377"/>
      <c r="P31" s="4377"/>
      <c r="Q31" s="4378"/>
      <c r="R31" s="4418" t="s">
        <v>4871</v>
      </c>
      <c r="S31" s="4419"/>
      <c r="T31" s="4419"/>
      <c r="U31" s="4419"/>
      <c r="V31" s="4419"/>
      <c r="W31" s="4420"/>
      <c r="X31" s="4400"/>
      <c r="Y31" s="4401"/>
      <c r="Z31" s="4390" t="s">
        <v>3782</v>
      </c>
      <c r="AA31" s="4390"/>
      <c r="AB31" s="4390"/>
      <c r="AC31" s="4390"/>
      <c r="AD31" s="4390"/>
      <c r="AE31" s="4390"/>
      <c r="AF31" s="4390"/>
      <c r="AG31" s="4390"/>
      <c r="AH31" s="4390"/>
      <c r="AI31" s="4390"/>
      <c r="AJ31" s="4391"/>
      <c r="AK31" s="4405" t="s">
        <v>139</v>
      </c>
      <c r="AL31" s="4406"/>
      <c r="AM31" s="4406"/>
      <c r="AN31" s="4390" t="s">
        <v>5038</v>
      </c>
      <c r="AO31" s="4390"/>
      <c r="AP31" s="4390"/>
      <c r="AQ31" s="4390"/>
      <c r="AR31" s="4390"/>
      <c r="AS31" s="4390"/>
      <c r="AT31" s="4390"/>
      <c r="AU31" s="4390"/>
      <c r="AV31" s="4390"/>
      <c r="AW31" s="4390"/>
      <c r="AX31" s="4390"/>
      <c r="AY31" s="4390"/>
      <c r="AZ31" s="4390"/>
      <c r="BA31" s="4390"/>
      <c r="BB31" s="4390"/>
      <c r="BC31" s="4390"/>
      <c r="BD31" s="4390"/>
      <c r="BE31" s="4390"/>
      <c r="BF31" s="4390"/>
      <c r="BG31" s="4390"/>
      <c r="BH31" s="4390"/>
      <c r="BI31" s="4390"/>
      <c r="BJ31" s="4390"/>
      <c r="BK31" s="4390"/>
      <c r="BL31" s="4390"/>
      <c r="BM31" s="4390"/>
      <c r="BN31" s="4390"/>
      <c r="BO31" s="4390"/>
      <c r="BP31" s="4390"/>
      <c r="BQ31" s="4390"/>
      <c r="BR31" s="4390"/>
      <c r="BS31" s="4390"/>
      <c r="BT31" s="4390"/>
      <c r="BU31" s="4390"/>
      <c r="BV31" s="4390"/>
      <c r="BW31" s="4390"/>
      <c r="BX31" s="4390"/>
      <c r="BY31" s="4390"/>
      <c r="BZ31" s="4390"/>
      <c r="CA31" s="4390"/>
      <c r="CB31" s="4390"/>
      <c r="CC31" s="4390"/>
      <c r="CD31" s="4390"/>
      <c r="CE31" s="4390"/>
      <c r="CF31" s="4390"/>
      <c r="CG31" s="4407"/>
    </row>
    <row r="32" spans="2:96" ht="15" customHeight="1">
      <c r="B32" s="4408"/>
      <c r="C32" s="1688"/>
      <c r="D32" s="4376"/>
      <c r="E32" s="4377"/>
      <c r="F32" s="4377"/>
      <c r="G32" s="4377"/>
      <c r="H32" s="4377"/>
      <c r="I32" s="4377"/>
      <c r="J32" s="4377"/>
      <c r="K32" s="4377"/>
      <c r="L32" s="4377"/>
      <c r="M32" s="4377"/>
      <c r="N32" s="4377"/>
      <c r="O32" s="4377"/>
      <c r="P32" s="4377"/>
      <c r="Q32" s="4378"/>
      <c r="R32" s="4421"/>
      <c r="S32" s="4422"/>
      <c r="T32" s="4422"/>
      <c r="U32" s="4422"/>
      <c r="V32" s="4422"/>
      <c r="W32" s="4423"/>
      <c r="X32" s="4427"/>
      <c r="Y32" s="4367"/>
      <c r="Z32" s="4394"/>
      <c r="AA32" s="4394"/>
      <c r="AB32" s="4394"/>
      <c r="AC32" s="4394"/>
      <c r="AD32" s="4394"/>
      <c r="AE32" s="4394"/>
      <c r="AF32" s="4394"/>
      <c r="AG32" s="4394"/>
      <c r="AH32" s="4394"/>
      <c r="AI32" s="4394"/>
      <c r="AJ32" s="4428"/>
      <c r="AK32" s="4392" t="s">
        <v>139</v>
      </c>
      <c r="AL32" s="4393"/>
      <c r="AM32" s="4393"/>
      <c r="AN32" s="4394" t="s">
        <v>5969</v>
      </c>
      <c r="AO32" s="4394"/>
      <c r="AP32" s="4394"/>
      <c r="AQ32" s="4394"/>
      <c r="AR32" s="4394"/>
      <c r="AS32" s="4394"/>
      <c r="AT32" s="4394"/>
      <c r="AU32" s="4394"/>
      <c r="AV32" s="4394"/>
      <c r="AW32" s="4394"/>
      <c r="AX32" s="4394"/>
      <c r="AY32" s="4394"/>
      <c r="AZ32" s="4394"/>
      <c r="BA32" s="4394"/>
      <c r="BB32" s="4394"/>
      <c r="BC32" s="4394"/>
      <c r="BD32" s="4394"/>
      <c r="BE32" s="4394"/>
      <c r="BF32" s="4394"/>
      <c r="BG32" s="4394"/>
      <c r="BH32" s="4394"/>
      <c r="BI32" s="4394"/>
      <c r="BJ32" s="4394"/>
      <c r="BK32" s="4394"/>
      <c r="BL32" s="4394"/>
      <c r="BM32" s="4394"/>
      <c r="BN32" s="4394"/>
      <c r="BO32" s="4394"/>
      <c r="BP32" s="4394"/>
      <c r="BQ32" s="4394"/>
      <c r="BR32" s="4394"/>
      <c r="BS32" s="4394"/>
      <c r="BT32" s="4394"/>
      <c r="BU32" s="4394"/>
      <c r="BV32" s="4394"/>
      <c r="BW32" s="4394"/>
      <c r="BX32" s="4394"/>
      <c r="BY32" s="4394"/>
      <c r="BZ32" s="4394"/>
      <c r="CA32" s="4394"/>
      <c r="CB32" s="4394"/>
      <c r="CC32" s="4394"/>
      <c r="CD32" s="4394"/>
      <c r="CE32" s="4394"/>
      <c r="CF32" s="4394"/>
      <c r="CG32" s="4395"/>
    </row>
    <row r="33" spans="2:156" ht="15" customHeight="1">
      <c r="B33" s="4408"/>
      <c r="C33" s="1688"/>
      <c r="D33" s="4376"/>
      <c r="E33" s="4377"/>
      <c r="F33" s="4377"/>
      <c r="G33" s="4377"/>
      <c r="H33" s="4377"/>
      <c r="I33" s="4377"/>
      <c r="J33" s="4377"/>
      <c r="K33" s="4377"/>
      <c r="L33" s="4377"/>
      <c r="M33" s="4377"/>
      <c r="N33" s="4377"/>
      <c r="O33" s="4377"/>
      <c r="P33" s="4377"/>
      <c r="Q33" s="4378"/>
      <c r="R33" s="4421"/>
      <c r="S33" s="4422"/>
      <c r="T33" s="4422"/>
      <c r="U33" s="4422"/>
      <c r="V33" s="4422"/>
      <c r="W33" s="4423"/>
      <c r="X33" s="4402"/>
      <c r="Y33" s="4403"/>
      <c r="Z33" s="4398"/>
      <c r="AA33" s="4398"/>
      <c r="AB33" s="4398"/>
      <c r="AC33" s="4398"/>
      <c r="AD33" s="4398"/>
      <c r="AE33" s="4398"/>
      <c r="AF33" s="4398"/>
      <c r="AG33" s="4398"/>
      <c r="AH33" s="4398"/>
      <c r="AI33" s="4398"/>
      <c r="AJ33" s="4404"/>
      <c r="AK33" s="4396" t="s">
        <v>139</v>
      </c>
      <c r="AL33" s="4397"/>
      <c r="AM33" s="4397"/>
      <c r="AN33" s="4398" t="s">
        <v>5970</v>
      </c>
      <c r="AO33" s="4398"/>
      <c r="AP33" s="4398"/>
      <c r="AQ33" s="4398"/>
      <c r="AR33" s="4398"/>
      <c r="AS33" s="4398"/>
      <c r="AT33" s="4398"/>
      <c r="AU33" s="4398"/>
      <c r="AV33" s="4398"/>
      <c r="AW33" s="4398"/>
      <c r="AX33" s="4398"/>
      <c r="AY33" s="4398"/>
      <c r="AZ33" s="4398"/>
      <c r="BA33" s="4398"/>
      <c r="BB33" s="4398"/>
      <c r="BC33" s="4398"/>
      <c r="BD33" s="4398"/>
      <c r="BE33" s="4398"/>
      <c r="BF33" s="4398"/>
      <c r="BG33" s="4398"/>
      <c r="BH33" s="4398"/>
      <c r="BI33" s="4398"/>
      <c r="BJ33" s="4398"/>
      <c r="BK33" s="4398"/>
      <c r="BL33" s="4398"/>
      <c r="BM33" s="4398"/>
      <c r="BN33" s="4398"/>
      <c r="BO33" s="4398"/>
      <c r="BP33" s="4398"/>
      <c r="BQ33" s="4398"/>
      <c r="BR33" s="4398"/>
      <c r="BS33" s="4398"/>
      <c r="BT33" s="4398"/>
      <c r="BU33" s="4398"/>
      <c r="BV33" s="4398"/>
      <c r="BW33" s="4398"/>
      <c r="BX33" s="4398"/>
      <c r="BY33" s="4398"/>
      <c r="BZ33" s="4398"/>
      <c r="CA33" s="4398"/>
      <c r="CB33" s="4398"/>
      <c r="CC33" s="4398"/>
      <c r="CD33" s="4398"/>
      <c r="CE33" s="4398"/>
      <c r="CF33" s="4398"/>
      <c r="CG33" s="4399"/>
    </row>
    <row r="34" spans="2:156" ht="18" customHeight="1">
      <c r="B34" s="4408"/>
      <c r="C34" s="1688"/>
      <c r="D34" s="4376"/>
      <c r="E34" s="4377"/>
      <c r="F34" s="4377"/>
      <c r="G34" s="4377"/>
      <c r="H34" s="4377"/>
      <c r="I34" s="4377"/>
      <c r="J34" s="4377"/>
      <c r="K34" s="4377"/>
      <c r="L34" s="4377"/>
      <c r="M34" s="4377"/>
      <c r="N34" s="4377"/>
      <c r="O34" s="4377"/>
      <c r="P34" s="4377"/>
      <c r="Q34" s="4378"/>
      <c r="R34" s="4421"/>
      <c r="S34" s="4422"/>
      <c r="T34" s="4422"/>
      <c r="U34" s="4422"/>
      <c r="V34" s="4422"/>
      <c r="W34" s="4423"/>
      <c r="X34" s="4400"/>
      <c r="Y34" s="4401"/>
      <c r="Z34" s="4390" t="s">
        <v>4872</v>
      </c>
      <c r="AA34" s="4390"/>
      <c r="AB34" s="4390"/>
      <c r="AC34" s="4390"/>
      <c r="AD34" s="4390"/>
      <c r="AE34" s="4390"/>
      <c r="AF34" s="4390"/>
      <c r="AG34" s="4390"/>
      <c r="AH34" s="4390"/>
      <c r="AI34" s="4390"/>
      <c r="AJ34" s="4391"/>
      <c r="AK34" s="4405" t="s">
        <v>139</v>
      </c>
      <c r="AL34" s="4406"/>
      <c r="AM34" s="4406"/>
      <c r="AN34" s="4390" t="s">
        <v>5972</v>
      </c>
      <c r="AO34" s="4390"/>
      <c r="AP34" s="4390"/>
      <c r="AQ34" s="4390"/>
      <c r="AR34" s="4390"/>
      <c r="AS34" s="4390"/>
      <c r="AT34" s="4390"/>
      <c r="AU34" s="4390"/>
      <c r="AV34" s="4390"/>
      <c r="AW34" s="4390"/>
      <c r="AX34" s="4390"/>
      <c r="AY34" s="4390"/>
      <c r="AZ34" s="4390"/>
      <c r="BA34" s="4390"/>
      <c r="BB34" s="4390"/>
      <c r="BC34" s="4390"/>
      <c r="BD34" s="4390"/>
      <c r="BE34" s="4390"/>
      <c r="BF34" s="4390"/>
      <c r="BG34" s="4390"/>
      <c r="BH34" s="4390"/>
      <c r="BI34" s="4390"/>
      <c r="BJ34" s="4390"/>
      <c r="BK34" s="4390"/>
      <c r="BL34" s="4390"/>
      <c r="BM34" s="4390"/>
      <c r="BN34" s="4390"/>
      <c r="BO34" s="4390"/>
      <c r="BP34" s="4390"/>
      <c r="BQ34" s="4390"/>
      <c r="BR34" s="4390"/>
      <c r="BS34" s="4390"/>
      <c r="BT34" s="4390"/>
      <c r="BU34" s="4390"/>
      <c r="BV34" s="4390"/>
      <c r="BW34" s="4390"/>
      <c r="BX34" s="4390"/>
      <c r="BY34" s="4390"/>
      <c r="BZ34" s="4390"/>
      <c r="CA34" s="4390"/>
      <c r="CB34" s="4390"/>
      <c r="CC34" s="4390"/>
      <c r="CD34" s="4390"/>
      <c r="CE34" s="4390"/>
      <c r="CF34" s="4390"/>
      <c r="CG34" s="4407"/>
      <c r="DH34" s="1708"/>
    </row>
    <row r="35" spans="2:156" ht="18" customHeight="1">
      <c r="B35" s="4408"/>
      <c r="C35" s="1688"/>
      <c r="D35" s="4376"/>
      <c r="E35" s="4377"/>
      <c r="F35" s="4377"/>
      <c r="G35" s="4377"/>
      <c r="H35" s="4377"/>
      <c r="I35" s="4377"/>
      <c r="J35" s="4377"/>
      <c r="K35" s="4377"/>
      <c r="L35" s="4377"/>
      <c r="M35" s="4377"/>
      <c r="N35" s="4377"/>
      <c r="O35" s="4377"/>
      <c r="P35" s="4377"/>
      <c r="Q35" s="4378"/>
      <c r="R35" s="4421"/>
      <c r="S35" s="4422"/>
      <c r="T35" s="4422"/>
      <c r="U35" s="4422"/>
      <c r="V35" s="4422"/>
      <c r="W35" s="4423"/>
      <c r="X35" s="4402"/>
      <c r="Y35" s="4403"/>
      <c r="Z35" s="4398"/>
      <c r="AA35" s="4398"/>
      <c r="AB35" s="4398"/>
      <c r="AC35" s="4398"/>
      <c r="AD35" s="4398"/>
      <c r="AE35" s="4398"/>
      <c r="AF35" s="4398"/>
      <c r="AG35" s="4398"/>
      <c r="AH35" s="4398"/>
      <c r="AI35" s="4398"/>
      <c r="AJ35" s="4404"/>
      <c r="AK35" s="4396" t="s">
        <v>139</v>
      </c>
      <c r="AL35" s="4397"/>
      <c r="AM35" s="4397"/>
      <c r="AN35" s="4398" t="s">
        <v>5973</v>
      </c>
      <c r="AO35" s="4398"/>
      <c r="AP35" s="4398"/>
      <c r="AQ35" s="4398"/>
      <c r="AR35" s="4398"/>
      <c r="AS35" s="4398"/>
      <c r="AT35" s="4398"/>
      <c r="AU35" s="4398"/>
      <c r="AV35" s="4398"/>
      <c r="AW35" s="4398"/>
      <c r="AX35" s="4398"/>
      <c r="AY35" s="4398"/>
      <c r="AZ35" s="4398"/>
      <c r="BA35" s="4398"/>
      <c r="BB35" s="4398"/>
      <c r="BC35" s="4398"/>
      <c r="BD35" s="4398"/>
      <c r="BE35" s="4398"/>
      <c r="BF35" s="4398"/>
      <c r="BG35" s="4398"/>
      <c r="BH35" s="4398"/>
      <c r="BI35" s="4398"/>
      <c r="BJ35" s="4398"/>
      <c r="BK35" s="4398"/>
      <c r="BL35" s="4398"/>
      <c r="BM35" s="4398"/>
      <c r="BN35" s="4398"/>
      <c r="BO35" s="4398"/>
      <c r="BP35" s="4398"/>
      <c r="BQ35" s="4398"/>
      <c r="BR35" s="4398"/>
      <c r="BS35" s="4398"/>
      <c r="BT35" s="4398"/>
      <c r="BU35" s="4398"/>
      <c r="BV35" s="4398"/>
      <c r="BW35" s="4398"/>
      <c r="BX35" s="4398"/>
      <c r="BY35" s="4398"/>
      <c r="BZ35" s="4398"/>
      <c r="CA35" s="4398"/>
      <c r="CB35" s="4398"/>
      <c r="CC35" s="4398"/>
      <c r="CD35" s="4398"/>
      <c r="CE35" s="4398"/>
      <c r="CF35" s="4398"/>
      <c r="CG35" s="4399"/>
      <c r="DH35" s="1708"/>
    </row>
    <row r="36" spans="2:156" ht="18" customHeight="1">
      <c r="B36" s="4408"/>
      <c r="C36" s="1688"/>
      <c r="D36" s="4376"/>
      <c r="E36" s="4377"/>
      <c r="F36" s="4377"/>
      <c r="G36" s="4377"/>
      <c r="H36" s="4377"/>
      <c r="I36" s="4377"/>
      <c r="J36" s="4377"/>
      <c r="K36" s="4377"/>
      <c r="L36" s="4377"/>
      <c r="M36" s="4377"/>
      <c r="N36" s="4377"/>
      <c r="O36" s="4377"/>
      <c r="P36" s="4377"/>
      <c r="Q36" s="4378"/>
      <c r="R36" s="4421"/>
      <c r="S36" s="4422"/>
      <c r="T36" s="4422"/>
      <c r="U36" s="4422"/>
      <c r="V36" s="4422"/>
      <c r="W36" s="4423"/>
      <c r="X36" s="4382" t="s">
        <v>139</v>
      </c>
      <c r="Y36" s="4383"/>
      <c r="Z36" s="1698" t="s">
        <v>4873</v>
      </c>
      <c r="AA36" s="1698"/>
      <c r="AB36" s="1698"/>
      <c r="AC36" s="1698"/>
      <c r="AD36" s="1698"/>
      <c r="AE36" s="1698"/>
      <c r="AF36" s="1698"/>
      <c r="AG36" s="1698"/>
      <c r="AH36" s="1698"/>
      <c r="AI36" s="1698"/>
      <c r="AJ36" s="1699"/>
      <c r="AK36" s="1700"/>
      <c r="AL36" s="1701"/>
      <c r="AM36" s="1701"/>
      <c r="AN36" s="4384" t="s">
        <v>4874</v>
      </c>
      <c r="AO36" s="4384"/>
      <c r="AP36" s="4384"/>
      <c r="AQ36" s="4384"/>
      <c r="AR36" s="4384"/>
      <c r="AS36" s="4384"/>
      <c r="AT36" s="4384"/>
      <c r="AU36" s="4384"/>
      <c r="AV36" s="4384"/>
      <c r="AW36" s="4384"/>
      <c r="AX36" s="4384"/>
      <c r="AY36" s="4384"/>
      <c r="AZ36" s="4384"/>
      <c r="BA36" s="4384"/>
      <c r="BB36" s="4384"/>
      <c r="BC36" s="4384"/>
      <c r="BD36" s="4384"/>
      <c r="BE36" s="4384"/>
      <c r="BF36" s="4384"/>
      <c r="BG36" s="4384"/>
      <c r="BH36" s="4384"/>
      <c r="BI36" s="4384"/>
      <c r="BJ36" s="4384"/>
      <c r="BK36" s="4384"/>
      <c r="BL36" s="4384"/>
      <c r="BM36" s="4384"/>
      <c r="BN36" s="4384"/>
      <c r="BO36" s="4384"/>
      <c r="BP36" s="4384"/>
      <c r="BQ36" s="4384"/>
      <c r="BR36" s="4384"/>
      <c r="BS36" s="4384"/>
      <c r="BT36" s="4384"/>
      <c r="BU36" s="4384"/>
      <c r="BV36" s="4384"/>
      <c r="BW36" s="4384"/>
      <c r="BX36" s="4384"/>
      <c r="BY36" s="4384"/>
      <c r="BZ36" s="4384"/>
      <c r="CA36" s="4384"/>
      <c r="CB36" s="4384"/>
      <c r="CC36" s="4384"/>
      <c r="CD36" s="4384"/>
      <c r="CE36" s="4384"/>
      <c r="CF36" s="4384"/>
      <c r="CG36" s="4385"/>
    </row>
    <row r="37" spans="2:156" ht="18" customHeight="1">
      <c r="B37" s="4408"/>
      <c r="C37" s="1688"/>
      <c r="D37" s="4376"/>
      <c r="E37" s="4377"/>
      <c r="F37" s="4377"/>
      <c r="G37" s="4377"/>
      <c r="H37" s="4377"/>
      <c r="I37" s="4377"/>
      <c r="J37" s="4377"/>
      <c r="K37" s="4377"/>
      <c r="L37" s="4377"/>
      <c r="M37" s="4377"/>
      <c r="N37" s="4377"/>
      <c r="O37" s="4377"/>
      <c r="P37" s="4377"/>
      <c r="Q37" s="4378"/>
      <c r="R37" s="4424"/>
      <c r="S37" s="4425"/>
      <c r="T37" s="4425"/>
      <c r="U37" s="4425"/>
      <c r="V37" s="4425"/>
      <c r="W37" s="4426"/>
      <c r="X37" s="4386" t="s">
        <v>139</v>
      </c>
      <c r="Y37" s="4387"/>
      <c r="Z37" s="1709" t="s">
        <v>4875</v>
      </c>
      <c r="AA37" s="1709"/>
      <c r="AB37" s="1709"/>
      <c r="AC37" s="1709"/>
      <c r="AD37" s="1709"/>
      <c r="AE37" s="1709"/>
      <c r="AF37" s="1709"/>
      <c r="AG37" s="1709"/>
      <c r="AH37" s="1709"/>
      <c r="AI37" s="1709"/>
      <c r="AJ37" s="1710"/>
      <c r="AK37" s="1686"/>
      <c r="AL37" s="1711"/>
      <c r="AM37" s="1711"/>
      <c r="AN37" s="4388" t="s">
        <v>4876</v>
      </c>
      <c r="AO37" s="4388"/>
      <c r="AP37" s="4388"/>
      <c r="AQ37" s="4388"/>
      <c r="AR37" s="4388"/>
      <c r="AS37" s="4388"/>
      <c r="AT37" s="4388"/>
      <c r="AU37" s="4388"/>
      <c r="AV37" s="4388"/>
      <c r="AW37" s="4388"/>
      <c r="AX37" s="4388"/>
      <c r="AY37" s="4388"/>
      <c r="AZ37" s="4388"/>
      <c r="BA37" s="4388"/>
      <c r="BB37" s="4388"/>
      <c r="BC37" s="4388"/>
      <c r="BD37" s="4388"/>
      <c r="BE37" s="4388"/>
      <c r="BF37" s="4388"/>
      <c r="BG37" s="4388"/>
      <c r="BH37" s="4388"/>
      <c r="BI37" s="4388"/>
      <c r="BJ37" s="4388"/>
      <c r="BK37" s="4388"/>
      <c r="BL37" s="4388"/>
      <c r="BM37" s="4388"/>
      <c r="BN37" s="4388"/>
      <c r="BO37" s="4388"/>
      <c r="BP37" s="4388"/>
      <c r="BQ37" s="4388"/>
      <c r="BR37" s="4388"/>
      <c r="BS37" s="4388"/>
      <c r="BT37" s="4388"/>
      <c r="BU37" s="4388"/>
      <c r="BV37" s="4388"/>
      <c r="BW37" s="4388"/>
      <c r="BX37" s="4388"/>
      <c r="BY37" s="4388"/>
      <c r="BZ37" s="4388"/>
      <c r="CA37" s="4388"/>
      <c r="CB37" s="4388"/>
      <c r="CC37" s="4388"/>
      <c r="CD37" s="4388"/>
      <c r="CE37" s="4388"/>
      <c r="CF37" s="4388"/>
      <c r="CG37" s="4389"/>
    </row>
    <row r="38" spans="2:156" ht="18" customHeight="1">
      <c r="B38" s="4408"/>
      <c r="C38" s="1688"/>
      <c r="D38" s="4376"/>
      <c r="E38" s="4377"/>
      <c r="F38" s="4377"/>
      <c r="G38" s="4377"/>
      <c r="H38" s="4377"/>
      <c r="I38" s="4377"/>
      <c r="J38" s="4377"/>
      <c r="K38" s="4377"/>
      <c r="L38" s="4377"/>
      <c r="M38" s="4377"/>
      <c r="N38" s="4377"/>
      <c r="O38" s="4377"/>
      <c r="P38" s="4377"/>
      <c r="Q38" s="4378"/>
      <c r="R38" s="3841" t="s">
        <v>5044</v>
      </c>
      <c r="S38" s="3842"/>
      <c r="T38" s="3842"/>
      <c r="U38" s="3842"/>
      <c r="V38" s="3842"/>
      <c r="W38" s="3843"/>
      <c r="X38" s="3844" t="s">
        <v>5063</v>
      </c>
      <c r="Y38" s="3845"/>
      <c r="Z38" s="3845"/>
      <c r="AA38" s="3845"/>
      <c r="AB38" s="3845"/>
      <c r="AC38" s="3845"/>
      <c r="AD38" s="3845"/>
      <c r="AE38" s="3845"/>
      <c r="AF38" s="3845"/>
      <c r="AG38" s="3845"/>
      <c r="AH38" s="3845"/>
      <c r="AI38" s="3845"/>
      <c r="AJ38" s="3846"/>
      <c r="AK38" s="3850" t="s">
        <v>139</v>
      </c>
      <c r="AL38" s="3850"/>
      <c r="AM38" s="3850"/>
      <c r="AN38" s="3851" t="s">
        <v>5046</v>
      </c>
      <c r="AO38" s="3851"/>
      <c r="AP38" s="3851"/>
      <c r="AQ38" s="3851"/>
      <c r="AR38" s="3851"/>
      <c r="AS38" s="3851"/>
      <c r="AT38" s="3851"/>
      <c r="AU38" s="3851"/>
      <c r="AV38" s="3851"/>
      <c r="AW38" s="3851"/>
      <c r="AX38" s="3851"/>
      <c r="AY38" s="3851"/>
      <c r="AZ38" s="3851"/>
      <c r="BA38" s="3851"/>
      <c r="BB38" s="3851"/>
      <c r="BC38" s="3851"/>
      <c r="BD38" s="3851"/>
      <c r="BE38" s="3850" t="s">
        <v>139</v>
      </c>
      <c r="BF38" s="3850"/>
      <c r="BG38" s="3850"/>
      <c r="BH38" s="3852" t="s">
        <v>5974</v>
      </c>
      <c r="BI38" s="3852"/>
      <c r="BJ38" s="3852"/>
      <c r="BK38" s="3852"/>
      <c r="BL38" s="3852"/>
      <c r="BM38" s="3852"/>
      <c r="BN38" s="3852"/>
      <c r="BO38" s="3852"/>
      <c r="BP38" s="3852"/>
      <c r="BQ38" s="3852"/>
      <c r="BR38" s="3852"/>
      <c r="BS38" s="3852"/>
      <c r="BT38" s="3852"/>
      <c r="BU38" s="3852"/>
      <c r="BV38" s="3852"/>
      <c r="BW38" s="3852"/>
      <c r="BX38" s="3852"/>
      <c r="BY38" s="3852"/>
      <c r="BZ38" s="3852"/>
      <c r="CA38" s="3852"/>
      <c r="CB38" s="3852"/>
      <c r="CC38" s="3852"/>
      <c r="CD38" s="3852"/>
      <c r="CE38" s="3852"/>
      <c r="CF38" s="3852"/>
      <c r="CG38" s="3853"/>
    </row>
    <row r="39" spans="2:156" ht="18" customHeight="1">
      <c r="B39" s="4408"/>
      <c r="C39" s="1688"/>
      <c r="D39" s="4376"/>
      <c r="E39" s="4377"/>
      <c r="F39" s="4377"/>
      <c r="G39" s="4377"/>
      <c r="H39" s="4377"/>
      <c r="I39" s="4377"/>
      <c r="J39" s="4377"/>
      <c r="K39" s="4377"/>
      <c r="L39" s="4377"/>
      <c r="M39" s="4377"/>
      <c r="N39" s="4377"/>
      <c r="O39" s="4377"/>
      <c r="P39" s="4377"/>
      <c r="Q39" s="4378"/>
      <c r="R39" s="3268"/>
      <c r="S39" s="3269"/>
      <c r="T39" s="3269"/>
      <c r="U39" s="3269"/>
      <c r="V39" s="3269"/>
      <c r="W39" s="3270"/>
      <c r="X39" s="3847"/>
      <c r="Y39" s="3848"/>
      <c r="Z39" s="3848"/>
      <c r="AA39" s="3848"/>
      <c r="AB39" s="3848"/>
      <c r="AC39" s="3848"/>
      <c r="AD39" s="3848"/>
      <c r="AE39" s="3848"/>
      <c r="AF39" s="3848"/>
      <c r="AG39" s="3848"/>
      <c r="AH39" s="3848"/>
      <c r="AI39" s="3848"/>
      <c r="AJ39" s="3849"/>
      <c r="AK39" s="3276" t="s">
        <v>139</v>
      </c>
      <c r="AL39" s="3276"/>
      <c r="AM39" s="3276"/>
      <c r="AN39" s="3277" t="s">
        <v>5975</v>
      </c>
      <c r="AO39" s="3277"/>
      <c r="AP39" s="3277"/>
      <c r="AQ39" s="3277"/>
      <c r="AR39" s="3277"/>
      <c r="AS39" s="3277"/>
      <c r="AT39" s="3277"/>
      <c r="AU39" s="3277"/>
      <c r="AV39" s="3277"/>
      <c r="AW39" s="3277"/>
      <c r="AX39" s="3277"/>
      <c r="AY39" s="3277"/>
      <c r="AZ39" s="3277"/>
      <c r="BA39" s="3277"/>
      <c r="BB39" s="3277"/>
      <c r="BC39" s="3277"/>
      <c r="BD39" s="3277"/>
      <c r="BE39" s="3276" t="s">
        <v>139</v>
      </c>
      <c r="BF39" s="3276"/>
      <c r="BG39" s="3276"/>
      <c r="BH39" s="3278" t="s">
        <v>5976</v>
      </c>
      <c r="BI39" s="3278"/>
      <c r="BJ39" s="3278"/>
      <c r="BK39" s="3278"/>
      <c r="BL39" s="3278"/>
      <c r="BM39" s="3278"/>
      <c r="BN39" s="3278"/>
      <c r="BO39" s="3278"/>
      <c r="BP39" s="3278"/>
      <c r="BQ39" s="3278"/>
      <c r="BR39" s="3278"/>
      <c r="BS39" s="3278"/>
      <c r="BT39" s="3278"/>
      <c r="BU39" s="3278"/>
      <c r="BV39" s="3278"/>
      <c r="BW39" s="3278"/>
      <c r="BX39" s="3278"/>
      <c r="BY39" s="3854"/>
      <c r="BZ39" s="3854"/>
      <c r="CA39" s="3854"/>
      <c r="CB39" s="3854"/>
      <c r="CC39" s="3854"/>
      <c r="CD39" s="3854"/>
      <c r="CE39" s="3854"/>
      <c r="CF39" s="3854"/>
      <c r="CG39" s="3855"/>
    </row>
    <row r="40" spans="2:156" ht="18" customHeight="1">
      <c r="B40" s="4408"/>
      <c r="C40" s="1688"/>
      <c r="D40" s="4379"/>
      <c r="E40" s="4380"/>
      <c r="F40" s="4380"/>
      <c r="G40" s="4380"/>
      <c r="H40" s="4380"/>
      <c r="I40" s="4380"/>
      <c r="J40" s="4380"/>
      <c r="K40" s="4380"/>
      <c r="L40" s="4380"/>
      <c r="M40" s="4380"/>
      <c r="N40" s="4380"/>
      <c r="O40" s="4380"/>
      <c r="P40" s="4380"/>
      <c r="Q40" s="4381"/>
      <c r="R40" s="3271"/>
      <c r="S40" s="3272"/>
      <c r="T40" s="3272"/>
      <c r="U40" s="3272"/>
      <c r="V40" s="3272"/>
      <c r="W40" s="3273"/>
      <c r="X40" s="3289" t="s">
        <v>5050</v>
      </c>
      <c r="Y40" s="3290"/>
      <c r="Z40" s="3290"/>
      <c r="AA40" s="3290"/>
      <c r="AB40" s="3290"/>
      <c r="AC40" s="3290"/>
      <c r="AD40" s="3290"/>
      <c r="AE40" s="3290"/>
      <c r="AF40" s="3290"/>
      <c r="AG40" s="3290"/>
      <c r="AH40" s="3290"/>
      <c r="AI40" s="3290"/>
      <c r="AJ40" s="3291"/>
      <c r="AK40" s="3292" t="s">
        <v>139</v>
      </c>
      <c r="AL40" s="3257"/>
      <c r="AM40" s="3257"/>
      <c r="AN40" s="3293" t="s">
        <v>243</v>
      </c>
      <c r="AO40" s="3293"/>
      <c r="AP40" s="3293"/>
      <c r="AQ40" s="3257" t="s">
        <v>139</v>
      </c>
      <c r="AR40" s="3257"/>
      <c r="AS40" s="3256" t="s">
        <v>5051</v>
      </c>
      <c r="AT40" s="3256"/>
      <c r="AU40" s="3256"/>
      <c r="AV40" s="3256"/>
      <c r="AW40" s="3256"/>
      <c r="AX40" s="3257" t="s">
        <v>139</v>
      </c>
      <c r="AY40" s="3257"/>
      <c r="AZ40" s="3256" t="s">
        <v>5052</v>
      </c>
      <c r="BA40" s="3256"/>
      <c r="BB40" s="3256"/>
      <c r="BC40" s="3256"/>
      <c r="BD40" s="3256"/>
      <c r="BE40" s="3256"/>
      <c r="BF40" s="3256"/>
      <c r="BG40" s="3256"/>
      <c r="BH40" s="3257" t="s">
        <v>139</v>
      </c>
      <c r="BI40" s="3257"/>
      <c r="BJ40" s="3256" t="s">
        <v>5053</v>
      </c>
      <c r="BK40" s="3256"/>
      <c r="BL40" s="3256"/>
      <c r="BM40" s="3256"/>
      <c r="BN40" s="3256"/>
      <c r="BO40" s="3256"/>
      <c r="BP40" s="3256"/>
      <c r="BQ40" s="3257" t="s">
        <v>139</v>
      </c>
      <c r="BR40" s="3257"/>
      <c r="BS40" s="3256" t="s">
        <v>5054</v>
      </c>
      <c r="BT40" s="3256"/>
      <c r="BU40" s="3256"/>
      <c r="BV40" s="3256"/>
      <c r="BW40" s="3256"/>
      <c r="BX40" s="3256"/>
      <c r="BY40" s="3256"/>
      <c r="BZ40" s="3256"/>
      <c r="CA40" s="3256"/>
      <c r="CB40" s="3256"/>
      <c r="CC40" s="3256"/>
      <c r="CD40" s="3256"/>
      <c r="CE40" s="3256"/>
      <c r="CF40" s="3256"/>
      <c r="CG40" s="3258"/>
    </row>
    <row r="41" spans="2:156" ht="21.95" customHeight="1" thickBot="1">
      <c r="B41" s="4408"/>
      <c r="C41" s="1713"/>
      <c r="D41" s="4368" t="s">
        <v>4877</v>
      </c>
      <c r="E41" s="4369"/>
      <c r="F41" s="4369"/>
      <c r="G41" s="4369"/>
      <c r="H41" s="4369"/>
      <c r="I41" s="4369"/>
      <c r="J41" s="4369"/>
      <c r="K41" s="4369"/>
      <c r="L41" s="4369"/>
      <c r="M41" s="4369"/>
      <c r="N41" s="4369"/>
      <c r="O41" s="4369"/>
      <c r="P41" s="4369"/>
      <c r="Q41" s="4369"/>
      <c r="R41" s="4369"/>
      <c r="S41" s="4369"/>
      <c r="T41" s="4369"/>
      <c r="U41" s="4369"/>
      <c r="V41" s="4369"/>
      <c r="W41" s="4370"/>
      <c r="X41" s="4371" t="str">
        <f>$X$37</f>
        <v>□</v>
      </c>
      <c r="Y41" s="4371"/>
      <c r="Z41" s="4372" t="s">
        <v>4876</v>
      </c>
      <c r="AA41" s="4372"/>
      <c r="AB41" s="4372"/>
      <c r="AC41" s="4372"/>
      <c r="AD41" s="4372"/>
      <c r="AE41" s="4372"/>
      <c r="AF41" s="4372"/>
      <c r="AG41" s="4372"/>
      <c r="AH41" s="4372"/>
      <c r="AI41" s="4372"/>
      <c r="AJ41" s="4372"/>
      <c r="AK41" s="4372"/>
      <c r="AL41" s="4372"/>
      <c r="AM41" s="4372"/>
      <c r="AN41" s="4372"/>
      <c r="AO41" s="4372"/>
      <c r="AP41" s="4372"/>
      <c r="AQ41" s="4372"/>
      <c r="AR41" s="4372"/>
      <c r="AS41" s="4372"/>
      <c r="AT41" s="4372"/>
      <c r="AU41" s="4372"/>
      <c r="AV41" s="4372"/>
      <c r="AW41" s="4372"/>
      <c r="AX41" s="4372"/>
      <c r="AY41" s="4372"/>
      <c r="AZ41" s="4372"/>
      <c r="BA41" s="4372"/>
      <c r="BB41" s="4372"/>
      <c r="BC41" s="4372"/>
      <c r="BD41" s="4372"/>
      <c r="BE41" s="4372"/>
      <c r="BF41" s="4372"/>
      <c r="BG41" s="4372"/>
      <c r="BH41" s="4372"/>
      <c r="BI41" s="4372"/>
      <c r="BJ41" s="4372"/>
      <c r="BK41" s="4372"/>
      <c r="BL41" s="4372"/>
      <c r="BM41" s="4372"/>
      <c r="BN41" s="1714"/>
      <c r="BO41" s="1714"/>
      <c r="BP41" s="1714"/>
      <c r="BQ41" s="1714"/>
      <c r="BR41" s="1714"/>
      <c r="BS41" s="1714"/>
      <c r="BT41" s="1714"/>
      <c r="BU41" s="1714"/>
      <c r="BY41" s="1648"/>
      <c r="BZ41" s="1648"/>
      <c r="CA41" s="1648"/>
      <c r="CB41" s="1715"/>
      <c r="CC41" s="1715"/>
      <c r="CD41" s="1715"/>
      <c r="CE41" s="1715"/>
      <c r="CF41" s="1715"/>
      <c r="CG41" s="1716"/>
    </row>
    <row r="42" spans="2:156" ht="5.45" customHeight="1" thickBot="1">
      <c r="B42" s="1717"/>
      <c r="C42" s="1718"/>
      <c r="D42" s="1719"/>
      <c r="E42" s="1719"/>
      <c r="F42" s="1719"/>
      <c r="G42" s="1719"/>
      <c r="H42" s="1719"/>
      <c r="I42" s="1719"/>
      <c r="J42" s="1719"/>
      <c r="K42" s="1719"/>
      <c r="L42" s="1719"/>
      <c r="M42" s="1719"/>
      <c r="N42" s="1719"/>
      <c r="O42" s="1719"/>
      <c r="P42" s="1719"/>
      <c r="Q42" s="1719"/>
      <c r="R42" s="1719"/>
      <c r="S42" s="1719"/>
      <c r="T42" s="1719"/>
      <c r="U42" s="1719"/>
      <c r="V42" s="1719"/>
      <c r="W42" s="1719"/>
      <c r="X42" s="1720"/>
      <c r="Y42" s="1720"/>
      <c r="Z42" s="1721"/>
      <c r="AA42" s="1721"/>
      <c r="AB42" s="1721"/>
      <c r="AC42" s="1721"/>
      <c r="AD42" s="1721"/>
      <c r="AE42" s="1721"/>
      <c r="AF42" s="1721"/>
      <c r="AG42" s="1721"/>
      <c r="AH42" s="1721"/>
      <c r="AI42" s="1721"/>
      <c r="AJ42" s="1721"/>
      <c r="AK42" s="1721"/>
      <c r="AL42" s="1721"/>
      <c r="AM42" s="1721"/>
      <c r="AN42" s="1721"/>
      <c r="AO42" s="1721"/>
      <c r="AP42" s="1721"/>
      <c r="AQ42" s="1721"/>
      <c r="AR42" s="1721"/>
      <c r="AS42" s="1721"/>
      <c r="AT42" s="1721"/>
      <c r="AU42" s="1721"/>
      <c r="AV42" s="1721"/>
      <c r="AW42" s="1721"/>
      <c r="AX42" s="1721"/>
      <c r="AY42" s="1721"/>
      <c r="AZ42" s="1721"/>
      <c r="BA42" s="1721"/>
      <c r="BB42" s="1721"/>
      <c r="BC42" s="1721"/>
      <c r="BD42" s="1721"/>
      <c r="BE42" s="1721"/>
      <c r="BF42" s="1721"/>
      <c r="BG42" s="1721"/>
      <c r="BH42" s="1721"/>
      <c r="BI42" s="1721"/>
      <c r="BJ42" s="1721"/>
      <c r="BK42" s="1721"/>
      <c r="BL42" s="1721"/>
      <c r="BM42" s="1721"/>
      <c r="BN42" s="1722"/>
      <c r="BO42" s="1722"/>
      <c r="BP42" s="1722"/>
      <c r="BQ42" s="1722"/>
      <c r="BR42" s="1722"/>
      <c r="BS42" s="1722"/>
      <c r="BT42" s="1722"/>
      <c r="BU42" s="1722"/>
      <c r="BV42" s="1723"/>
      <c r="BW42" s="1723"/>
      <c r="BX42" s="1723"/>
      <c r="BY42" s="1723"/>
      <c r="BZ42" s="1723"/>
      <c r="CA42" s="1723"/>
      <c r="CB42" s="1723"/>
      <c r="CC42" s="1723"/>
      <c r="CD42" s="1723"/>
      <c r="CE42" s="1723"/>
      <c r="CF42" s="1723"/>
      <c r="CG42" s="1723"/>
    </row>
    <row r="43" spans="2:156" ht="4.5" customHeight="1">
      <c r="B43" s="4349" t="s">
        <v>5980</v>
      </c>
      <c r="C43" s="4350"/>
      <c r="D43" s="4350"/>
      <c r="E43" s="4350"/>
      <c r="F43" s="4350"/>
      <c r="G43" s="4350"/>
      <c r="H43" s="4350"/>
      <c r="I43" s="4350"/>
      <c r="J43" s="4350"/>
      <c r="K43" s="4350"/>
      <c r="L43" s="4350"/>
      <c r="M43" s="4350"/>
      <c r="N43" s="4350"/>
      <c r="O43" s="4350"/>
      <c r="P43" s="4350"/>
      <c r="Q43" s="4350"/>
      <c r="R43" s="4350"/>
      <c r="S43" s="4351"/>
      <c r="T43" s="4356" t="s">
        <v>3783</v>
      </c>
      <c r="U43" s="4357"/>
      <c r="V43" s="4357"/>
      <c r="W43" s="4357"/>
      <c r="X43" s="4357"/>
      <c r="Y43" s="4357"/>
      <c r="Z43" s="4357"/>
      <c r="AA43" s="4357"/>
      <c r="AB43" s="4357"/>
      <c r="AC43" s="4357"/>
      <c r="AD43" s="4357"/>
      <c r="AE43" s="4357"/>
      <c r="AF43" s="4358"/>
      <c r="AG43" s="4358"/>
      <c r="AH43" s="4359"/>
      <c r="AI43" s="873"/>
      <c r="AJ43" s="873"/>
      <c r="AK43" s="873"/>
      <c r="AL43" s="873"/>
      <c r="AM43" s="873"/>
      <c r="AN43" s="873"/>
      <c r="AO43" s="873"/>
      <c r="AP43" s="873"/>
      <c r="AQ43" s="873"/>
      <c r="AR43" s="873"/>
      <c r="AS43" s="873"/>
      <c r="AT43" s="873"/>
      <c r="AU43" s="873"/>
      <c r="AV43" s="873"/>
      <c r="AW43" s="873"/>
      <c r="AX43" s="3229" t="s">
        <v>3784</v>
      </c>
      <c r="AY43" s="3056"/>
      <c r="AZ43" s="3056"/>
      <c r="BA43" s="3056"/>
      <c r="BB43" s="3056"/>
      <c r="BC43" s="3056"/>
      <c r="BD43" s="3056"/>
      <c r="BE43" s="3056"/>
      <c r="BF43" s="3056"/>
      <c r="BG43" s="3056"/>
      <c r="BH43" s="3056"/>
      <c r="BI43" s="3056"/>
      <c r="BJ43" s="3057"/>
      <c r="BK43" s="3821"/>
      <c r="BL43" s="3822"/>
      <c r="BM43" s="3822"/>
      <c r="BN43" s="3822"/>
      <c r="BO43" s="3822"/>
      <c r="BP43" s="3822"/>
      <c r="BQ43" s="3822"/>
      <c r="BR43" s="3822"/>
      <c r="BS43" s="3822"/>
      <c r="BT43" s="3822"/>
      <c r="BU43" s="3822"/>
      <c r="BV43" s="3822"/>
      <c r="BW43" s="3822"/>
      <c r="BX43" s="3822"/>
      <c r="BY43" s="3822"/>
      <c r="BZ43" s="3822"/>
      <c r="CA43" s="3822"/>
      <c r="CB43" s="3822"/>
      <c r="CC43" s="3822"/>
      <c r="CD43" s="3822"/>
      <c r="CE43" s="3822"/>
      <c r="CF43" s="3822"/>
      <c r="CG43" s="3823"/>
      <c r="CH43" s="1724"/>
      <c r="CI43" s="1724"/>
    </row>
    <row r="44" spans="2:156" ht="24" customHeight="1">
      <c r="B44" s="4352"/>
      <c r="C44" s="4350"/>
      <c r="D44" s="4350"/>
      <c r="E44" s="4350"/>
      <c r="F44" s="4350"/>
      <c r="G44" s="4350"/>
      <c r="H44" s="4350"/>
      <c r="I44" s="4350"/>
      <c r="J44" s="4350"/>
      <c r="K44" s="4350"/>
      <c r="L44" s="4350"/>
      <c r="M44" s="4350"/>
      <c r="N44" s="4350"/>
      <c r="O44" s="4350"/>
      <c r="P44" s="4350"/>
      <c r="Q44" s="4350"/>
      <c r="R44" s="4350"/>
      <c r="S44" s="4351"/>
      <c r="T44" s="4356"/>
      <c r="U44" s="4357"/>
      <c r="V44" s="4357"/>
      <c r="W44" s="4357"/>
      <c r="X44" s="4357"/>
      <c r="Y44" s="4357"/>
      <c r="Z44" s="4357"/>
      <c r="AA44" s="4357"/>
      <c r="AB44" s="4357"/>
      <c r="AC44" s="4357"/>
      <c r="AD44" s="4357"/>
      <c r="AE44" s="4357"/>
      <c r="AF44" s="4358"/>
      <c r="AG44" s="4358"/>
      <c r="AH44" s="4359"/>
      <c r="AI44" s="873"/>
      <c r="AJ44" s="873"/>
      <c r="AK44" s="4364"/>
      <c r="AL44" s="4365"/>
      <c r="AM44" s="4365"/>
      <c r="AN44" s="4365"/>
      <c r="AO44" s="4365"/>
      <c r="AP44" s="4365"/>
      <c r="AQ44" s="4365"/>
      <c r="AR44" s="4365"/>
      <c r="AS44" s="4366"/>
      <c r="AT44" s="4367" t="s">
        <v>108</v>
      </c>
      <c r="AU44" s="4367"/>
      <c r="AV44" s="4367"/>
      <c r="AW44" s="4367"/>
      <c r="AX44" s="3229"/>
      <c r="AY44" s="3056"/>
      <c r="AZ44" s="3056"/>
      <c r="BA44" s="3056"/>
      <c r="BB44" s="3056"/>
      <c r="BC44" s="3056"/>
      <c r="BD44" s="3056"/>
      <c r="BE44" s="3056"/>
      <c r="BF44" s="3056"/>
      <c r="BG44" s="3056"/>
      <c r="BH44" s="3056"/>
      <c r="BI44" s="3056"/>
      <c r="BJ44" s="3057"/>
      <c r="BK44" s="3824"/>
      <c r="BL44" s="3825"/>
      <c r="BM44" s="3825"/>
      <c r="BN44" s="3825"/>
      <c r="BO44" s="3825"/>
      <c r="BP44" s="3825"/>
      <c r="BQ44" s="3825"/>
      <c r="BR44" s="3825"/>
      <c r="BS44" s="3825"/>
      <c r="BT44" s="3825"/>
      <c r="BU44" s="3825"/>
      <c r="BV44" s="3825"/>
      <c r="BW44" s="3825"/>
      <c r="BX44" s="3825"/>
      <c r="BY44" s="3825"/>
      <c r="BZ44" s="3825"/>
      <c r="CA44" s="3825"/>
      <c r="CB44" s="3825"/>
      <c r="CC44" s="3825"/>
      <c r="CD44" s="3825"/>
      <c r="CE44" s="3825"/>
      <c r="CF44" s="3825"/>
      <c r="CG44" s="3826"/>
    </row>
    <row r="45" spans="2:156" ht="4.5" customHeight="1" thickBot="1">
      <c r="B45" s="4353"/>
      <c r="C45" s="4354"/>
      <c r="D45" s="4354"/>
      <c r="E45" s="4354"/>
      <c r="F45" s="4354"/>
      <c r="G45" s="4354"/>
      <c r="H45" s="4354"/>
      <c r="I45" s="4354"/>
      <c r="J45" s="4354"/>
      <c r="K45" s="4354"/>
      <c r="L45" s="4354"/>
      <c r="M45" s="4354"/>
      <c r="N45" s="4354"/>
      <c r="O45" s="4354"/>
      <c r="P45" s="4354"/>
      <c r="Q45" s="4354"/>
      <c r="R45" s="4354"/>
      <c r="S45" s="4355"/>
      <c r="T45" s="4360"/>
      <c r="U45" s="4361"/>
      <c r="V45" s="4361"/>
      <c r="W45" s="4361"/>
      <c r="X45" s="4361"/>
      <c r="Y45" s="4361"/>
      <c r="Z45" s="4361"/>
      <c r="AA45" s="4361"/>
      <c r="AB45" s="4361"/>
      <c r="AC45" s="4361"/>
      <c r="AD45" s="4361"/>
      <c r="AE45" s="4361"/>
      <c r="AF45" s="4362"/>
      <c r="AG45" s="4362"/>
      <c r="AH45" s="4363"/>
      <c r="AI45" s="874"/>
      <c r="AJ45" s="874"/>
      <c r="AK45" s="874"/>
      <c r="AL45" s="874"/>
      <c r="AM45" s="874"/>
      <c r="AN45" s="874"/>
      <c r="AO45" s="874"/>
      <c r="AP45" s="874"/>
      <c r="AQ45" s="874"/>
      <c r="AR45" s="874"/>
      <c r="AS45" s="874"/>
      <c r="AT45" s="874"/>
      <c r="AU45" s="874"/>
      <c r="AV45" s="874"/>
      <c r="AW45" s="874"/>
      <c r="AX45" s="3232"/>
      <c r="AY45" s="3233"/>
      <c r="AZ45" s="3233"/>
      <c r="BA45" s="3233"/>
      <c r="BB45" s="3233"/>
      <c r="BC45" s="3233"/>
      <c r="BD45" s="3233"/>
      <c r="BE45" s="3233"/>
      <c r="BF45" s="3233"/>
      <c r="BG45" s="3233"/>
      <c r="BH45" s="3233"/>
      <c r="BI45" s="3233"/>
      <c r="BJ45" s="3240"/>
      <c r="BK45" s="3827"/>
      <c r="BL45" s="3828"/>
      <c r="BM45" s="3828"/>
      <c r="BN45" s="3828"/>
      <c r="BO45" s="3828"/>
      <c r="BP45" s="3828"/>
      <c r="BQ45" s="3828"/>
      <c r="BR45" s="3828"/>
      <c r="BS45" s="3828"/>
      <c r="BT45" s="3828"/>
      <c r="BU45" s="3828"/>
      <c r="BV45" s="3828"/>
      <c r="BW45" s="3828"/>
      <c r="BX45" s="3828"/>
      <c r="BY45" s="3828"/>
      <c r="BZ45" s="3828"/>
      <c r="CA45" s="3828"/>
      <c r="CB45" s="3828"/>
      <c r="CC45" s="3828"/>
      <c r="CD45" s="3828"/>
      <c r="CE45" s="3828"/>
      <c r="CF45" s="3828"/>
      <c r="CG45" s="3829"/>
    </row>
    <row r="46" spans="2:156" ht="3" customHeight="1">
      <c r="B46" s="1626"/>
      <c r="C46" s="1626"/>
      <c r="D46" s="1725"/>
      <c r="E46" s="1725"/>
      <c r="F46" s="1725"/>
      <c r="G46" s="1725"/>
      <c r="H46" s="1725"/>
      <c r="I46" s="1725"/>
      <c r="J46" s="1725"/>
      <c r="K46" s="1725"/>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c r="AJ46" s="1725"/>
      <c r="AK46" s="1725"/>
      <c r="AL46" s="1725"/>
      <c r="AM46" s="1726"/>
      <c r="AN46" s="1726"/>
      <c r="AO46" s="1726"/>
      <c r="AP46" s="1726"/>
      <c r="AQ46" s="1725"/>
      <c r="AR46" s="1725"/>
      <c r="AS46" s="1725"/>
      <c r="AT46" s="1725"/>
      <c r="AU46" s="1725"/>
      <c r="AV46" s="1725"/>
      <c r="AW46" s="1725"/>
      <c r="AX46" s="1725"/>
      <c r="AY46" s="1725"/>
      <c r="AZ46" s="1725"/>
      <c r="BA46" s="1725"/>
      <c r="BB46" s="1725"/>
      <c r="BC46" s="1725"/>
      <c r="BD46" s="1725"/>
      <c r="BE46" s="1725"/>
      <c r="BF46" s="1725"/>
      <c r="BG46" s="1725"/>
      <c r="BH46" s="1725"/>
      <c r="BI46" s="1725"/>
      <c r="BJ46" s="1725"/>
      <c r="BK46" s="1725"/>
      <c r="BL46" s="1725"/>
      <c r="BM46" s="1725"/>
      <c r="BN46" s="1725"/>
      <c r="BO46" s="1725"/>
      <c r="BP46" s="1725"/>
      <c r="BQ46" s="1725"/>
      <c r="BR46" s="1725"/>
      <c r="BS46" s="1725"/>
      <c r="BT46" s="1725"/>
      <c r="BU46" s="1725"/>
      <c r="BV46" s="1725"/>
      <c r="BW46" s="1725"/>
      <c r="BX46" s="1626"/>
      <c r="BY46" s="1626"/>
      <c r="BZ46" s="1626"/>
      <c r="CA46" s="1626"/>
      <c r="CB46" s="1626"/>
      <c r="CC46" s="1626"/>
      <c r="CD46" s="1626"/>
      <c r="CE46" s="1626"/>
      <c r="CF46" s="1626"/>
      <c r="CG46" s="1626"/>
    </row>
    <row r="47" spans="2:156" ht="13.5">
      <c r="B47" s="3211" t="s">
        <v>4497</v>
      </c>
      <c r="C47" s="3211"/>
      <c r="D47" s="3211"/>
      <c r="E47" s="1775"/>
      <c r="F47" s="3212" t="s">
        <v>4498</v>
      </c>
      <c r="G47" s="3212"/>
      <c r="H47" s="3212"/>
      <c r="I47" s="3212"/>
      <c r="J47" s="3212"/>
      <c r="K47" s="3212"/>
      <c r="L47" s="3212"/>
      <c r="M47" s="3212"/>
      <c r="N47" s="3212"/>
      <c r="O47" s="3212"/>
      <c r="P47" s="3212"/>
      <c r="Q47" s="3212"/>
      <c r="R47" s="3212"/>
      <c r="S47" s="3212"/>
      <c r="T47" s="3212"/>
      <c r="U47" s="3212"/>
      <c r="V47" s="3212"/>
      <c r="W47" s="3212"/>
      <c r="X47" s="3212"/>
      <c r="Y47" s="3212"/>
      <c r="Z47" s="3212"/>
      <c r="AA47" s="3212"/>
      <c r="AB47" s="3212"/>
      <c r="AC47" s="3212"/>
      <c r="AD47" s="3212"/>
      <c r="AE47" s="3212"/>
      <c r="AF47" s="3212"/>
      <c r="AG47" s="3212"/>
      <c r="AH47" s="3212"/>
      <c r="AI47" s="3212"/>
      <c r="AJ47" s="3212"/>
      <c r="AK47" s="3212"/>
      <c r="AL47" s="3212"/>
      <c r="AM47" s="3212"/>
      <c r="AN47" s="3212"/>
      <c r="AO47" s="3212"/>
      <c r="AP47" s="3212"/>
      <c r="AQ47" s="3212"/>
      <c r="AR47" s="3212"/>
      <c r="AS47" s="3212"/>
      <c r="AT47" s="3212"/>
      <c r="AU47" s="3212"/>
      <c r="AV47" s="3212"/>
      <c r="AW47" s="3212"/>
      <c r="AX47" s="3212"/>
      <c r="AY47" s="3212"/>
      <c r="AZ47" s="3212"/>
      <c r="BA47" s="3212"/>
      <c r="BB47" s="3212"/>
      <c r="BC47" s="3212"/>
      <c r="BD47" s="3212"/>
      <c r="BE47" s="3212"/>
      <c r="BF47" s="3212"/>
      <c r="BG47" s="3212"/>
      <c r="BH47" s="3212"/>
      <c r="BI47" s="3212"/>
      <c r="BJ47" s="3212"/>
      <c r="BK47" s="3212"/>
      <c r="BL47" s="3212"/>
      <c r="BM47" s="3212"/>
      <c r="BN47" s="3212"/>
      <c r="BO47" s="3212"/>
      <c r="BP47" s="3212"/>
      <c r="BQ47" s="3212"/>
      <c r="BR47" s="3212"/>
      <c r="BS47" s="3212"/>
      <c r="BT47" s="3212"/>
      <c r="BU47" s="3212"/>
      <c r="BV47" s="3212"/>
      <c r="BW47" s="3212"/>
      <c r="BX47" s="3212"/>
      <c r="BY47" s="3212"/>
      <c r="BZ47" s="1403"/>
      <c r="CA47" s="1403"/>
      <c r="CB47" s="1403"/>
      <c r="CC47" s="1403"/>
      <c r="CD47" s="1403"/>
      <c r="CE47" s="1403"/>
      <c r="CF47" s="1403"/>
      <c r="CG47" s="1403"/>
    </row>
    <row r="48" spans="2:156" ht="13.5" customHeight="1">
      <c r="B48" s="4347" t="s">
        <v>4499</v>
      </c>
      <c r="C48" s="4347"/>
      <c r="D48" s="4347"/>
      <c r="E48" s="1780"/>
      <c r="F48" s="4348" t="s">
        <v>4893</v>
      </c>
      <c r="G48" s="4348"/>
      <c r="H48" s="4348"/>
      <c r="I48" s="4348"/>
      <c r="J48" s="4348"/>
      <c r="K48" s="4348"/>
      <c r="L48" s="4348"/>
      <c r="M48" s="4348"/>
      <c r="N48" s="4348"/>
      <c r="O48" s="4348"/>
      <c r="P48" s="4348"/>
      <c r="Q48" s="4348"/>
      <c r="R48" s="4348"/>
      <c r="S48" s="4348"/>
      <c r="T48" s="4348"/>
      <c r="U48" s="4348"/>
      <c r="V48" s="4348"/>
      <c r="W48" s="4348"/>
      <c r="X48" s="4348"/>
      <c r="Y48" s="4348"/>
      <c r="Z48" s="4348"/>
      <c r="AA48" s="4348"/>
      <c r="AB48" s="4348"/>
      <c r="AC48" s="4348"/>
      <c r="AD48" s="4348"/>
      <c r="AE48" s="4348"/>
      <c r="AF48" s="4348"/>
      <c r="AG48" s="4348"/>
      <c r="AH48" s="4348"/>
      <c r="AI48" s="4348"/>
      <c r="AJ48" s="4348"/>
      <c r="AK48" s="4348"/>
      <c r="AL48" s="4348"/>
      <c r="AM48" s="4348"/>
      <c r="AN48" s="4348"/>
      <c r="AO48" s="4348"/>
      <c r="AP48" s="4348"/>
      <c r="AQ48" s="4348"/>
      <c r="AR48" s="4348"/>
      <c r="AS48" s="4348"/>
      <c r="AT48" s="4348"/>
      <c r="AU48" s="4348"/>
      <c r="AV48" s="4348"/>
      <c r="AW48" s="4348"/>
      <c r="AX48" s="4348"/>
      <c r="AY48" s="4348"/>
      <c r="AZ48" s="4348"/>
      <c r="BA48" s="4348"/>
      <c r="BB48" s="4348"/>
      <c r="BC48" s="4348"/>
      <c r="BD48" s="4348"/>
      <c r="BE48" s="4348"/>
      <c r="BF48" s="4348"/>
      <c r="BG48" s="4348"/>
      <c r="BH48" s="4348"/>
      <c r="BI48" s="4348"/>
      <c r="BJ48" s="4348"/>
      <c r="BK48" s="4348"/>
      <c r="BL48" s="4348"/>
      <c r="BM48" s="4348"/>
      <c r="BN48" s="4348"/>
      <c r="BO48" s="4348"/>
      <c r="BP48" s="4348"/>
      <c r="BQ48" s="4348"/>
      <c r="BR48" s="4348"/>
      <c r="BS48" s="4348"/>
      <c r="BT48" s="4348"/>
      <c r="BU48" s="4348"/>
      <c r="BV48" s="4348"/>
      <c r="BW48" s="4348"/>
      <c r="BX48" s="4348"/>
      <c r="BY48" s="4348"/>
      <c r="BZ48" s="4348"/>
      <c r="CA48" s="4348"/>
      <c r="CB48" s="4348"/>
      <c r="CC48" s="4348"/>
      <c r="CD48" s="4348"/>
      <c r="CE48" s="4348"/>
      <c r="CF48" s="4348"/>
      <c r="CG48" s="4348"/>
      <c r="CH48" s="970"/>
      <c r="CI48" s="970"/>
      <c r="CJ48" s="970"/>
      <c r="CK48" s="970"/>
      <c r="CL48" s="970"/>
      <c r="CM48" s="970"/>
      <c r="CN48" s="970"/>
      <c r="CO48" s="970"/>
      <c r="CP48" s="970"/>
      <c r="CQ48" s="970"/>
      <c r="CR48" s="970"/>
      <c r="CS48" s="970"/>
      <c r="CT48" s="970"/>
      <c r="CU48" s="970"/>
      <c r="CV48" s="970"/>
      <c r="CW48" s="970"/>
      <c r="CX48" s="970"/>
      <c r="CY48" s="970"/>
      <c r="CZ48" s="970"/>
      <c r="DA48" s="970"/>
      <c r="DB48" s="970"/>
      <c r="DC48" s="970"/>
      <c r="DD48" s="970"/>
      <c r="DE48" s="970"/>
      <c r="DF48" s="970"/>
      <c r="DG48" s="970"/>
      <c r="DH48" s="970"/>
      <c r="DI48" s="970"/>
      <c r="DJ48" s="970"/>
      <c r="DK48" s="970"/>
      <c r="DL48" s="970"/>
      <c r="DM48" s="970"/>
      <c r="DN48" s="970"/>
      <c r="DO48" s="970"/>
      <c r="DP48" s="970"/>
      <c r="DQ48" s="970"/>
      <c r="DR48" s="970"/>
      <c r="DS48" s="970"/>
      <c r="DT48" s="970"/>
      <c r="DU48" s="970"/>
      <c r="DV48" s="970"/>
      <c r="DW48" s="970"/>
      <c r="DX48" s="970"/>
      <c r="DY48" s="970"/>
      <c r="DZ48" s="970"/>
      <c r="EA48" s="970"/>
      <c r="EB48" s="970"/>
      <c r="EC48" s="970"/>
      <c r="ED48" s="970"/>
      <c r="EE48" s="970"/>
      <c r="EF48" s="970"/>
      <c r="EG48" s="970"/>
      <c r="EH48" s="970"/>
      <c r="EI48" s="970"/>
      <c r="EJ48" s="970"/>
      <c r="EK48" s="970"/>
      <c r="EL48" s="970"/>
      <c r="EM48" s="970"/>
      <c r="EN48" s="970"/>
      <c r="EO48" s="970"/>
      <c r="EP48" s="970"/>
      <c r="EQ48" s="970"/>
      <c r="ER48" s="970"/>
      <c r="ES48" s="970"/>
      <c r="ET48" s="970"/>
      <c r="EU48" s="970"/>
      <c r="EV48" s="970"/>
      <c r="EW48" s="970"/>
      <c r="EX48" s="970"/>
      <c r="EY48" s="970"/>
      <c r="EZ48" s="970"/>
    </row>
    <row r="49" spans="2:156" ht="13.5" customHeight="1">
      <c r="B49" s="1779"/>
      <c r="C49" s="1779"/>
      <c r="D49" s="1779"/>
      <c r="E49" s="1781"/>
      <c r="F49" s="3215" t="s">
        <v>4517</v>
      </c>
      <c r="G49" s="3215"/>
      <c r="H49" s="3215"/>
      <c r="I49" s="3215"/>
      <c r="J49" s="3215"/>
      <c r="K49" s="3215"/>
      <c r="L49" s="3215"/>
      <c r="M49" s="3215"/>
      <c r="N49" s="3215"/>
      <c r="O49" s="3215"/>
      <c r="P49" s="3215"/>
      <c r="Q49" s="3215"/>
      <c r="R49" s="3215"/>
      <c r="S49" s="3215"/>
      <c r="T49" s="3215"/>
      <c r="U49" s="3215"/>
      <c r="V49" s="3215"/>
      <c r="W49" s="3215"/>
      <c r="X49" s="3215"/>
      <c r="Y49" s="3215"/>
      <c r="Z49" s="3215"/>
      <c r="AA49" s="3215"/>
      <c r="AB49" s="3215"/>
      <c r="AC49" s="3215"/>
      <c r="AD49" s="3215"/>
      <c r="AE49" s="3215"/>
      <c r="AF49" s="3215"/>
      <c r="AG49" s="3215"/>
      <c r="AH49" s="3215"/>
      <c r="AI49" s="3215"/>
      <c r="AJ49" s="3215"/>
      <c r="AK49" s="3215"/>
      <c r="AL49" s="3215"/>
      <c r="AM49" s="3215"/>
      <c r="AN49" s="3215"/>
      <c r="AO49" s="3215"/>
      <c r="AP49" s="3215"/>
      <c r="AQ49" s="3215"/>
      <c r="AR49" s="3215"/>
      <c r="AS49" s="3215"/>
      <c r="AT49" s="3215"/>
      <c r="AU49" s="3215"/>
      <c r="AV49" s="3215"/>
      <c r="AW49" s="3215"/>
      <c r="AX49" s="3215"/>
      <c r="AY49" s="3215"/>
      <c r="AZ49" s="3215"/>
      <c r="BA49" s="3215"/>
      <c r="BB49" s="3215"/>
      <c r="BC49" s="3215"/>
      <c r="BD49" s="3215"/>
      <c r="BE49" s="3215"/>
      <c r="BF49" s="3215"/>
      <c r="BG49" s="3215"/>
      <c r="BH49" s="3215"/>
      <c r="BI49" s="3215"/>
      <c r="BJ49" s="3215"/>
      <c r="BK49" s="3215"/>
      <c r="BL49" s="3215"/>
      <c r="BM49" s="3215"/>
      <c r="BN49" s="3215"/>
      <c r="BO49" s="3215"/>
      <c r="BP49" s="3215"/>
      <c r="BQ49" s="3215"/>
      <c r="BR49" s="3215"/>
      <c r="BS49" s="3215"/>
      <c r="BT49" s="3215"/>
      <c r="BU49" s="3215"/>
      <c r="BV49" s="3215"/>
      <c r="BW49" s="3215"/>
      <c r="BX49" s="3215"/>
      <c r="BY49" s="3215"/>
      <c r="BZ49" s="3215"/>
      <c r="CA49" s="3215"/>
      <c r="CB49" s="3215"/>
      <c r="CC49" s="3215"/>
      <c r="CD49" s="3215"/>
      <c r="CE49" s="3215"/>
      <c r="CF49" s="3215"/>
      <c r="CG49" s="3215"/>
      <c r="CH49" s="970"/>
      <c r="CI49" s="970"/>
      <c r="CJ49" s="970"/>
      <c r="CK49" s="970"/>
      <c r="CL49" s="970"/>
      <c r="CM49" s="970"/>
      <c r="CN49" s="970"/>
      <c r="CO49" s="970"/>
      <c r="CP49" s="970"/>
      <c r="CQ49" s="970"/>
      <c r="CR49" s="970"/>
      <c r="CS49" s="970"/>
      <c r="CT49" s="970"/>
      <c r="CU49" s="970"/>
      <c r="CV49" s="970"/>
      <c r="CW49" s="970"/>
      <c r="CX49" s="970"/>
      <c r="CY49" s="970"/>
      <c r="CZ49" s="970"/>
      <c r="DA49" s="970"/>
      <c r="DB49" s="970"/>
      <c r="DC49" s="970"/>
      <c r="DD49" s="970"/>
      <c r="DE49" s="970"/>
      <c r="DF49" s="970"/>
      <c r="DG49" s="970"/>
      <c r="DH49" s="970"/>
      <c r="DI49" s="970"/>
      <c r="DJ49" s="970"/>
      <c r="DK49" s="970"/>
      <c r="DL49" s="970"/>
      <c r="DM49" s="970"/>
      <c r="DN49" s="970"/>
      <c r="DO49" s="970"/>
      <c r="DP49" s="970"/>
      <c r="DQ49" s="970"/>
      <c r="DR49" s="970"/>
      <c r="DS49" s="970"/>
      <c r="DT49" s="970"/>
      <c r="DU49" s="970"/>
      <c r="DV49" s="970"/>
      <c r="DW49" s="970"/>
      <c r="DX49" s="970"/>
      <c r="DY49" s="970"/>
      <c r="DZ49" s="970"/>
      <c r="EA49" s="970"/>
      <c r="EB49" s="970"/>
      <c r="EC49" s="970"/>
      <c r="ED49" s="970"/>
      <c r="EE49" s="970"/>
      <c r="EF49" s="970"/>
      <c r="EG49" s="970"/>
      <c r="EH49" s="970"/>
      <c r="EI49" s="970"/>
      <c r="EJ49" s="970"/>
      <c r="EK49" s="970"/>
      <c r="EL49" s="970"/>
      <c r="EM49" s="970"/>
      <c r="EN49" s="970"/>
      <c r="EO49" s="970"/>
      <c r="EP49" s="970"/>
      <c r="EQ49" s="970"/>
      <c r="ER49" s="970"/>
      <c r="ES49" s="970"/>
      <c r="ET49" s="970"/>
      <c r="EU49" s="970"/>
      <c r="EV49" s="970"/>
      <c r="EW49" s="970"/>
      <c r="EX49" s="970"/>
      <c r="EY49" s="970"/>
      <c r="EZ49" s="970"/>
    </row>
    <row r="50" spans="2:156" ht="13.5" customHeight="1">
      <c r="B50" s="3211" t="s">
        <v>4500</v>
      </c>
      <c r="C50" s="3211"/>
      <c r="D50" s="3211"/>
      <c r="E50" s="1782"/>
      <c r="F50" s="3215" t="s">
        <v>4502</v>
      </c>
      <c r="G50" s="3215"/>
      <c r="H50" s="3215"/>
      <c r="I50" s="3215"/>
      <c r="J50" s="3215"/>
      <c r="K50" s="3215"/>
      <c r="L50" s="3215"/>
      <c r="M50" s="3215"/>
      <c r="N50" s="3215"/>
      <c r="O50" s="3215"/>
      <c r="P50" s="3215"/>
      <c r="Q50" s="3215"/>
      <c r="R50" s="3215"/>
      <c r="S50" s="3215"/>
      <c r="T50" s="3215"/>
      <c r="U50" s="3215"/>
      <c r="V50" s="3215"/>
      <c r="W50" s="3215"/>
      <c r="X50" s="3215"/>
      <c r="Y50" s="3215"/>
      <c r="Z50" s="3215"/>
      <c r="AA50" s="3215"/>
      <c r="AB50" s="3215"/>
      <c r="AC50" s="3215"/>
      <c r="AD50" s="3215"/>
      <c r="AE50" s="3215"/>
      <c r="AF50" s="3215"/>
      <c r="AG50" s="3215"/>
      <c r="AH50" s="3215"/>
      <c r="AI50" s="3215"/>
      <c r="AJ50" s="3215"/>
      <c r="AK50" s="3215"/>
      <c r="AL50" s="3215"/>
      <c r="AM50" s="3215"/>
      <c r="AN50" s="3215"/>
      <c r="AO50" s="3215"/>
      <c r="AP50" s="3215"/>
      <c r="AQ50" s="3215"/>
      <c r="AR50" s="3215"/>
      <c r="AS50" s="3215"/>
      <c r="AT50" s="3215"/>
      <c r="AU50" s="3215"/>
      <c r="AV50" s="3215"/>
      <c r="AW50" s="3215"/>
      <c r="AX50" s="3215"/>
      <c r="AY50" s="3215"/>
      <c r="AZ50" s="3215"/>
      <c r="BA50" s="3215"/>
      <c r="BB50" s="3215"/>
      <c r="BC50" s="3215"/>
      <c r="BD50" s="3215"/>
      <c r="BE50" s="3215"/>
      <c r="BF50" s="3215"/>
      <c r="BG50" s="3215"/>
      <c r="BH50" s="3215"/>
      <c r="BI50" s="3215"/>
      <c r="BJ50" s="3215"/>
      <c r="BK50" s="3215"/>
      <c r="BL50" s="3215"/>
      <c r="BM50" s="3215"/>
      <c r="BN50" s="3215"/>
      <c r="BO50" s="3215"/>
      <c r="BP50" s="3215"/>
      <c r="BQ50" s="3215"/>
      <c r="BR50" s="3215"/>
      <c r="BS50" s="3215"/>
      <c r="BT50" s="3215"/>
      <c r="BU50" s="3215"/>
      <c r="BV50" s="3215"/>
      <c r="BW50" s="3215"/>
      <c r="BX50" s="3215"/>
      <c r="BY50" s="3215"/>
      <c r="BZ50" s="3215"/>
      <c r="CA50" s="3215"/>
      <c r="CB50" s="3215"/>
      <c r="CC50" s="3215"/>
      <c r="CD50" s="3215"/>
      <c r="CE50" s="3215"/>
      <c r="CF50" s="3215"/>
      <c r="CG50" s="3215"/>
      <c r="CH50" s="970"/>
      <c r="CI50" s="970"/>
      <c r="CJ50" s="970"/>
      <c r="CK50" s="970"/>
      <c r="CL50" s="970"/>
      <c r="CM50" s="970"/>
      <c r="CN50" s="970"/>
      <c r="CO50" s="970"/>
      <c r="CP50" s="970"/>
      <c r="CQ50" s="970"/>
      <c r="CR50" s="970"/>
      <c r="CS50" s="970"/>
      <c r="CT50" s="970"/>
      <c r="CU50" s="970"/>
      <c r="CV50" s="970"/>
      <c r="CW50" s="970"/>
      <c r="CX50" s="970"/>
      <c r="CY50" s="970"/>
      <c r="CZ50" s="970"/>
      <c r="DA50" s="970"/>
      <c r="DB50" s="970"/>
      <c r="DC50" s="970"/>
      <c r="DD50" s="970"/>
      <c r="DE50" s="970"/>
      <c r="DF50" s="970"/>
      <c r="DG50" s="970"/>
      <c r="DH50" s="970"/>
      <c r="DI50" s="970"/>
      <c r="DJ50" s="970"/>
      <c r="DK50" s="970"/>
      <c r="DL50" s="970"/>
      <c r="DM50" s="970"/>
      <c r="DN50" s="970"/>
      <c r="DO50" s="970"/>
      <c r="DP50" s="970"/>
      <c r="DQ50" s="970"/>
      <c r="DR50" s="970"/>
      <c r="DS50" s="970"/>
      <c r="DT50" s="970"/>
      <c r="DU50" s="970"/>
      <c r="DV50" s="970"/>
      <c r="DW50" s="970"/>
      <c r="DX50" s="970"/>
      <c r="DY50" s="970"/>
      <c r="DZ50" s="970"/>
      <c r="EA50" s="970"/>
      <c r="EB50" s="970"/>
      <c r="EC50" s="970"/>
      <c r="ED50" s="970"/>
      <c r="EE50" s="970"/>
      <c r="EF50" s="970"/>
      <c r="EG50" s="970"/>
      <c r="EH50" s="970"/>
      <c r="EI50" s="970"/>
      <c r="EJ50" s="970"/>
      <c r="EK50" s="970"/>
      <c r="EL50" s="970"/>
      <c r="EM50" s="970"/>
      <c r="EN50" s="970"/>
      <c r="EO50" s="970"/>
      <c r="EP50" s="970"/>
      <c r="EQ50" s="970"/>
      <c r="ER50" s="970"/>
      <c r="ES50" s="970"/>
      <c r="ET50" s="970"/>
      <c r="EU50" s="970"/>
      <c r="EV50" s="970"/>
      <c r="EW50" s="970"/>
      <c r="EX50" s="970"/>
      <c r="EY50" s="970"/>
      <c r="EZ50" s="970"/>
    </row>
    <row r="51" spans="2:156" ht="13.5" customHeight="1">
      <c r="B51" s="3211" t="s">
        <v>4501</v>
      </c>
      <c r="C51" s="3211"/>
      <c r="D51" s="3211"/>
      <c r="E51" s="1782"/>
      <c r="F51" s="3215" t="s">
        <v>4514</v>
      </c>
      <c r="G51" s="3215"/>
      <c r="H51" s="3215"/>
      <c r="I51" s="3215"/>
      <c r="J51" s="3215"/>
      <c r="K51" s="3215"/>
      <c r="L51" s="3215"/>
      <c r="M51" s="3215"/>
      <c r="N51" s="3215"/>
      <c r="O51" s="3215"/>
      <c r="P51" s="3215"/>
      <c r="Q51" s="3215"/>
      <c r="R51" s="3215"/>
      <c r="S51" s="3215"/>
      <c r="T51" s="3215"/>
      <c r="U51" s="3215"/>
      <c r="V51" s="3215"/>
      <c r="W51" s="3215"/>
      <c r="X51" s="3215"/>
      <c r="Y51" s="3215"/>
      <c r="Z51" s="3215"/>
      <c r="AA51" s="3215"/>
      <c r="AB51" s="3215"/>
      <c r="AC51" s="3215"/>
      <c r="AD51" s="3215"/>
      <c r="AE51" s="3215"/>
      <c r="AF51" s="3215"/>
      <c r="AG51" s="3215"/>
      <c r="AH51" s="3215"/>
      <c r="AI51" s="3215"/>
      <c r="AJ51" s="3215"/>
      <c r="AK51" s="3215"/>
      <c r="AL51" s="3215"/>
      <c r="AM51" s="3215"/>
      <c r="AN51" s="3215"/>
      <c r="AO51" s="3215"/>
      <c r="AP51" s="3215"/>
      <c r="AQ51" s="3215"/>
      <c r="AR51" s="3215"/>
      <c r="AS51" s="3215"/>
      <c r="AT51" s="3215"/>
      <c r="AU51" s="3215"/>
      <c r="AV51" s="3215"/>
      <c r="AW51" s="3215"/>
      <c r="AX51" s="3215"/>
      <c r="AY51" s="3215"/>
      <c r="AZ51" s="3215"/>
      <c r="BA51" s="3215"/>
      <c r="BB51" s="3215"/>
      <c r="BC51" s="3215"/>
      <c r="BD51" s="3215"/>
      <c r="BE51" s="3215"/>
      <c r="BF51" s="3215"/>
      <c r="BG51" s="3215"/>
      <c r="BH51" s="3215"/>
      <c r="BI51" s="3215"/>
      <c r="BJ51" s="3215"/>
      <c r="BK51" s="3215"/>
      <c r="BL51" s="3215"/>
      <c r="BM51" s="3215"/>
      <c r="BN51" s="3215"/>
      <c r="BO51" s="3215"/>
      <c r="BP51" s="3215"/>
      <c r="BQ51" s="3215"/>
      <c r="BR51" s="3215"/>
      <c r="BS51" s="3215"/>
      <c r="BT51" s="3215"/>
      <c r="BU51" s="3215"/>
      <c r="BV51" s="3215"/>
      <c r="BW51" s="3215"/>
      <c r="BX51" s="3215"/>
      <c r="BY51" s="3215"/>
      <c r="BZ51" s="3215"/>
      <c r="CA51" s="3215"/>
      <c r="CB51" s="3215"/>
      <c r="CC51" s="3215"/>
      <c r="CD51" s="3215"/>
      <c r="CE51" s="3215"/>
      <c r="CF51" s="3215"/>
      <c r="CG51" s="3215"/>
      <c r="CH51" s="970"/>
      <c r="CI51" s="970"/>
      <c r="CJ51" s="970"/>
      <c r="CK51" s="970"/>
      <c r="CL51" s="970"/>
      <c r="CM51" s="970"/>
      <c r="CN51" s="970"/>
      <c r="CO51" s="970"/>
      <c r="CP51" s="970"/>
      <c r="CQ51" s="970"/>
      <c r="CR51" s="970"/>
      <c r="CS51" s="970"/>
      <c r="CT51" s="970"/>
      <c r="CU51" s="970"/>
      <c r="CV51" s="970"/>
      <c r="CW51" s="970"/>
      <c r="CX51" s="970"/>
      <c r="CY51" s="970"/>
      <c r="CZ51" s="970"/>
      <c r="DA51" s="970"/>
      <c r="DB51" s="970"/>
      <c r="DC51" s="970"/>
      <c r="DD51" s="970"/>
      <c r="DE51" s="970"/>
      <c r="DF51" s="970"/>
      <c r="DG51" s="970"/>
      <c r="DH51" s="970"/>
      <c r="DI51" s="970"/>
      <c r="DJ51" s="970"/>
      <c r="DK51" s="970"/>
      <c r="DL51" s="970"/>
      <c r="DM51" s="970"/>
      <c r="DN51" s="970"/>
      <c r="DO51" s="970"/>
      <c r="DP51" s="970"/>
      <c r="DQ51" s="970"/>
      <c r="DR51" s="970"/>
      <c r="DS51" s="970"/>
      <c r="DT51" s="970"/>
      <c r="DU51" s="970"/>
      <c r="DV51" s="970"/>
      <c r="DW51" s="970"/>
      <c r="DX51" s="970"/>
      <c r="DY51" s="970"/>
      <c r="DZ51" s="970"/>
      <c r="EA51" s="970"/>
      <c r="EB51" s="970"/>
      <c r="EC51" s="970"/>
      <c r="ED51" s="970"/>
      <c r="EE51" s="970"/>
      <c r="EF51" s="970"/>
      <c r="EG51" s="970"/>
      <c r="EH51" s="970"/>
      <c r="EI51" s="970"/>
      <c r="EJ51" s="970"/>
      <c r="EK51" s="970"/>
      <c r="EL51" s="970"/>
      <c r="EM51" s="970"/>
      <c r="EN51" s="970"/>
      <c r="EO51" s="970"/>
      <c r="EP51" s="970"/>
      <c r="EQ51" s="970"/>
      <c r="ER51" s="970"/>
      <c r="ES51" s="970"/>
      <c r="ET51" s="970"/>
      <c r="EU51" s="970"/>
      <c r="EV51" s="970"/>
      <c r="EW51" s="970"/>
      <c r="EX51" s="970"/>
      <c r="EY51" s="970"/>
      <c r="EZ51" s="970"/>
    </row>
    <row r="52" spans="2:156" ht="13.5" customHeight="1">
      <c r="B52" s="3211" t="s">
        <v>4503</v>
      </c>
      <c r="C52" s="3211"/>
      <c r="D52" s="3211"/>
      <c r="E52" s="1782"/>
      <c r="F52" s="3215" t="s">
        <v>5058</v>
      </c>
      <c r="G52" s="3215"/>
      <c r="H52" s="3215"/>
      <c r="I52" s="3215"/>
      <c r="J52" s="3215"/>
      <c r="K52" s="3215"/>
      <c r="L52" s="3215"/>
      <c r="M52" s="3215"/>
      <c r="N52" s="3215"/>
      <c r="O52" s="3215"/>
      <c r="P52" s="3215"/>
      <c r="Q52" s="3215"/>
      <c r="R52" s="3215"/>
      <c r="S52" s="3215"/>
      <c r="T52" s="3215"/>
      <c r="U52" s="3215"/>
      <c r="V52" s="3215"/>
      <c r="W52" s="3215"/>
      <c r="X52" s="3215"/>
      <c r="Y52" s="3215"/>
      <c r="Z52" s="3215"/>
      <c r="AA52" s="3215"/>
      <c r="AB52" s="3215"/>
      <c r="AC52" s="3215"/>
      <c r="AD52" s="3215"/>
      <c r="AE52" s="3215"/>
      <c r="AF52" s="3215"/>
      <c r="AG52" s="3215"/>
      <c r="AH52" s="3215"/>
      <c r="AI52" s="3215"/>
      <c r="AJ52" s="3215"/>
      <c r="AK52" s="3215"/>
      <c r="AL52" s="3215"/>
      <c r="AM52" s="3215"/>
      <c r="AN52" s="3215"/>
      <c r="AO52" s="3215"/>
      <c r="AP52" s="3215"/>
      <c r="AQ52" s="3215"/>
      <c r="AR52" s="3215"/>
      <c r="AS52" s="3215"/>
      <c r="AT52" s="3215"/>
      <c r="AU52" s="3215"/>
      <c r="AV52" s="3215"/>
      <c r="AW52" s="3215"/>
      <c r="AX52" s="3215"/>
      <c r="AY52" s="3215"/>
      <c r="AZ52" s="3215"/>
      <c r="BA52" s="3215"/>
      <c r="BB52" s="3215"/>
      <c r="BC52" s="3215"/>
      <c r="BD52" s="3215"/>
      <c r="BE52" s="3215"/>
      <c r="BF52" s="3215"/>
      <c r="BG52" s="3215"/>
      <c r="BH52" s="3215"/>
      <c r="BI52" s="3215"/>
      <c r="BJ52" s="3215"/>
      <c r="BK52" s="3215"/>
      <c r="BL52" s="3215"/>
      <c r="BM52" s="3215"/>
      <c r="BN52" s="3215"/>
      <c r="BO52" s="3215"/>
      <c r="BP52" s="3215"/>
      <c r="BQ52" s="3215"/>
      <c r="BR52" s="3215"/>
      <c r="BS52" s="3215"/>
      <c r="BT52" s="3215"/>
      <c r="BU52" s="3215"/>
      <c r="BV52" s="3215"/>
      <c r="BW52" s="3215"/>
      <c r="BX52" s="3215"/>
      <c r="BY52" s="3215"/>
      <c r="BZ52" s="3215"/>
      <c r="CA52" s="3215"/>
      <c r="CB52" s="3215"/>
      <c r="CC52" s="3215"/>
      <c r="CD52" s="3215"/>
      <c r="CE52" s="3215"/>
      <c r="CF52" s="3215"/>
      <c r="CG52" s="3215"/>
      <c r="CH52" s="970"/>
      <c r="CI52" s="970"/>
      <c r="CJ52" s="970"/>
      <c r="CK52" s="970"/>
      <c r="CL52" s="970"/>
      <c r="CM52" s="970"/>
      <c r="CN52" s="970"/>
      <c r="CO52" s="970"/>
      <c r="CP52" s="970"/>
      <c r="CQ52" s="970"/>
      <c r="CR52" s="970"/>
      <c r="CS52" s="970"/>
      <c r="CT52" s="970"/>
      <c r="CU52" s="970"/>
      <c r="CV52" s="970"/>
      <c r="CW52" s="970"/>
      <c r="CX52" s="970"/>
      <c r="CY52" s="970"/>
      <c r="CZ52" s="970"/>
      <c r="DA52" s="970"/>
      <c r="DB52" s="970"/>
      <c r="DC52" s="970"/>
      <c r="DD52" s="970"/>
      <c r="DE52" s="970"/>
      <c r="DF52" s="970"/>
      <c r="DG52" s="970"/>
      <c r="DH52" s="970"/>
      <c r="DI52" s="970"/>
      <c r="DJ52" s="970"/>
      <c r="DK52" s="970"/>
      <c r="DL52" s="970"/>
      <c r="DM52" s="970"/>
      <c r="DN52" s="970"/>
      <c r="DO52" s="970"/>
      <c r="DP52" s="970"/>
      <c r="DQ52" s="970"/>
      <c r="DR52" s="970"/>
      <c r="DS52" s="970"/>
      <c r="DT52" s="970"/>
      <c r="DU52" s="970"/>
      <c r="DV52" s="970"/>
      <c r="DW52" s="970"/>
      <c r="DX52" s="970"/>
      <c r="DY52" s="970"/>
      <c r="DZ52" s="970"/>
      <c r="EA52" s="970"/>
      <c r="EB52" s="970"/>
      <c r="EC52" s="970"/>
      <c r="ED52" s="970"/>
      <c r="EE52" s="970"/>
      <c r="EF52" s="970"/>
      <c r="EG52" s="970"/>
      <c r="EH52" s="970"/>
      <c r="EI52" s="970"/>
      <c r="EJ52" s="970"/>
      <c r="EK52" s="970"/>
      <c r="EL52" s="970"/>
      <c r="EM52" s="970"/>
      <c r="EN52" s="970"/>
      <c r="EO52" s="970"/>
      <c r="EP52" s="970"/>
      <c r="EQ52" s="970"/>
      <c r="ER52" s="970"/>
      <c r="ES52" s="970"/>
      <c r="ET52" s="970"/>
      <c r="EU52" s="970"/>
      <c r="EV52" s="970"/>
      <c r="EW52" s="970"/>
      <c r="EX52" s="970"/>
      <c r="EY52" s="970"/>
      <c r="EZ52" s="970"/>
    </row>
    <row r="53" spans="2:156" ht="12.95" customHeight="1">
      <c r="B53" s="3211" t="s">
        <v>5057</v>
      </c>
      <c r="C53" s="3211"/>
      <c r="D53" s="3211"/>
      <c r="E53" s="1782"/>
      <c r="F53" s="3215" t="s">
        <v>4515</v>
      </c>
      <c r="G53" s="3215"/>
      <c r="H53" s="3215"/>
      <c r="I53" s="3215"/>
      <c r="J53" s="3215"/>
      <c r="K53" s="3215"/>
      <c r="L53" s="3215"/>
      <c r="M53" s="3215"/>
      <c r="N53" s="3215"/>
      <c r="O53" s="3215"/>
      <c r="P53" s="3215"/>
      <c r="Q53" s="3215"/>
      <c r="R53" s="3215"/>
      <c r="S53" s="3215"/>
      <c r="T53" s="3215"/>
      <c r="U53" s="3215"/>
      <c r="V53" s="3215"/>
      <c r="W53" s="3215"/>
      <c r="X53" s="3215"/>
      <c r="Y53" s="3215"/>
      <c r="Z53" s="3215"/>
      <c r="AA53" s="3215"/>
      <c r="AB53" s="3215"/>
      <c r="AC53" s="3215"/>
      <c r="AD53" s="3215"/>
      <c r="AE53" s="3215"/>
      <c r="AF53" s="3215"/>
      <c r="AG53" s="3215"/>
      <c r="AH53" s="3215"/>
      <c r="AI53" s="3215"/>
      <c r="AJ53" s="3215"/>
      <c r="AK53" s="3215"/>
      <c r="AL53" s="3215"/>
      <c r="AM53" s="3215"/>
      <c r="AN53" s="3215"/>
      <c r="AO53" s="3215"/>
      <c r="AP53" s="3215"/>
      <c r="AQ53" s="3215"/>
      <c r="AR53" s="3215"/>
      <c r="AS53" s="3215"/>
      <c r="AT53" s="3215"/>
      <c r="AU53" s="3215"/>
      <c r="AV53" s="3215"/>
      <c r="AW53" s="3215"/>
      <c r="AX53" s="3215"/>
      <c r="AY53" s="3215"/>
      <c r="AZ53" s="3215"/>
      <c r="BA53" s="3215"/>
      <c r="BB53" s="3215"/>
      <c r="BC53" s="3215"/>
      <c r="BD53" s="3215"/>
      <c r="BE53" s="3215"/>
      <c r="BF53" s="3215"/>
      <c r="BG53" s="3215"/>
      <c r="BH53" s="3215"/>
      <c r="BI53" s="3215"/>
      <c r="BJ53" s="3215"/>
      <c r="BK53" s="3215"/>
      <c r="BL53" s="3215"/>
      <c r="BM53" s="3215"/>
      <c r="BN53" s="3215"/>
      <c r="BO53" s="3215"/>
      <c r="BP53" s="3215"/>
      <c r="BQ53" s="3215"/>
      <c r="BR53" s="3215"/>
      <c r="BS53" s="3215"/>
      <c r="BT53" s="3215"/>
      <c r="BU53" s="3215"/>
      <c r="BV53" s="3215"/>
      <c r="BW53" s="3215"/>
      <c r="BX53" s="3215"/>
      <c r="BY53" s="3215"/>
      <c r="BZ53" s="3215"/>
      <c r="CA53" s="3215"/>
      <c r="CB53" s="3215"/>
      <c r="CC53" s="3215"/>
      <c r="CD53" s="3215"/>
      <c r="CE53" s="3215"/>
      <c r="CF53" s="3215"/>
      <c r="CG53" s="3215"/>
      <c r="CH53" s="970"/>
      <c r="CI53" s="970"/>
      <c r="CJ53" s="970"/>
      <c r="CK53" s="970"/>
      <c r="CL53" s="970"/>
      <c r="CM53" s="970"/>
      <c r="CN53" s="970"/>
      <c r="CO53" s="970"/>
      <c r="CP53" s="970"/>
      <c r="CQ53" s="970"/>
      <c r="CR53" s="970"/>
      <c r="CS53" s="970"/>
      <c r="CT53" s="970"/>
      <c r="CU53" s="970"/>
      <c r="CV53" s="970"/>
      <c r="CW53" s="970"/>
      <c r="CX53" s="970"/>
      <c r="CY53" s="970"/>
      <c r="CZ53" s="970"/>
      <c r="DA53" s="970"/>
      <c r="DB53" s="970"/>
      <c r="DC53" s="970"/>
      <c r="DD53" s="970"/>
      <c r="DE53" s="970"/>
      <c r="DF53" s="970"/>
      <c r="DG53" s="970"/>
      <c r="DH53" s="970"/>
      <c r="DI53" s="970"/>
      <c r="DJ53" s="970"/>
      <c r="DK53" s="970"/>
      <c r="DL53" s="970"/>
      <c r="DM53" s="970"/>
      <c r="DN53" s="970"/>
      <c r="DO53" s="970"/>
      <c r="DP53" s="970"/>
      <c r="DQ53" s="970"/>
      <c r="DR53" s="970"/>
      <c r="DS53" s="970"/>
      <c r="DT53" s="970"/>
      <c r="DU53" s="970"/>
      <c r="DV53" s="970"/>
      <c r="DW53" s="970"/>
      <c r="DX53" s="970"/>
      <c r="DY53" s="970"/>
      <c r="DZ53" s="970"/>
      <c r="EA53" s="970"/>
      <c r="EB53" s="970"/>
      <c r="EC53" s="970"/>
      <c r="ED53" s="970"/>
      <c r="EE53" s="970"/>
      <c r="EF53" s="970"/>
      <c r="EG53" s="970"/>
      <c r="EH53" s="970"/>
      <c r="EI53" s="970"/>
      <c r="EJ53" s="970"/>
      <c r="EK53" s="970"/>
      <c r="EL53" s="970"/>
      <c r="EM53" s="970"/>
      <c r="EN53" s="970"/>
      <c r="EO53" s="970"/>
      <c r="EP53" s="970"/>
      <c r="EQ53" s="970"/>
      <c r="ER53" s="970"/>
      <c r="ES53" s="970"/>
      <c r="ET53" s="970"/>
      <c r="EU53" s="970"/>
      <c r="EV53" s="970"/>
      <c r="EW53" s="970"/>
      <c r="EX53" s="970"/>
      <c r="EY53" s="970"/>
      <c r="EZ53" s="970"/>
    </row>
    <row r="54" spans="2:156" ht="4.5" customHeight="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c r="AU54" s="971"/>
      <c r="AV54" s="971"/>
      <c r="AW54" s="971"/>
      <c r="AX54" s="971"/>
      <c r="AY54" s="971"/>
      <c r="AZ54" s="971"/>
      <c r="BA54" s="971"/>
      <c r="BB54" s="971"/>
      <c r="BC54" s="971"/>
      <c r="BD54" s="971"/>
      <c r="BE54" s="971"/>
      <c r="BF54" s="971"/>
      <c r="BG54" s="971"/>
      <c r="BH54" s="971"/>
      <c r="BI54" s="971"/>
      <c r="BJ54" s="971"/>
      <c r="BK54" s="971"/>
      <c r="BL54" s="971"/>
      <c r="BM54" s="971"/>
      <c r="BN54" s="971"/>
      <c r="BO54" s="971"/>
      <c r="BP54" s="971"/>
      <c r="BQ54" s="971"/>
      <c r="BR54" s="971"/>
      <c r="BS54" s="971"/>
      <c r="BT54" s="971"/>
      <c r="BU54" s="1626"/>
      <c r="BV54" s="1626"/>
      <c r="BW54" s="1626"/>
      <c r="BX54" s="1626"/>
      <c r="BY54" s="1626"/>
      <c r="BZ54" s="1626"/>
      <c r="CA54" s="1626"/>
      <c r="CB54" s="1626"/>
      <c r="CC54" s="1626"/>
      <c r="CD54" s="1626"/>
      <c r="CE54" s="1626"/>
      <c r="CF54" s="1626"/>
      <c r="CG54" s="1626"/>
    </row>
    <row r="55" spans="2:156" ht="12.75" customHeight="1">
      <c r="B55" s="4341" t="s">
        <v>3785</v>
      </c>
      <c r="C55" s="4342"/>
      <c r="D55" s="4342"/>
      <c r="E55" s="4342"/>
      <c r="F55" s="4342"/>
      <c r="G55" s="4342"/>
      <c r="H55" s="4342"/>
      <c r="I55" s="4342"/>
      <c r="J55" s="4342"/>
      <c r="K55" s="4342"/>
      <c r="L55" s="4342"/>
      <c r="M55" s="4342"/>
      <c r="N55" s="4342"/>
      <c r="O55" s="4342"/>
      <c r="P55" s="4342"/>
      <c r="Q55" s="4342"/>
      <c r="R55" s="4342"/>
      <c r="S55" s="4342"/>
      <c r="T55" s="4342"/>
      <c r="U55" s="4342"/>
      <c r="V55" s="4342"/>
      <c r="W55" s="4342"/>
      <c r="X55" s="4342"/>
      <c r="Y55" s="4342"/>
      <c r="Z55" s="4342"/>
      <c r="AA55" s="4342"/>
      <c r="AB55" s="4342"/>
      <c r="AC55" s="4342"/>
      <c r="AD55" s="4342"/>
      <c r="AE55" s="4342"/>
      <c r="AF55" s="4342"/>
      <c r="AG55" s="4342"/>
      <c r="AH55" s="4342"/>
      <c r="AI55" s="4342"/>
      <c r="AJ55" s="4342"/>
      <c r="AK55" s="4342"/>
      <c r="AL55" s="4342"/>
      <c r="AM55" s="4342"/>
      <c r="AN55" s="4342"/>
      <c r="AO55" s="4342"/>
      <c r="AP55" s="4342"/>
      <c r="AQ55" s="4342"/>
      <c r="AR55" s="4342"/>
      <c r="AS55" s="4342"/>
      <c r="AT55" s="4342"/>
      <c r="AU55" s="4342"/>
      <c r="AV55" s="4342"/>
      <c r="AW55" s="4342"/>
      <c r="AX55" s="4342"/>
      <c r="AY55" s="4342"/>
      <c r="AZ55" s="4342"/>
      <c r="BA55" s="4342"/>
      <c r="BB55" s="4342"/>
      <c r="BC55" s="4342"/>
      <c r="BD55" s="4342"/>
      <c r="BE55" s="4342"/>
      <c r="BF55" s="4342"/>
      <c r="BG55" s="4342"/>
      <c r="BH55" s="4342"/>
      <c r="BI55" s="4342"/>
      <c r="BJ55" s="4342"/>
      <c r="BK55" s="4342"/>
      <c r="BL55" s="4342"/>
      <c r="BM55" s="4342"/>
      <c r="BN55" s="4342"/>
      <c r="BO55" s="4342"/>
      <c r="BP55" s="4342"/>
      <c r="BQ55" s="4342"/>
      <c r="BR55" s="4342"/>
      <c r="BS55" s="4342"/>
      <c r="BT55" s="4342"/>
      <c r="BU55" s="4342"/>
      <c r="BV55" s="4342"/>
      <c r="BW55" s="4342"/>
      <c r="BX55" s="4342"/>
      <c r="BY55" s="4342"/>
      <c r="BZ55" s="4342"/>
      <c r="CA55" s="4342"/>
      <c r="CB55" s="4342"/>
      <c r="CC55" s="4342"/>
      <c r="CD55" s="4342"/>
      <c r="CE55" s="4342"/>
      <c r="CF55" s="4342"/>
      <c r="CG55" s="4343"/>
    </row>
    <row r="56" spans="2:156" ht="11.45" customHeight="1">
      <c r="B56" s="1727"/>
      <c r="C56" s="4344" t="s">
        <v>5071</v>
      </c>
      <c r="D56" s="4314" t="s">
        <v>4506</v>
      </c>
      <c r="E56" s="4314"/>
      <c r="F56" s="4314"/>
      <c r="G56" s="4314"/>
      <c r="H56" s="4314"/>
      <c r="I56" s="4314"/>
      <c r="J56" s="4314"/>
      <c r="K56" s="4314"/>
      <c r="L56" s="4314"/>
      <c r="M56" s="4314"/>
      <c r="N56" s="4314"/>
      <c r="O56" s="4314"/>
      <c r="P56" s="4314"/>
      <c r="Q56" s="4314"/>
      <c r="R56" s="4314"/>
      <c r="S56" s="4314"/>
      <c r="T56" s="4314"/>
      <c r="U56" s="4314"/>
      <c r="V56" s="4314"/>
      <c r="W56" s="4314"/>
      <c r="X56" s="4314"/>
      <c r="Y56" s="4314"/>
      <c r="Z56" s="4314"/>
      <c r="AA56" s="4314"/>
      <c r="AB56" s="4314"/>
      <c r="AC56" s="4314"/>
      <c r="AD56" s="4314"/>
      <c r="AE56" s="4314"/>
      <c r="AF56" s="4314"/>
      <c r="AG56" s="4314"/>
      <c r="AH56" s="4314"/>
      <c r="AI56" s="4314"/>
      <c r="AJ56" s="4314"/>
      <c r="AK56" s="4314"/>
      <c r="AL56" s="4314"/>
      <c r="AM56" s="4314"/>
      <c r="AN56" s="4314"/>
      <c r="AO56" s="4314"/>
      <c r="AP56" s="4314"/>
      <c r="AQ56" s="4314"/>
      <c r="AR56" s="4314"/>
      <c r="AS56" s="4314"/>
      <c r="AT56" s="4314"/>
      <c r="AU56" s="4314"/>
      <c r="AV56" s="4314"/>
      <c r="AW56" s="4314"/>
      <c r="AX56" s="4314"/>
      <c r="AY56" s="4314"/>
      <c r="AZ56" s="4314"/>
      <c r="BA56" s="4314"/>
      <c r="BB56" s="4314"/>
      <c r="BC56" s="4314"/>
      <c r="BD56" s="4314"/>
      <c r="BE56" s="4314"/>
      <c r="BF56" s="4314"/>
      <c r="BG56" s="4314"/>
      <c r="BH56" s="4314"/>
      <c r="BI56" s="4314"/>
      <c r="BJ56" s="4314"/>
      <c r="BK56" s="4314"/>
      <c r="BL56" s="4314"/>
      <c r="BM56" s="4314"/>
      <c r="BN56" s="4314"/>
      <c r="BO56" s="4314"/>
      <c r="BP56" s="4314"/>
      <c r="BQ56" s="4314"/>
      <c r="BR56" s="4314"/>
      <c r="BS56" s="4314"/>
      <c r="BT56" s="4314"/>
      <c r="BU56" s="4314"/>
      <c r="BV56" s="4314"/>
      <c r="BW56" s="4314"/>
      <c r="BX56" s="4314"/>
      <c r="BY56" s="4314"/>
      <c r="BZ56" s="4314"/>
      <c r="CA56" s="4314"/>
      <c r="CB56" s="4314"/>
      <c r="CC56" s="4314"/>
      <c r="CD56" s="4314"/>
      <c r="CE56" s="4314"/>
      <c r="CF56" s="4314"/>
      <c r="CG56" s="4315"/>
    </row>
    <row r="57" spans="2:156" ht="24.95" customHeight="1">
      <c r="B57" s="1727"/>
      <c r="C57" s="4345"/>
      <c r="D57" s="4314"/>
      <c r="E57" s="4314"/>
      <c r="F57" s="4314"/>
      <c r="G57" s="4314"/>
      <c r="H57" s="4314"/>
      <c r="I57" s="4314"/>
      <c r="J57" s="4314"/>
      <c r="K57" s="4314"/>
      <c r="L57" s="4314"/>
      <c r="M57" s="4314"/>
      <c r="N57" s="4314"/>
      <c r="O57" s="4314"/>
      <c r="P57" s="4314"/>
      <c r="Q57" s="4314"/>
      <c r="R57" s="4314"/>
      <c r="S57" s="4314"/>
      <c r="T57" s="4314"/>
      <c r="U57" s="4314"/>
      <c r="V57" s="4314"/>
      <c r="W57" s="4314"/>
      <c r="X57" s="4314"/>
      <c r="Y57" s="4314"/>
      <c r="Z57" s="4314"/>
      <c r="AA57" s="4314"/>
      <c r="AB57" s="4314"/>
      <c r="AC57" s="4314"/>
      <c r="AD57" s="4314"/>
      <c r="AE57" s="4314"/>
      <c r="AF57" s="4314"/>
      <c r="AG57" s="4314"/>
      <c r="AH57" s="4314"/>
      <c r="AI57" s="4314"/>
      <c r="AJ57" s="4314"/>
      <c r="AK57" s="4314"/>
      <c r="AL57" s="4314"/>
      <c r="AM57" s="4314"/>
      <c r="AN57" s="4314"/>
      <c r="AO57" s="4314"/>
      <c r="AP57" s="4314"/>
      <c r="AQ57" s="4314"/>
      <c r="AR57" s="4314"/>
      <c r="AS57" s="4314"/>
      <c r="AT57" s="4314"/>
      <c r="AU57" s="4314"/>
      <c r="AV57" s="4314"/>
      <c r="AW57" s="4314"/>
      <c r="AX57" s="4314"/>
      <c r="AY57" s="4314"/>
      <c r="AZ57" s="4314"/>
      <c r="BA57" s="4314"/>
      <c r="BB57" s="4314"/>
      <c r="BC57" s="4314"/>
      <c r="BD57" s="4314"/>
      <c r="BE57" s="4314"/>
      <c r="BF57" s="4314"/>
      <c r="BG57" s="4314"/>
      <c r="BH57" s="4314"/>
      <c r="BI57" s="4314"/>
      <c r="BJ57" s="4314"/>
      <c r="BK57" s="4314"/>
      <c r="BL57" s="4314"/>
      <c r="BM57" s="4314"/>
      <c r="BN57" s="4314"/>
      <c r="BO57" s="4314"/>
      <c r="BP57" s="4314"/>
      <c r="BQ57" s="4314"/>
      <c r="BR57" s="4314"/>
      <c r="BS57" s="4314"/>
      <c r="BT57" s="4314"/>
      <c r="BU57" s="4314"/>
      <c r="BV57" s="4314"/>
      <c r="BW57" s="4314"/>
      <c r="BX57" s="4314"/>
      <c r="BY57" s="4314"/>
      <c r="BZ57" s="4314"/>
      <c r="CA57" s="4314"/>
      <c r="CB57" s="4314"/>
      <c r="CC57" s="4314"/>
      <c r="CD57" s="4314"/>
      <c r="CE57" s="4314"/>
      <c r="CF57" s="4314"/>
      <c r="CG57" s="4315"/>
    </row>
    <row r="58" spans="2:156" ht="11.45" customHeight="1">
      <c r="B58" s="1727"/>
      <c r="C58" s="1729"/>
      <c r="D58" s="4346" t="s">
        <v>3786</v>
      </c>
      <c r="E58" s="4346"/>
      <c r="F58" s="4346"/>
      <c r="G58" s="4346"/>
      <c r="H58" s="4346"/>
      <c r="I58" s="4346"/>
      <c r="J58" s="4346"/>
      <c r="K58" s="4346"/>
      <c r="L58" s="4346"/>
      <c r="M58" s="4346"/>
      <c r="N58" s="4346"/>
      <c r="O58" s="4346"/>
      <c r="P58" s="4346"/>
      <c r="Q58" s="4346"/>
      <c r="R58" s="4346"/>
      <c r="S58" s="4346"/>
      <c r="T58" s="4346"/>
      <c r="U58" s="4346"/>
      <c r="V58" s="4346"/>
      <c r="W58" s="4346"/>
      <c r="X58" s="4346"/>
      <c r="Y58" s="4346"/>
      <c r="Z58" s="4346"/>
      <c r="AA58" s="4346"/>
      <c r="AB58" s="4346"/>
      <c r="AC58" s="4346"/>
      <c r="AD58" s="4346"/>
      <c r="AE58" s="4346"/>
      <c r="AF58" s="4346"/>
      <c r="AG58" s="4346"/>
      <c r="AH58" s="4346"/>
      <c r="AI58" s="4346"/>
      <c r="AJ58" s="4346"/>
      <c r="AK58" s="4346"/>
      <c r="AL58" s="4346"/>
      <c r="AM58" s="4346"/>
      <c r="AN58" s="4346"/>
      <c r="AO58" s="4346"/>
      <c r="AP58" s="4346"/>
      <c r="AQ58" s="4346"/>
      <c r="AR58" s="4346"/>
      <c r="AS58" s="4346"/>
      <c r="AT58" s="4346"/>
      <c r="AU58" s="4346"/>
      <c r="AV58" s="4346"/>
      <c r="AW58" s="4346"/>
      <c r="AX58" s="4346"/>
      <c r="AY58" s="4346"/>
      <c r="AZ58" s="4346"/>
      <c r="BA58" s="4346"/>
      <c r="BB58" s="4346"/>
      <c r="BC58" s="4346"/>
      <c r="BD58" s="4346"/>
      <c r="BE58" s="4346"/>
      <c r="BF58" s="4346"/>
      <c r="BG58" s="4346"/>
      <c r="BH58" s="4346"/>
      <c r="BI58" s="4346"/>
      <c r="BJ58" s="4346"/>
      <c r="BK58" s="4346"/>
      <c r="BL58" s="4346"/>
      <c r="BM58" s="4346"/>
      <c r="BN58" s="4346"/>
      <c r="BO58" s="4346"/>
      <c r="BP58" s="4346"/>
      <c r="BQ58" s="4346"/>
      <c r="BR58" s="4346"/>
      <c r="BS58" s="4346"/>
      <c r="BT58" s="4346"/>
      <c r="BU58" s="4346"/>
      <c r="BV58" s="4346"/>
      <c r="BW58" s="4346"/>
      <c r="BX58" s="4346"/>
      <c r="BY58" s="4346"/>
      <c r="BZ58" s="4346"/>
      <c r="CA58" s="1730"/>
      <c r="CB58" s="1728"/>
      <c r="CC58" s="1728"/>
      <c r="CD58" s="1728"/>
      <c r="CE58" s="1728"/>
      <c r="CF58" s="1728"/>
      <c r="CG58" s="1731"/>
    </row>
    <row r="59" spans="2:156" ht="11.45" customHeight="1">
      <c r="B59" s="1727"/>
      <c r="C59" s="1728"/>
      <c r="D59" s="4288" t="s">
        <v>3787</v>
      </c>
      <c r="E59" s="4288"/>
      <c r="F59" s="4288"/>
      <c r="G59" s="4288"/>
      <c r="H59" s="4288"/>
      <c r="I59" s="4288"/>
      <c r="J59" s="4288"/>
      <c r="K59" s="4288"/>
      <c r="L59" s="4288"/>
      <c r="M59" s="4288"/>
      <c r="N59" s="4288"/>
      <c r="O59" s="4288"/>
      <c r="P59" s="4288"/>
      <c r="Q59" s="4288"/>
      <c r="R59" s="4288"/>
      <c r="S59" s="4288"/>
      <c r="T59" s="4288"/>
      <c r="U59" s="4288"/>
      <c r="V59" s="4288"/>
      <c r="W59" s="4288"/>
      <c r="X59" s="4288"/>
      <c r="Y59" s="4288"/>
      <c r="Z59" s="4288"/>
      <c r="AA59" s="4288"/>
      <c r="AB59" s="4288"/>
      <c r="AC59" s="4288"/>
      <c r="AD59" s="4288"/>
      <c r="AE59" s="4288"/>
      <c r="AF59" s="4288"/>
      <c r="AG59" s="4288"/>
      <c r="AH59" s="4288"/>
      <c r="AI59" s="4288"/>
      <c r="AJ59" s="4288"/>
      <c r="AK59" s="4288"/>
      <c r="AL59" s="4288"/>
      <c r="AM59" s="4288"/>
      <c r="AN59" s="4288"/>
      <c r="AO59" s="4288"/>
      <c r="AP59" s="4288"/>
      <c r="AQ59" s="4288"/>
      <c r="AR59" s="4288"/>
      <c r="AS59" s="4288"/>
      <c r="AT59" s="4288"/>
      <c r="AU59" s="4288"/>
      <c r="AV59" s="4288"/>
      <c r="AW59" s="4288"/>
      <c r="AX59" s="4288"/>
      <c r="AY59" s="4288"/>
      <c r="AZ59" s="4288"/>
      <c r="BA59" s="4288"/>
      <c r="BB59" s="4288"/>
      <c r="BC59" s="4288"/>
      <c r="BD59" s="4288"/>
      <c r="BE59" s="4288"/>
      <c r="BF59" s="4288"/>
      <c r="BG59" s="4288"/>
      <c r="BH59" s="4288"/>
      <c r="BI59" s="4288"/>
      <c r="BJ59" s="4288"/>
      <c r="BK59" s="4288"/>
      <c r="BL59" s="4288"/>
      <c r="BM59" s="4288"/>
      <c r="BN59" s="4288"/>
      <c r="BO59" s="4288"/>
      <c r="BP59" s="4288"/>
      <c r="BQ59" s="4288"/>
      <c r="BR59" s="4288"/>
      <c r="BS59" s="4288"/>
      <c r="BT59" s="4288"/>
      <c r="BU59" s="4288"/>
      <c r="BV59" s="4288"/>
      <c r="BW59" s="4288"/>
      <c r="BX59" s="4288"/>
      <c r="BY59" s="4288"/>
      <c r="BZ59" s="4288"/>
      <c r="CA59" s="1732"/>
      <c r="CB59" s="1728"/>
      <c r="CC59" s="1728"/>
      <c r="CD59" s="1728"/>
      <c r="CE59" s="1728"/>
      <c r="CF59" s="1728"/>
      <c r="CG59" s="1731"/>
    </row>
    <row r="60" spans="2:156" ht="12.95" customHeight="1">
      <c r="B60" s="1727"/>
      <c r="C60" s="1728"/>
      <c r="D60" s="1728"/>
      <c r="E60" s="1728"/>
      <c r="F60" s="4288" t="s">
        <v>3788</v>
      </c>
      <c r="G60" s="4288"/>
      <c r="H60" s="4288"/>
      <c r="I60" s="4288"/>
      <c r="J60" s="4288"/>
      <c r="K60" s="4288"/>
      <c r="L60" s="4288"/>
      <c r="M60" s="4288"/>
      <c r="N60" s="4288"/>
      <c r="O60" s="4288"/>
      <c r="P60" s="4288"/>
      <c r="Q60" s="4288"/>
      <c r="R60" s="4288"/>
      <c r="S60" s="4288"/>
      <c r="T60" s="4288"/>
      <c r="U60" s="4288"/>
      <c r="V60" s="4288"/>
      <c r="W60" s="4288"/>
      <c r="X60" s="4288"/>
      <c r="Y60" s="4288"/>
      <c r="Z60" s="4288"/>
      <c r="AA60" s="4288"/>
      <c r="AB60" s="4288"/>
      <c r="AC60" s="4288"/>
      <c r="AD60" s="4288"/>
      <c r="AE60" s="4288"/>
      <c r="AF60" s="4288"/>
      <c r="AG60" s="4288"/>
      <c r="AH60" s="4288"/>
      <c r="AI60" s="4288"/>
      <c r="AJ60" s="4288"/>
      <c r="AK60" s="4288"/>
      <c r="AL60" s="4288"/>
      <c r="AM60" s="4288"/>
      <c r="AN60" s="4288"/>
      <c r="AO60" s="4288"/>
      <c r="AP60" s="4288"/>
      <c r="AQ60" s="4288"/>
      <c r="AR60" s="4288"/>
      <c r="AS60" s="4288"/>
      <c r="AT60" s="4288"/>
      <c r="AU60" s="4288"/>
      <c r="AV60" s="4288"/>
      <c r="AW60" s="4288"/>
      <c r="AX60" s="4288"/>
      <c r="AY60" s="4288"/>
      <c r="AZ60" s="4288"/>
      <c r="BA60" s="4288"/>
      <c r="BB60" s="4288"/>
      <c r="BC60" s="4288"/>
      <c r="BD60" s="4288"/>
      <c r="BE60" s="4288"/>
      <c r="BF60" s="4288"/>
      <c r="BG60" s="4288"/>
      <c r="BH60" s="4288"/>
      <c r="BI60" s="4288"/>
      <c r="BJ60" s="4288"/>
      <c r="BK60" s="4288"/>
      <c r="BL60" s="4288"/>
      <c r="BM60" s="4288"/>
      <c r="BN60" s="4288"/>
      <c r="BO60" s="4288"/>
      <c r="BP60" s="4288"/>
      <c r="BQ60" s="4288"/>
      <c r="BR60" s="4288"/>
      <c r="BS60" s="4288"/>
      <c r="BT60" s="4288"/>
      <c r="BU60" s="4288"/>
      <c r="BV60" s="4288"/>
      <c r="BW60" s="4288"/>
      <c r="BX60" s="4288"/>
      <c r="BY60" s="4288"/>
      <c r="BZ60" s="4288"/>
      <c r="CA60" s="1732"/>
      <c r="CB60" s="1728"/>
      <c r="CC60" s="1728"/>
      <c r="CD60" s="1728"/>
      <c r="CE60" s="1728"/>
      <c r="CF60" s="1728"/>
      <c r="CG60" s="1731"/>
    </row>
    <row r="61" spans="2:156" ht="11.1" customHeight="1">
      <c r="B61" s="1733"/>
      <c r="C61" s="1626"/>
      <c r="D61" s="1626"/>
      <c r="E61" s="1626"/>
      <c r="F61" s="1626"/>
      <c r="G61" s="4332"/>
      <c r="H61" s="4332"/>
      <c r="I61" s="4332"/>
      <c r="J61" s="4332"/>
      <c r="K61" s="4332"/>
      <c r="L61" s="4332"/>
      <c r="M61" s="4332"/>
      <c r="N61" s="4332"/>
      <c r="O61" s="4334" t="s">
        <v>3789</v>
      </c>
      <c r="P61" s="4335"/>
      <c r="Q61" s="4335"/>
      <c r="R61" s="4335"/>
      <c r="S61" s="4335"/>
      <c r="T61" s="4335"/>
      <c r="U61" s="4335"/>
      <c r="V61" s="4335"/>
      <c r="W61" s="4335"/>
      <c r="X61" s="4335"/>
      <c r="Y61" s="4335"/>
      <c r="Z61" s="4336"/>
      <c r="AA61" s="4328" t="s">
        <v>3790</v>
      </c>
      <c r="AB61" s="4328"/>
      <c r="AC61" s="4328"/>
      <c r="AD61" s="4328"/>
      <c r="AE61" s="4328"/>
      <c r="AF61" s="4328"/>
      <c r="AG61" s="4328"/>
      <c r="AH61" s="4328"/>
      <c r="AI61" s="4328"/>
      <c r="AJ61" s="4328"/>
      <c r="AK61" s="4328"/>
      <c r="AL61" s="4328"/>
      <c r="AM61" s="4328"/>
      <c r="AN61" s="1734"/>
      <c r="AO61" s="1734"/>
      <c r="AP61" s="1734"/>
      <c r="AQ61" s="1626"/>
      <c r="AR61" s="1626"/>
      <c r="AS61" s="1626"/>
      <c r="AT61" s="1626"/>
      <c r="AU61" s="1626"/>
      <c r="AV61" s="1626"/>
      <c r="AW61" s="1626"/>
      <c r="AX61" s="1626"/>
      <c r="AY61" s="1626"/>
      <c r="AZ61" s="1626"/>
      <c r="BA61" s="1626"/>
      <c r="BB61" s="1626"/>
      <c r="BC61" s="1626"/>
      <c r="BD61" s="1626"/>
      <c r="BE61" s="1626"/>
      <c r="BF61" s="1626"/>
      <c r="BG61" s="1626"/>
      <c r="BH61" s="1626"/>
      <c r="BI61" s="1626"/>
      <c r="BJ61" s="1626"/>
      <c r="BK61" s="1626"/>
      <c r="BL61" s="1626"/>
      <c r="BM61" s="1626"/>
      <c r="BN61" s="1626"/>
      <c r="BO61" s="1626"/>
      <c r="BP61" s="1626"/>
      <c r="BQ61" s="1626"/>
      <c r="BR61" s="1626"/>
      <c r="BS61" s="1626"/>
      <c r="BT61" s="1626"/>
      <c r="BU61" s="1626"/>
      <c r="BV61" s="1626"/>
      <c r="BW61" s="1626"/>
      <c r="BX61" s="1626"/>
      <c r="BY61" s="1626"/>
      <c r="BZ61" s="1626"/>
      <c r="CA61" s="1626"/>
      <c r="CB61" s="1626"/>
      <c r="CC61" s="1626"/>
      <c r="CD61" s="1626"/>
      <c r="CE61" s="1626"/>
      <c r="CF61" s="1626"/>
      <c r="CG61" s="1735"/>
    </row>
    <row r="62" spans="2:156" ht="11.1" customHeight="1" thickBot="1">
      <c r="B62" s="1733"/>
      <c r="C62" s="1626"/>
      <c r="D62" s="1626"/>
      <c r="E62" s="1626"/>
      <c r="F62" s="1626"/>
      <c r="G62" s="4333"/>
      <c r="H62" s="4333"/>
      <c r="I62" s="4333"/>
      <c r="J62" s="4333"/>
      <c r="K62" s="4333"/>
      <c r="L62" s="4333"/>
      <c r="M62" s="4333"/>
      <c r="N62" s="4333"/>
      <c r="O62" s="4337" t="s">
        <v>3791</v>
      </c>
      <c r="P62" s="4338"/>
      <c r="Q62" s="4338"/>
      <c r="R62" s="4338"/>
      <c r="S62" s="4338"/>
      <c r="T62" s="4339"/>
      <c r="U62" s="4340" t="s">
        <v>3792</v>
      </c>
      <c r="V62" s="4340"/>
      <c r="W62" s="4340"/>
      <c r="X62" s="4340"/>
      <c r="Y62" s="4340"/>
      <c r="Z62" s="4340"/>
      <c r="AA62" s="4340" t="s">
        <v>3791</v>
      </c>
      <c r="AB62" s="4340"/>
      <c r="AC62" s="4340"/>
      <c r="AD62" s="4340"/>
      <c r="AE62" s="4340"/>
      <c r="AF62" s="4340"/>
      <c r="AG62" s="4340"/>
      <c r="AH62" s="4340" t="s">
        <v>3792</v>
      </c>
      <c r="AI62" s="4340"/>
      <c r="AJ62" s="4340"/>
      <c r="AK62" s="4340"/>
      <c r="AL62" s="4340"/>
      <c r="AM62" s="4340"/>
      <c r="AN62" s="1734"/>
      <c r="AO62" s="1734"/>
      <c r="AP62" s="1734"/>
      <c r="AQ62" s="1626"/>
      <c r="AR62" s="1626"/>
      <c r="AS62" s="1626"/>
      <c r="AT62" s="1626"/>
      <c r="AU62" s="1626"/>
      <c r="AV62" s="1626"/>
      <c r="AW62" s="1626"/>
      <c r="AX62" s="1626"/>
      <c r="AY62" s="1626"/>
      <c r="AZ62" s="1626"/>
      <c r="BA62" s="1626"/>
      <c r="BB62" s="1626"/>
      <c r="BC62" s="1626"/>
      <c r="BD62" s="1626"/>
      <c r="BE62" s="1626"/>
      <c r="BF62" s="1626"/>
      <c r="BG62" s="1626"/>
      <c r="BH62" s="1626"/>
      <c r="BI62" s="1626"/>
      <c r="BJ62" s="1626"/>
      <c r="BK62" s="1626"/>
      <c r="BL62" s="1626"/>
      <c r="BM62" s="1626"/>
      <c r="BN62" s="1626"/>
      <c r="BO62" s="1626"/>
      <c r="BP62" s="1626"/>
      <c r="BQ62" s="1626"/>
      <c r="BR62" s="1626"/>
      <c r="BS62" s="1626"/>
      <c r="BT62" s="1626"/>
      <c r="BU62" s="1626"/>
      <c r="BV62" s="1626"/>
      <c r="BW62" s="1626"/>
      <c r="BX62" s="1626"/>
      <c r="BY62" s="1626"/>
      <c r="BZ62" s="1626"/>
      <c r="CA62" s="1626"/>
      <c r="CB62" s="1626"/>
      <c r="CC62" s="1626"/>
      <c r="CD62" s="1626"/>
      <c r="CE62" s="1626"/>
      <c r="CF62" s="1626"/>
      <c r="CG62" s="1735"/>
    </row>
    <row r="63" spans="2:156" ht="7.5" customHeight="1" thickTop="1">
      <c r="B63" s="1733"/>
      <c r="C63" s="1626"/>
      <c r="D63" s="1626"/>
      <c r="E63" s="1626"/>
      <c r="F63" s="1626"/>
      <c r="G63" s="4321" t="s">
        <v>2583</v>
      </c>
      <c r="H63" s="4322"/>
      <c r="I63" s="4322"/>
      <c r="J63" s="4322"/>
      <c r="K63" s="4322"/>
      <c r="L63" s="4322"/>
      <c r="M63" s="4322"/>
      <c r="N63" s="4323"/>
      <c r="O63" s="4321" t="s">
        <v>3793</v>
      </c>
      <c r="P63" s="4322"/>
      <c r="Q63" s="4322"/>
      <c r="R63" s="4322"/>
      <c r="S63" s="4322"/>
      <c r="T63" s="4323"/>
      <c r="U63" s="4327" t="s">
        <v>243</v>
      </c>
      <c r="V63" s="4327"/>
      <c r="W63" s="4327"/>
      <c r="X63" s="4327"/>
      <c r="Y63" s="4327"/>
      <c r="Z63" s="4327"/>
      <c r="AA63" s="4327" t="s">
        <v>3794</v>
      </c>
      <c r="AB63" s="4327"/>
      <c r="AC63" s="4327"/>
      <c r="AD63" s="4327"/>
      <c r="AE63" s="4327"/>
      <c r="AF63" s="4327"/>
      <c r="AG63" s="4327"/>
      <c r="AH63" s="4327" t="s">
        <v>243</v>
      </c>
      <c r="AI63" s="4327"/>
      <c r="AJ63" s="4327"/>
      <c r="AK63" s="4327"/>
      <c r="AL63" s="4327"/>
      <c r="AM63" s="4327"/>
      <c r="AN63" s="1734"/>
      <c r="AO63" s="1734"/>
      <c r="AP63" s="1734"/>
      <c r="AQ63" s="1626"/>
      <c r="AR63" s="1626"/>
      <c r="AS63" s="1626"/>
      <c r="AT63" s="1626"/>
      <c r="AU63" s="1626"/>
      <c r="AV63" s="1626"/>
      <c r="AW63" s="1626"/>
      <c r="AX63" s="1626"/>
      <c r="AY63" s="1626"/>
      <c r="AZ63" s="1626"/>
      <c r="BA63" s="1626"/>
      <c r="BB63" s="1626"/>
      <c r="BC63" s="1626"/>
      <c r="BD63" s="1626"/>
      <c r="BE63" s="1626"/>
      <c r="BF63" s="1626"/>
      <c r="BG63" s="1626"/>
      <c r="BH63" s="1626"/>
      <c r="BI63" s="1626"/>
      <c r="BJ63" s="1626"/>
      <c r="BK63" s="1626"/>
      <c r="BL63" s="1626"/>
      <c r="BM63" s="1626"/>
      <c r="BN63" s="1626"/>
      <c r="BO63" s="1626"/>
      <c r="BP63" s="1626"/>
      <c r="BQ63" s="1626"/>
      <c r="BR63" s="1626"/>
      <c r="BS63" s="1626"/>
      <c r="BT63" s="1626"/>
      <c r="BU63" s="1626"/>
      <c r="BV63" s="1626"/>
      <c r="BW63" s="1626"/>
      <c r="BX63" s="1626"/>
      <c r="BY63" s="1626"/>
      <c r="BZ63" s="1626"/>
      <c r="CA63" s="1626"/>
      <c r="CB63" s="1626"/>
      <c r="CC63" s="1626"/>
      <c r="CD63" s="1626"/>
      <c r="CE63" s="1626"/>
      <c r="CF63" s="1626"/>
      <c r="CG63" s="1735"/>
    </row>
    <row r="64" spans="2:156" ht="7.5" customHeight="1">
      <c r="B64" s="1733"/>
      <c r="C64" s="1626"/>
      <c r="D64" s="1626"/>
      <c r="E64" s="1626"/>
      <c r="F64" s="1626"/>
      <c r="G64" s="4324"/>
      <c r="H64" s="4325"/>
      <c r="I64" s="4325"/>
      <c r="J64" s="4325"/>
      <c r="K64" s="4325"/>
      <c r="L64" s="4325"/>
      <c r="M64" s="4325"/>
      <c r="N64" s="4326"/>
      <c r="O64" s="4324"/>
      <c r="P64" s="4325"/>
      <c r="Q64" s="4325"/>
      <c r="R64" s="4325"/>
      <c r="S64" s="4325"/>
      <c r="T64" s="4326"/>
      <c r="U64" s="4328"/>
      <c r="V64" s="4328"/>
      <c r="W64" s="4328"/>
      <c r="X64" s="4328"/>
      <c r="Y64" s="4328"/>
      <c r="Z64" s="4328"/>
      <c r="AA64" s="4328"/>
      <c r="AB64" s="4328"/>
      <c r="AC64" s="4328"/>
      <c r="AD64" s="4328"/>
      <c r="AE64" s="4328"/>
      <c r="AF64" s="4328"/>
      <c r="AG64" s="4328"/>
      <c r="AH64" s="4328"/>
      <c r="AI64" s="4328"/>
      <c r="AJ64" s="4328"/>
      <c r="AK64" s="4328"/>
      <c r="AL64" s="4328"/>
      <c r="AM64" s="4328"/>
      <c r="AN64" s="1734"/>
      <c r="AO64" s="1734"/>
      <c r="AP64" s="1734"/>
      <c r="AQ64" s="1626"/>
      <c r="AR64" s="1626"/>
      <c r="AS64" s="1626"/>
      <c r="AT64" s="1626"/>
      <c r="AU64" s="1626"/>
      <c r="AV64" s="1626"/>
      <c r="AW64" s="1626"/>
      <c r="AX64" s="1626"/>
      <c r="AY64" s="1626"/>
      <c r="AZ64" s="1626"/>
      <c r="BA64" s="1626"/>
      <c r="BB64" s="1626"/>
      <c r="BC64" s="1626"/>
      <c r="BD64" s="1626"/>
      <c r="BE64" s="1626"/>
      <c r="BF64" s="1626"/>
      <c r="BG64" s="1626"/>
      <c r="BH64" s="1626"/>
      <c r="BI64" s="1626"/>
      <c r="BJ64" s="1626"/>
      <c r="BK64" s="1626"/>
      <c r="BL64" s="1626"/>
      <c r="BM64" s="1626"/>
      <c r="BN64" s="1626"/>
      <c r="BO64" s="1626"/>
      <c r="BP64" s="1626"/>
      <c r="BQ64" s="1626"/>
      <c r="BR64" s="1626"/>
      <c r="BS64" s="1626"/>
      <c r="BT64" s="1626"/>
      <c r="BU64" s="1626"/>
      <c r="BV64" s="1626"/>
      <c r="BW64" s="1626"/>
      <c r="BX64" s="1626"/>
      <c r="BY64" s="1626"/>
      <c r="BZ64" s="1626"/>
      <c r="CA64" s="1626"/>
      <c r="CB64" s="1626"/>
      <c r="CC64" s="1626"/>
      <c r="CD64" s="1626"/>
      <c r="CE64" s="1626"/>
      <c r="CF64" s="1626"/>
      <c r="CG64" s="1735"/>
    </row>
    <row r="65" spans="2:85" ht="8.25" customHeight="1">
      <c r="B65" s="1733"/>
      <c r="C65" s="1626"/>
      <c r="D65" s="1626"/>
      <c r="E65" s="1626"/>
      <c r="F65" s="1626"/>
      <c r="G65" s="4328" t="s">
        <v>3795</v>
      </c>
      <c r="H65" s="4328"/>
      <c r="I65" s="4328"/>
      <c r="J65" s="4328"/>
      <c r="K65" s="4328"/>
      <c r="L65" s="4328"/>
      <c r="M65" s="4328"/>
      <c r="N65" s="4328"/>
      <c r="O65" s="4329" t="s">
        <v>3793</v>
      </c>
      <c r="P65" s="4330"/>
      <c r="Q65" s="4330"/>
      <c r="R65" s="4330"/>
      <c r="S65" s="4330"/>
      <c r="T65" s="4331"/>
      <c r="U65" s="4328" t="s">
        <v>3796</v>
      </c>
      <c r="V65" s="4328"/>
      <c r="W65" s="4328"/>
      <c r="X65" s="4328"/>
      <c r="Y65" s="4328"/>
      <c r="Z65" s="4328"/>
      <c r="AA65" s="4328" t="s">
        <v>3797</v>
      </c>
      <c r="AB65" s="4328"/>
      <c r="AC65" s="4328"/>
      <c r="AD65" s="4328"/>
      <c r="AE65" s="4328"/>
      <c r="AF65" s="4328"/>
      <c r="AG65" s="4328"/>
      <c r="AH65" s="4328" t="s">
        <v>3796</v>
      </c>
      <c r="AI65" s="4328"/>
      <c r="AJ65" s="4328"/>
      <c r="AK65" s="4328"/>
      <c r="AL65" s="4328"/>
      <c r="AM65" s="4328"/>
      <c r="AN65" s="1734"/>
      <c r="AO65" s="1734"/>
      <c r="AP65" s="1734"/>
      <c r="AQ65" s="1626"/>
      <c r="AR65" s="1626"/>
      <c r="AS65" s="1626"/>
      <c r="AT65" s="1626"/>
      <c r="AU65" s="1626"/>
      <c r="AV65" s="1626"/>
      <c r="AW65" s="1626"/>
      <c r="AX65" s="1626"/>
      <c r="AY65" s="1626"/>
      <c r="AZ65" s="1626"/>
      <c r="BA65" s="1626"/>
      <c r="BB65" s="1626"/>
      <c r="BC65" s="1626"/>
      <c r="BD65" s="1626"/>
      <c r="BE65" s="1626"/>
      <c r="BF65" s="1626"/>
      <c r="BG65" s="1626"/>
      <c r="BH65" s="1626"/>
      <c r="BI65" s="1626"/>
      <c r="BJ65" s="1626"/>
      <c r="BK65" s="1626"/>
      <c r="BL65" s="1626"/>
      <c r="BM65" s="1626"/>
      <c r="BN65" s="1626"/>
      <c r="BO65" s="1626"/>
      <c r="BP65" s="1626"/>
      <c r="BQ65" s="1626"/>
      <c r="BR65" s="1626"/>
      <c r="BS65" s="1626"/>
      <c r="BT65" s="1626"/>
      <c r="BU65" s="1626"/>
      <c r="BV65" s="1626"/>
      <c r="BW65" s="1626"/>
      <c r="BX65" s="1626"/>
      <c r="BY65" s="1626"/>
      <c r="BZ65" s="1626"/>
      <c r="CA65" s="1626"/>
      <c r="CB65" s="1626"/>
      <c r="CC65" s="1626"/>
      <c r="CD65" s="1626"/>
      <c r="CE65" s="1626"/>
      <c r="CF65" s="1626"/>
      <c r="CG65" s="1735"/>
    </row>
    <row r="66" spans="2:85" ht="8.25" customHeight="1">
      <c r="B66" s="1733"/>
      <c r="C66" s="1626"/>
      <c r="D66" s="1626"/>
      <c r="E66" s="1626"/>
      <c r="F66" s="1626"/>
      <c r="G66" s="4328"/>
      <c r="H66" s="4328"/>
      <c r="I66" s="4328"/>
      <c r="J66" s="4328"/>
      <c r="K66" s="4328"/>
      <c r="L66" s="4328"/>
      <c r="M66" s="4328"/>
      <c r="N66" s="4328"/>
      <c r="O66" s="4324"/>
      <c r="P66" s="4325"/>
      <c r="Q66" s="4325"/>
      <c r="R66" s="4325"/>
      <c r="S66" s="4325"/>
      <c r="T66" s="4326"/>
      <c r="U66" s="4328"/>
      <c r="V66" s="4328"/>
      <c r="W66" s="4328"/>
      <c r="X66" s="4328"/>
      <c r="Y66" s="4328"/>
      <c r="Z66" s="4328"/>
      <c r="AA66" s="4328"/>
      <c r="AB66" s="4328"/>
      <c r="AC66" s="4328"/>
      <c r="AD66" s="4328"/>
      <c r="AE66" s="4328"/>
      <c r="AF66" s="4328"/>
      <c r="AG66" s="4328"/>
      <c r="AH66" s="4328"/>
      <c r="AI66" s="4328"/>
      <c r="AJ66" s="4328"/>
      <c r="AK66" s="4328"/>
      <c r="AL66" s="4328"/>
      <c r="AM66" s="4328"/>
      <c r="AN66" s="1734"/>
      <c r="AO66" s="1734"/>
      <c r="AP66" s="1734"/>
      <c r="AQ66" s="1626"/>
      <c r="AR66" s="1626"/>
      <c r="AS66" s="1626"/>
      <c r="AT66" s="1626"/>
      <c r="AU66" s="1626"/>
      <c r="AV66" s="1626"/>
      <c r="AW66" s="1626"/>
      <c r="AX66" s="1626"/>
      <c r="AY66" s="1626"/>
      <c r="AZ66" s="1626"/>
      <c r="BA66" s="1626"/>
      <c r="BB66" s="1626"/>
      <c r="BC66" s="1626"/>
      <c r="BD66" s="1626"/>
      <c r="BE66" s="1626"/>
      <c r="BF66" s="1626"/>
      <c r="BG66" s="1626"/>
      <c r="BH66" s="1626"/>
      <c r="BI66" s="1626"/>
      <c r="BJ66" s="1626"/>
      <c r="BK66" s="1626"/>
      <c r="BL66" s="1626"/>
      <c r="BM66" s="1626"/>
      <c r="BN66" s="1626"/>
      <c r="BO66" s="1626"/>
      <c r="BP66" s="1626"/>
      <c r="BQ66" s="1626"/>
      <c r="BR66" s="1626"/>
      <c r="BS66" s="1626"/>
      <c r="BT66" s="1626"/>
      <c r="BU66" s="1626"/>
      <c r="BV66" s="1626"/>
      <c r="BW66" s="1626"/>
      <c r="BX66" s="1626"/>
      <c r="BY66" s="1626"/>
      <c r="BZ66" s="1626"/>
      <c r="CA66" s="1626"/>
      <c r="CB66" s="1626"/>
      <c r="CC66" s="1626"/>
      <c r="CD66" s="1626"/>
      <c r="CE66" s="1626"/>
      <c r="CF66" s="1626"/>
      <c r="CG66" s="1735"/>
    </row>
    <row r="67" spans="2:85" ht="2.25" customHeight="1">
      <c r="B67" s="1733"/>
      <c r="C67" s="1626"/>
      <c r="D67" s="1626"/>
      <c r="E67" s="1626"/>
      <c r="F67" s="1626"/>
      <c r="G67" s="1734"/>
      <c r="H67" s="1734"/>
      <c r="I67" s="1734"/>
      <c r="J67" s="1734"/>
      <c r="K67" s="1734"/>
      <c r="L67" s="1734"/>
      <c r="M67" s="1734"/>
      <c r="N67" s="1734"/>
      <c r="O67" s="1734"/>
      <c r="P67" s="1734"/>
      <c r="Q67" s="1734"/>
      <c r="R67" s="1734"/>
      <c r="S67" s="1734"/>
      <c r="T67" s="1734"/>
      <c r="U67" s="1734"/>
      <c r="V67" s="1734"/>
      <c r="W67" s="1734"/>
      <c r="X67" s="1734"/>
      <c r="Y67" s="1734"/>
      <c r="Z67" s="1734"/>
      <c r="AA67" s="1734"/>
      <c r="AB67" s="1734"/>
      <c r="AC67" s="1734"/>
      <c r="AD67" s="1734"/>
      <c r="AE67" s="1734"/>
      <c r="AF67" s="1734"/>
      <c r="AG67" s="1734"/>
      <c r="AH67" s="1734"/>
      <c r="AI67" s="1734"/>
      <c r="AJ67" s="1734"/>
      <c r="AK67" s="1734"/>
      <c r="AL67" s="1734"/>
      <c r="AM67" s="1734"/>
      <c r="AN67" s="1734"/>
      <c r="AO67" s="1734"/>
      <c r="AP67" s="1734"/>
      <c r="AQ67" s="1626"/>
      <c r="AR67" s="1626"/>
      <c r="AS67" s="1626"/>
      <c r="AT67" s="1626"/>
      <c r="AU67" s="1626"/>
      <c r="AV67" s="1626"/>
      <c r="AW67" s="1626"/>
      <c r="AX67" s="1626"/>
      <c r="AY67" s="1626"/>
      <c r="AZ67" s="1626"/>
      <c r="BA67" s="1626"/>
      <c r="BB67" s="1626"/>
      <c r="BC67" s="1626"/>
      <c r="BD67" s="1626"/>
      <c r="BE67" s="1626"/>
      <c r="BF67" s="1626"/>
      <c r="BG67" s="1626"/>
      <c r="BH67" s="1626"/>
      <c r="BI67" s="1626"/>
      <c r="BJ67" s="1626"/>
      <c r="BK67" s="1626"/>
      <c r="BL67" s="1626"/>
      <c r="BM67" s="1626"/>
      <c r="BN67" s="1626"/>
      <c r="BO67" s="1626"/>
      <c r="BP67" s="1626"/>
      <c r="BQ67" s="1626"/>
      <c r="BR67" s="1626"/>
      <c r="BS67" s="1626"/>
      <c r="BT67" s="1626"/>
      <c r="BU67" s="1626"/>
      <c r="BV67" s="1626"/>
      <c r="BW67" s="1626"/>
      <c r="BX67" s="1626"/>
      <c r="BY67" s="1626"/>
      <c r="BZ67" s="1626"/>
      <c r="CA67" s="1626"/>
      <c r="CB67" s="1626"/>
      <c r="CC67" s="1626"/>
      <c r="CD67" s="1626"/>
      <c r="CE67" s="1626"/>
      <c r="CF67" s="1626"/>
      <c r="CG67" s="1735"/>
    </row>
    <row r="68" spans="2:85" ht="11.45" customHeight="1">
      <c r="B68" s="1727"/>
      <c r="C68" s="1736">
        <v>2</v>
      </c>
      <c r="D68" s="4316" t="s">
        <v>4507</v>
      </c>
      <c r="E68" s="4316"/>
      <c r="F68" s="4316"/>
      <c r="G68" s="4316"/>
      <c r="H68" s="4316"/>
      <c r="I68" s="4316"/>
      <c r="J68" s="4316"/>
      <c r="K68" s="4316"/>
      <c r="L68" s="4316"/>
      <c r="M68" s="4316"/>
      <c r="N68" s="4316"/>
      <c r="O68" s="4316"/>
      <c r="P68" s="4316"/>
      <c r="Q68" s="4316"/>
      <c r="R68" s="4316"/>
      <c r="S68" s="4316"/>
      <c r="T68" s="4316"/>
      <c r="U68" s="4316"/>
      <c r="V68" s="4316"/>
      <c r="W68" s="4316"/>
      <c r="X68" s="4316"/>
      <c r="Y68" s="4316"/>
      <c r="Z68" s="4316"/>
      <c r="AA68" s="4316"/>
      <c r="AB68" s="4316"/>
      <c r="AC68" s="4316"/>
      <c r="AD68" s="4316"/>
      <c r="AE68" s="4316"/>
      <c r="AF68" s="4316"/>
      <c r="AG68" s="4316"/>
      <c r="AH68" s="4316"/>
      <c r="AI68" s="4316"/>
      <c r="AJ68" s="4316"/>
      <c r="AK68" s="4316"/>
      <c r="AL68" s="4316"/>
      <c r="AM68" s="4316"/>
      <c r="AN68" s="4316"/>
      <c r="AO68" s="4316"/>
      <c r="AP68" s="4316"/>
      <c r="AQ68" s="4316"/>
      <c r="AR68" s="4316"/>
      <c r="AS68" s="4316"/>
      <c r="AT68" s="4316"/>
      <c r="AU68" s="4316"/>
      <c r="AV68" s="4316"/>
      <c r="AW68" s="4316"/>
      <c r="AX68" s="4316"/>
      <c r="AY68" s="4316"/>
      <c r="AZ68" s="4316"/>
      <c r="BA68" s="4316"/>
      <c r="BB68" s="4316"/>
      <c r="BC68" s="4316"/>
      <c r="BD68" s="4316"/>
      <c r="BE68" s="4316"/>
      <c r="BF68" s="4316"/>
      <c r="BG68" s="4316"/>
      <c r="BH68" s="4316"/>
      <c r="BI68" s="4316"/>
      <c r="BJ68" s="4316"/>
      <c r="BK68" s="4316"/>
      <c r="BL68" s="4316"/>
      <c r="BM68" s="4316"/>
      <c r="BN68" s="4316"/>
      <c r="BO68" s="4316"/>
      <c r="BP68" s="4316"/>
      <c r="BQ68" s="4316"/>
      <c r="BR68" s="4316"/>
      <c r="BS68" s="4316"/>
      <c r="BT68" s="4316"/>
      <c r="BU68" s="4316"/>
      <c r="BV68" s="4316"/>
      <c r="BW68" s="4316"/>
      <c r="BX68" s="4316"/>
      <c r="BY68" s="4316"/>
      <c r="BZ68" s="4316"/>
      <c r="CA68" s="4316"/>
      <c r="CB68" s="4316"/>
      <c r="CC68" s="4316"/>
      <c r="CD68" s="4316"/>
      <c r="CE68" s="4316"/>
      <c r="CF68" s="4316"/>
      <c r="CG68" s="4317"/>
    </row>
    <row r="69" spans="2:85" ht="11.45" customHeight="1">
      <c r="B69" s="1727"/>
      <c r="C69" s="1626"/>
      <c r="D69" s="4316"/>
      <c r="E69" s="4316"/>
      <c r="F69" s="4316"/>
      <c r="G69" s="4316"/>
      <c r="H69" s="4316"/>
      <c r="I69" s="4316"/>
      <c r="J69" s="4316"/>
      <c r="K69" s="4316"/>
      <c r="L69" s="4316"/>
      <c r="M69" s="4316"/>
      <c r="N69" s="4316"/>
      <c r="O69" s="4316"/>
      <c r="P69" s="4316"/>
      <c r="Q69" s="4316"/>
      <c r="R69" s="4316"/>
      <c r="S69" s="4316"/>
      <c r="T69" s="4316"/>
      <c r="U69" s="4316"/>
      <c r="V69" s="4316"/>
      <c r="W69" s="4316"/>
      <c r="X69" s="4316"/>
      <c r="Y69" s="4316"/>
      <c r="Z69" s="4316"/>
      <c r="AA69" s="4316"/>
      <c r="AB69" s="4316"/>
      <c r="AC69" s="4316"/>
      <c r="AD69" s="4316"/>
      <c r="AE69" s="4316"/>
      <c r="AF69" s="4316"/>
      <c r="AG69" s="4316"/>
      <c r="AH69" s="4316"/>
      <c r="AI69" s="4316"/>
      <c r="AJ69" s="4316"/>
      <c r="AK69" s="4316"/>
      <c r="AL69" s="4316"/>
      <c r="AM69" s="4316"/>
      <c r="AN69" s="4316"/>
      <c r="AO69" s="4316"/>
      <c r="AP69" s="4316"/>
      <c r="AQ69" s="4316"/>
      <c r="AR69" s="4316"/>
      <c r="AS69" s="4316"/>
      <c r="AT69" s="4316"/>
      <c r="AU69" s="4316"/>
      <c r="AV69" s="4316"/>
      <c r="AW69" s="4316"/>
      <c r="AX69" s="4316"/>
      <c r="AY69" s="4316"/>
      <c r="AZ69" s="4316"/>
      <c r="BA69" s="4316"/>
      <c r="BB69" s="4316"/>
      <c r="BC69" s="4316"/>
      <c r="BD69" s="4316"/>
      <c r="BE69" s="4316"/>
      <c r="BF69" s="4316"/>
      <c r="BG69" s="4316"/>
      <c r="BH69" s="4316"/>
      <c r="BI69" s="4316"/>
      <c r="BJ69" s="4316"/>
      <c r="BK69" s="4316"/>
      <c r="BL69" s="4316"/>
      <c r="BM69" s="4316"/>
      <c r="BN69" s="4316"/>
      <c r="BO69" s="4316"/>
      <c r="BP69" s="4316"/>
      <c r="BQ69" s="4316"/>
      <c r="BR69" s="4316"/>
      <c r="BS69" s="4316"/>
      <c r="BT69" s="4316"/>
      <c r="BU69" s="4316"/>
      <c r="BV69" s="4316"/>
      <c r="BW69" s="4316"/>
      <c r="BX69" s="4316"/>
      <c r="BY69" s="4316"/>
      <c r="BZ69" s="4316"/>
      <c r="CA69" s="4316"/>
      <c r="CB69" s="4316"/>
      <c r="CC69" s="4316"/>
      <c r="CD69" s="4316"/>
      <c r="CE69" s="4316"/>
      <c r="CF69" s="4316"/>
      <c r="CG69" s="4317"/>
    </row>
    <row r="70" spans="2:85" ht="13.5">
      <c r="B70" s="1727"/>
      <c r="C70" s="1737">
        <v>3</v>
      </c>
      <c r="D70" s="4308" t="s">
        <v>4880</v>
      </c>
      <c r="E70" s="4308"/>
      <c r="F70" s="4308"/>
      <c r="G70" s="4308"/>
      <c r="H70" s="4308"/>
      <c r="I70" s="4308"/>
      <c r="J70" s="4308"/>
      <c r="K70" s="4308"/>
      <c r="L70" s="4308"/>
      <c r="M70" s="4308"/>
      <c r="N70" s="4308"/>
      <c r="O70" s="4308"/>
      <c r="P70" s="4308"/>
      <c r="Q70" s="4308"/>
      <c r="R70" s="4308"/>
      <c r="S70" s="4308"/>
      <c r="T70" s="4308"/>
      <c r="U70" s="4308"/>
      <c r="V70" s="4308"/>
      <c r="W70" s="4308"/>
      <c r="X70" s="4308"/>
      <c r="Y70" s="4308"/>
      <c r="Z70" s="4308"/>
      <c r="AA70" s="4308"/>
      <c r="AB70" s="4308"/>
      <c r="AC70" s="4308"/>
      <c r="AD70" s="4308"/>
      <c r="AE70" s="4308"/>
      <c r="AF70" s="4308"/>
      <c r="AG70" s="4308"/>
      <c r="AH70" s="4308"/>
      <c r="AI70" s="4308"/>
      <c r="AJ70" s="4308"/>
      <c r="AK70" s="4308"/>
      <c r="AL70" s="4308"/>
      <c r="AM70" s="4308"/>
      <c r="AN70" s="4308"/>
      <c r="AO70" s="4308"/>
      <c r="AP70" s="4308"/>
      <c r="AQ70" s="4308"/>
      <c r="AR70" s="4308"/>
      <c r="AS70" s="4308"/>
      <c r="AT70" s="4308"/>
      <c r="AU70" s="4308"/>
      <c r="AV70" s="4308"/>
      <c r="AW70" s="4308"/>
      <c r="AX70" s="4308"/>
      <c r="AY70" s="4308"/>
      <c r="AZ70" s="4308"/>
      <c r="BA70" s="4308"/>
      <c r="BB70" s="4308"/>
      <c r="BC70" s="4308"/>
      <c r="BD70" s="4308"/>
      <c r="BE70" s="4308"/>
      <c r="BF70" s="4308"/>
      <c r="BG70" s="4308"/>
      <c r="BH70" s="4308"/>
      <c r="BI70" s="4308"/>
      <c r="BJ70" s="4308"/>
      <c r="BK70" s="4308"/>
      <c r="BL70" s="4308"/>
      <c r="BM70" s="4308"/>
      <c r="BN70" s="4308"/>
      <c r="BO70" s="4308"/>
      <c r="BP70" s="4308"/>
      <c r="BQ70" s="4308"/>
      <c r="BR70" s="4308"/>
      <c r="BS70" s="4308"/>
      <c r="BT70" s="4308"/>
      <c r="BU70" s="4308"/>
      <c r="BV70" s="4308"/>
      <c r="BW70" s="4308"/>
      <c r="BX70" s="4308"/>
      <c r="BY70" s="4308"/>
      <c r="BZ70" s="4308"/>
      <c r="CA70" s="4308"/>
      <c r="CB70" s="4308"/>
      <c r="CC70" s="4308"/>
      <c r="CD70" s="4308"/>
      <c r="CE70" s="4308"/>
      <c r="CF70" s="4308"/>
      <c r="CG70" s="4309"/>
    </row>
    <row r="71" spans="2:85" ht="11.45" customHeight="1">
      <c r="B71" s="1738"/>
      <c r="C71" s="1739">
        <v>4</v>
      </c>
      <c r="D71" s="4314" t="s">
        <v>4890</v>
      </c>
      <c r="E71" s="4314"/>
      <c r="F71" s="4314"/>
      <c r="G71" s="4314"/>
      <c r="H71" s="4314"/>
      <c r="I71" s="4314"/>
      <c r="J71" s="4314"/>
      <c r="K71" s="4314"/>
      <c r="L71" s="4314"/>
      <c r="M71" s="4314"/>
      <c r="N71" s="4314"/>
      <c r="O71" s="4314"/>
      <c r="P71" s="4314"/>
      <c r="Q71" s="4314"/>
      <c r="R71" s="4314"/>
      <c r="S71" s="4314"/>
      <c r="T71" s="4314"/>
      <c r="U71" s="4314"/>
      <c r="V71" s="4314"/>
      <c r="W71" s="4314"/>
      <c r="X71" s="4314"/>
      <c r="Y71" s="4314"/>
      <c r="Z71" s="4314"/>
      <c r="AA71" s="4314"/>
      <c r="AB71" s="4314"/>
      <c r="AC71" s="4314"/>
      <c r="AD71" s="4314"/>
      <c r="AE71" s="4314"/>
      <c r="AF71" s="4314"/>
      <c r="AG71" s="4314"/>
      <c r="AH71" s="4314"/>
      <c r="AI71" s="4314"/>
      <c r="AJ71" s="4314"/>
      <c r="AK71" s="4314"/>
      <c r="AL71" s="4314"/>
      <c r="AM71" s="4314"/>
      <c r="AN71" s="4314"/>
      <c r="AO71" s="4314"/>
      <c r="AP71" s="4314"/>
      <c r="AQ71" s="4314"/>
      <c r="AR71" s="4314"/>
      <c r="AS71" s="4314"/>
      <c r="AT71" s="4314"/>
      <c r="AU71" s="4314"/>
      <c r="AV71" s="4314"/>
      <c r="AW71" s="4314"/>
      <c r="AX71" s="4314"/>
      <c r="AY71" s="4314"/>
      <c r="AZ71" s="4314"/>
      <c r="BA71" s="4314"/>
      <c r="BB71" s="4314"/>
      <c r="BC71" s="4314"/>
      <c r="BD71" s="4314"/>
      <c r="BE71" s="4314"/>
      <c r="BF71" s="4314"/>
      <c r="BG71" s="4314"/>
      <c r="BH71" s="4314"/>
      <c r="BI71" s="4314"/>
      <c r="BJ71" s="4314"/>
      <c r="BK71" s="4314"/>
      <c r="BL71" s="4314"/>
      <c r="BM71" s="4314"/>
      <c r="BN71" s="4314"/>
      <c r="BO71" s="4314"/>
      <c r="BP71" s="4314"/>
      <c r="BQ71" s="4314"/>
      <c r="BR71" s="4314"/>
      <c r="BS71" s="4314"/>
      <c r="BT71" s="4314"/>
      <c r="BU71" s="4314"/>
      <c r="BV71" s="4314"/>
      <c r="BW71" s="4314"/>
      <c r="BX71" s="4314"/>
      <c r="BY71" s="4314"/>
      <c r="BZ71" s="4314"/>
      <c r="CA71" s="4314"/>
      <c r="CB71" s="4314"/>
      <c r="CC71" s="4314"/>
      <c r="CD71" s="4314"/>
      <c r="CE71" s="4314"/>
      <c r="CF71" s="4314"/>
      <c r="CG71" s="4315"/>
    </row>
    <row r="72" spans="2:85" ht="11.25" customHeight="1">
      <c r="B72" s="1727"/>
      <c r="C72" s="1739">
        <v>5</v>
      </c>
      <c r="D72" s="4314" t="s">
        <v>5978</v>
      </c>
      <c r="E72" s="4314"/>
      <c r="F72" s="4314"/>
      <c r="G72" s="4314"/>
      <c r="H72" s="4314"/>
      <c r="I72" s="4314"/>
      <c r="J72" s="4314"/>
      <c r="K72" s="4314"/>
      <c r="L72" s="4314"/>
      <c r="M72" s="4314"/>
      <c r="N72" s="4314"/>
      <c r="O72" s="4314"/>
      <c r="P72" s="4314"/>
      <c r="Q72" s="4314"/>
      <c r="R72" s="4314"/>
      <c r="S72" s="4314"/>
      <c r="T72" s="4314"/>
      <c r="U72" s="4314"/>
      <c r="V72" s="4314"/>
      <c r="W72" s="4314"/>
      <c r="X72" s="4314"/>
      <c r="Y72" s="4314"/>
      <c r="Z72" s="4314"/>
      <c r="AA72" s="4314"/>
      <c r="AB72" s="4314"/>
      <c r="AC72" s="4314"/>
      <c r="AD72" s="4314"/>
      <c r="AE72" s="4314"/>
      <c r="AF72" s="4314"/>
      <c r="AG72" s="4314"/>
      <c r="AH72" s="4314"/>
      <c r="AI72" s="4314"/>
      <c r="AJ72" s="4314"/>
      <c r="AK72" s="4314"/>
      <c r="AL72" s="4314"/>
      <c r="AM72" s="4314"/>
      <c r="AN72" s="4314"/>
      <c r="AO72" s="4314"/>
      <c r="AP72" s="4314"/>
      <c r="AQ72" s="4314"/>
      <c r="AR72" s="4314"/>
      <c r="AS72" s="4314"/>
      <c r="AT72" s="4314"/>
      <c r="AU72" s="4314"/>
      <c r="AV72" s="4314"/>
      <c r="AW72" s="4314"/>
      <c r="AX72" s="4314"/>
      <c r="AY72" s="4314"/>
      <c r="AZ72" s="4314"/>
      <c r="BA72" s="4314"/>
      <c r="BB72" s="4314"/>
      <c r="BC72" s="4314"/>
      <c r="BD72" s="4314"/>
      <c r="BE72" s="4314"/>
      <c r="BF72" s="4314"/>
      <c r="BG72" s="4314"/>
      <c r="BH72" s="4314"/>
      <c r="BI72" s="4314"/>
      <c r="BJ72" s="4314"/>
      <c r="BK72" s="4314"/>
      <c r="BL72" s="4314"/>
      <c r="BM72" s="4314"/>
      <c r="BN72" s="4314"/>
      <c r="BO72" s="4314"/>
      <c r="BP72" s="4314"/>
      <c r="BQ72" s="4314"/>
      <c r="BR72" s="4314"/>
      <c r="BS72" s="4314"/>
      <c r="BT72" s="4314"/>
      <c r="BU72" s="4314"/>
      <c r="BV72" s="4314"/>
      <c r="BW72" s="4314"/>
      <c r="BX72" s="4314"/>
      <c r="BY72" s="4314"/>
      <c r="BZ72" s="4314"/>
      <c r="CA72" s="4314"/>
      <c r="CB72" s="4314"/>
      <c r="CC72" s="4314"/>
      <c r="CD72" s="4314"/>
      <c r="CE72" s="4314"/>
      <c r="CF72" s="4314"/>
      <c r="CG72" s="4315"/>
    </row>
    <row r="73" spans="2:85" ht="11.25" customHeight="1">
      <c r="B73" s="1740"/>
      <c r="C73" s="1732"/>
      <c r="D73" s="4314"/>
      <c r="E73" s="4314"/>
      <c r="F73" s="4314"/>
      <c r="G73" s="4314"/>
      <c r="H73" s="4314"/>
      <c r="I73" s="4314"/>
      <c r="J73" s="4314"/>
      <c r="K73" s="4314"/>
      <c r="L73" s="4314"/>
      <c r="M73" s="4314"/>
      <c r="N73" s="4314"/>
      <c r="O73" s="4314"/>
      <c r="P73" s="4314"/>
      <c r="Q73" s="4314"/>
      <c r="R73" s="4314"/>
      <c r="S73" s="4314"/>
      <c r="T73" s="4314"/>
      <c r="U73" s="4314"/>
      <c r="V73" s="4314"/>
      <c r="W73" s="4314"/>
      <c r="X73" s="4314"/>
      <c r="Y73" s="4314"/>
      <c r="Z73" s="4314"/>
      <c r="AA73" s="4314"/>
      <c r="AB73" s="4314"/>
      <c r="AC73" s="4314"/>
      <c r="AD73" s="4314"/>
      <c r="AE73" s="4314"/>
      <c r="AF73" s="4314"/>
      <c r="AG73" s="4314"/>
      <c r="AH73" s="4314"/>
      <c r="AI73" s="4314"/>
      <c r="AJ73" s="4314"/>
      <c r="AK73" s="4314"/>
      <c r="AL73" s="4314"/>
      <c r="AM73" s="4314"/>
      <c r="AN73" s="4314"/>
      <c r="AO73" s="4314"/>
      <c r="AP73" s="4314"/>
      <c r="AQ73" s="4314"/>
      <c r="AR73" s="4314"/>
      <c r="AS73" s="4314"/>
      <c r="AT73" s="4314"/>
      <c r="AU73" s="4314"/>
      <c r="AV73" s="4314"/>
      <c r="AW73" s="4314"/>
      <c r="AX73" s="4314"/>
      <c r="AY73" s="4314"/>
      <c r="AZ73" s="4314"/>
      <c r="BA73" s="4314"/>
      <c r="BB73" s="4314"/>
      <c r="BC73" s="4314"/>
      <c r="BD73" s="4314"/>
      <c r="BE73" s="4314"/>
      <c r="BF73" s="4314"/>
      <c r="BG73" s="4314"/>
      <c r="BH73" s="4314"/>
      <c r="BI73" s="4314"/>
      <c r="BJ73" s="4314"/>
      <c r="BK73" s="4314"/>
      <c r="BL73" s="4314"/>
      <c r="BM73" s="4314"/>
      <c r="BN73" s="4314"/>
      <c r="BO73" s="4314"/>
      <c r="BP73" s="4314"/>
      <c r="BQ73" s="4314"/>
      <c r="BR73" s="4314"/>
      <c r="BS73" s="4314"/>
      <c r="BT73" s="4314"/>
      <c r="BU73" s="4314"/>
      <c r="BV73" s="4314"/>
      <c r="BW73" s="4314"/>
      <c r="BX73" s="4314"/>
      <c r="BY73" s="4314"/>
      <c r="BZ73" s="4314"/>
      <c r="CA73" s="4314"/>
      <c r="CB73" s="4314"/>
      <c r="CC73" s="4314"/>
      <c r="CD73" s="4314"/>
      <c r="CE73" s="4314"/>
      <c r="CF73" s="4314"/>
      <c r="CG73" s="4315"/>
    </row>
    <row r="74" spans="2:85" s="2215" customFormat="1" ht="17.25" customHeight="1">
      <c r="B74" s="4318" t="s">
        <v>2584</v>
      </c>
      <c r="C74" s="4319"/>
      <c r="D74" s="4319"/>
      <c r="E74" s="4319"/>
      <c r="F74" s="4319"/>
      <c r="G74" s="4319"/>
      <c r="H74" s="4319"/>
      <c r="I74" s="4319"/>
      <c r="J74" s="4319"/>
      <c r="K74" s="4319"/>
      <c r="L74" s="4319"/>
      <c r="M74" s="4319"/>
      <c r="N74" s="4319"/>
      <c r="O74" s="4319"/>
      <c r="P74" s="4319"/>
      <c r="Q74" s="4319"/>
      <c r="R74" s="4319"/>
      <c r="S74" s="4319"/>
      <c r="T74" s="4319"/>
      <c r="U74" s="4319"/>
      <c r="V74" s="4319"/>
      <c r="W74" s="4319"/>
      <c r="X74" s="4319"/>
      <c r="Y74" s="4319"/>
      <c r="Z74" s="4319"/>
      <c r="AA74" s="4319"/>
      <c r="AB74" s="4319"/>
      <c r="AC74" s="4319"/>
      <c r="AD74" s="4319"/>
      <c r="AE74" s="4319"/>
      <c r="AF74" s="4319"/>
      <c r="AG74" s="4319"/>
      <c r="AH74" s="4319"/>
      <c r="AI74" s="4319"/>
      <c r="AJ74" s="4319"/>
      <c r="AK74" s="4319"/>
      <c r="AL74" s="4319"/>
      <c r="AM74" s="4319"/>
      <c r="AN74" s="4319"/>
      <c r="AO74" s="4319"/>
      <c r="AP74" s="4319"/>
      <c r="AQ74" s="4319"/>
      <c r="AR74" s="4319"/>
      <c r="AS74" s="4319"/>
      <c r="AT74" s="4319"/>
      <c r="AU74" s="4319"/>
      <c r="AV74" s="4319"/>
      <c r="AW74" s="4319"/>
      <c r="AX74" s="4319"/>
      <c r="AY74" s="4319"/>
      <c r="AZ74" s="4319"/>
      <c r="BA74" s="4319"/>
      <c r="BB74" s="4319"/>
      <c r="BC74" s="4319"/>
      <c r="BD74" s="4319"/>
      <c r="BE74" s="4319"/>
      <c r="BF74" s="4319"/>
      <c r="BG74" s="4319"/>
      <c r="BH74" s="4319"/>
      <c r="BI74" s="4319"/>
      <c r="BJ74" s="4319"/>
      <c r="BK74" s="4319"/>
      <c r="BL74" s="4319"/>
      <c r="BM74" s="4319"/>
      <c r="BN74" s="4319"/>
      <c r="BO74" s="4319"/>
      <c r="BP74" s="4319"/>
      <c r="BQ74" s="4319"/>
      <c r="BR74" s="4319"/>
      <c r="BS74" s="4319"/>
      <c r="BT74" s="4319"/>
      <c r="BU74" s="4319"/>
      <c r="BV74" s="4319"/>
      <c r="BW74" s="4319"/>
      <c r="BX74" s="4319"/>
      <c r="BY74" s="4319"/>
      <c r="BZ74" s="4319"/>
      <c r="CA74" s="4319"/>
      <c r="CB74" s="4319"/>
      <c r="CC74" s="4319"/>
      <c r="CD74" s="4319"/>
      <c r="CE74" s="4319"/>
      <c r="CF74" s="4319"/>
      <c r="CG74" s="4320"/>
    </row>
    <row r="75" spans="2:85" ht="11.45" customHeight="1">
      <c r="B75" s="1727"/>
      <c r="C75" s="4288" t="s">
        <v>3798</v>
      </c>
      <c r="D75" s="4288"/>
      <c r="E75" s="4288"/>
      <c r="F75" s="4288"/>
      <c r="G75" s="4288"/>
      <c r="H75" s="4288"/>
      <c r="I75" s="4288"/>
      <c r="J75" s="4288"/>
      <c r="K75" s="4288"/>
      <c r="L75" s="4288"/>
      <c r="M75" s="4288"/>
      <c r="N75" s="4288"/>
      <c r="O75" s="4288"/>
      <c r="P75" s="4288"/>
      <c r="Q75" s="4288"/>
      <c r="R75" s="4288"/>
      <c r="S75" s="4288"/>
      <c r="T75" s="4288"/>
      <c r="U75" s="4288"/>
      <c r="V75" s="4288"/>
      <c r="W75" s="4288"/>
      <c r="X75" s="4288"/>
      <c r="Y75" s="4288"/>
      <c r="Z75" s="4288"/>
      <c r="AA75" s="4288"/>
      <c r="AB75" s="4288"/>
      <c r="AC75" s="4288"/>
      <c r="AD75" s="4288"/>
      <c r="AE75" s="4288"/>
      <c r="AF75" s="4288"/>
      <c r="AG75" s="4288"/>
      <c r="AH75" s="4288"/>
      <c r="AI75" s="4288"/>
      <c r="AJ75" s="4288"/>
      <c r="AK75" s="4288"/>
      <c r="AL75" s="4288"/>
      <c r="AM75" s="4288"/>
      <c r="AN75" s="4288"/>
      <c r="AO75" s="4288"/>
      <c r="AP75" s="4288"/>
      <c r="AQ75" s="4288"/>
      <c r="AR75" s="4288"/>
      <c r="AS75" s="4288"/>
      <c r="AT75" s="4288"/>
      <c r="AU75" s="4288"/>
      <c r="AV75" s="4288"/>
      <c r="AW75" s="4288"/>
      <c r="AX75" s="4288"/>
      <c r="AY75" s="4288"/>
      <c r="AZ75" s="4288"/>
      <c r="BA75" s="4288"/>
      <c r="BB75" s="4288"/>
      <c r="BC75" s="4288"/>
      <c r="BD75" s="4288"/>
      <c r="BE75" s="4288"/>
      <c r="BF75" s="4288"/>
      <c r="BG75" s="4288"/>
      <c r="BH75" s="4288"/>
      <c r="BI75" s="4288"/>
      <c r="BJ75" s="4288"/>
      <c r="BK75" s="4288"/>
      <c r="BL75" s="4288"/>
      <c r="BM75" s="4288"/>
      <c r="BN75" s="4288"/>
      <c r="BO75" s="4288"/>
      <c r="BP75" s="4288"/>
      <c r="BQ75" s="4288"/>
      <c r="BR75" s="4288"/>
      <c r="BS75" s="4288"/>
      <c r="BT75" s="4288"/>
      <c r="BU75" s="4288"/>
      <c r="BV75" s="4288"/>
      <c r="BW75" s="4288"/>
      <c r="BX75" s="4288"/>
      <c r="BY75" s="4288"/>
      <c r="BZ75" s="4288"/>
      <c r="CA75" s="1732"/>
      <c r="CB75" s="1728"/>
      <c r="CC75" s="1728"/>
      <c r="CD75" s="1728"/>
      <c r="CE75" s="1728"/>
      <c r="CF75" s="1728"/>
      <c r="CG75" s="1731"/>
    </row>
    <row r="76" spans="2:85" ht="11.45" customHeight="1">
      <c r="B76" s="1727"/>
      <c r="C76" s="1728"/>
      <c r="D76" s="4316" t="s">
        <v>4508</v>
      </c>
      <c r="E76" s="4316"/>
      <c r="F76" s="4316"/>
      <c r="G76" s="4316"/>
      <c r="H76" s="4316"/>
      <c r="I76" s="4316"/>
      <c r="J76" s="4316"/>
      <c r="K76" s="4316"/>
      <c r="L76" s="4316"/>
      <c r="M76" s="4316"/>
      <c r="N76" s="4316"/>
      <c r="O76" s="4316"/>
      <c r="P76" s="4316"/>
      <c r="Q76" s="4316"/>
      <c r="R76" s="4316"/>
      <c r="S76" s="4316"/>
      <c r="T76" s="4316"/>
      <c r="U76" s="4316"/>
      <c r="V76" s="4316"/>
      <c r="W76" s="4316"/>
      <c r="X76" s="4316"/>
      <c r="Y76" s="4316"/>
      <c r="Z76" s="4316"/>
      <c r="AA76" s="4316"/>
      <c r="AB76" s="4316"/>
      <c r="AC76" s="4316"/>
      <c r="AD76" s="4316"/>
      <c r="AE76" s="4316"/>
      <c r="AF76" s="4316"/>
      <c r="AG76" s="4316"/>
      <c r="AH76" s="4316"/>
      <c r="AI76" s="4316"/>
      <c r="AJ76" s="4316"/>
      <c r="AK76" s="4316"/>
      <c r="AL76" s="4316"/>
      <c r="AM76" s="4316"/>
      <c r="AN76" s="4316"/>
      <c r="AO76" s="4316"/>
      <c r="AP76" s="4316"/>
      <c r="AQ76" s="4316"/>
      <c r="AR76" s="4316"/>
      <c r="AS76" s="4316"/>
      <c r="AT76" s="4316"/>
      <c r="AU76" s="4316"/>
      <c r="AV76" s="4316"/>
      <c r="AW76" s="4316"/>
      <c r="AX76" s="4316"/>
      <c r="AY76" s="4316"/>
      <c r="AZ76" s="4316"/>
      <c r="BA76" s="4316"/>
      <c r="BB76" s="4316"/>
      <c r="BC76" s="4316"/>
      <c r="BD76" s="4316"/>
      <c r="BE76" s="4316"/>
      <c r="BF76" s="4316"/>
      <c r="BG76" s="4316"/>
      <c r="BH76" s="4316"/>
      <c r="BI76" s="4316"/>
      <c r="BJ76" s="4316"/>
      <c r="BK76" s="4316"/>
      <c r="BL76" s="4316"/>
      <c r="BM76" s="4316"/>
      <c r="BN76" s="4316"/>
      <c r="BO76" s="4316"/>
      <c r="BP76" s="4316"/>
      <c r="BQ76" s="4316"/>
      <c r="BR76" s="4316"/>
      <c r="BS76" s="4316"/>
      <c r="BT76" s="4316"/>
      <c r="BU76" s="4316"/>
      <c r="BV76" s="4316"/>
      <c r="BW76" s="4316"/>
      <c r="BX76" s="4316"/>
      <c r="BY76" s="4316"/>
      <c r="BZ76" s="4316"/>
      <c r="CA76" s="4316"/>
      <c r="CB76" s="4316"/>
      <c r="CC76" s="4316"/>
      <c r="CD76" s="4316"/>
      <c r="CE76" s="4316"/>
      <c r="CF76" s="4316"/>
      <c r="CG76" s="4317"/>
    </row>
    <row r="77" spans="2:85" ht="11.45" customHeight="1">
      <c r="B77" s="1727"/>
      <c r="C77" s="4288" t="s">
        <v>3799</v>
      </c>
      <c r="D77" s="4288"/>
      <c r="E77" s="4288"/>
      <c r="F77" s="4288"/>
      <c r="G77" s="4288"/>
      <c r="H77" s="4288"/>
      <c r="I77" s="4288"/>
      <c r="J77" s="4288"/>
      <c r="K77" s="4288"/>
      <c r="L77" s="4288"/>
      <c r="M77" s="4288"/>
      <c r="N77" s="4288"/>
      <c r="O77" s="4288"/>
      <c r="P77" s="4288"/>
      <c r="Q77" s="4288"/>
      <c r="R77" s="4288"/>
      <c r="S77" s="4288"/>
      <c r="T77" s="4288"/>
      <c r="U77" s="4288"/>
      <c r="V77" s="4288"/>
      <c r="W77" s="4288"/>
      <c r="X77" s="4288"/>
      <c r="Y77" s="4288"/>
      <c r="Z77" s="4288"/>
      <c r="AA77" s="4288"/>
      <c r="AB77" s="4288"/>
      <c r="AC77" s="4288"/>
      <c r="AD77" s="4288"/>
      <c r="AE77" s="4288"/>
      <c r="AF77" s="4288"/>
      <c r="AG77" s="4288"/>
      <c r="AH77" s="4288"/>
      <c r="AI77" s="4288"/>
      <c r="AJ77" s="4288"/>
      <c r="AK77" s="4288"/>
      <c r="AL77" s="4288"/>
      <c r="AM77" s="4288"/>
      <c r="AN77" s="4288"/>
      <c r="AO77" s="4288"/>
      <c r="AP77" s="4288"/>
      <c r="AQ77" s="4288"/>
      <c r="AR77" s="4288"/>
      <c r="AS77" s="4288"/>
      <c r="AT77" s="4288"/>
      <c r="AU77" s="4288"/>
      <c r="AV77" s="4288"/>
      <c r="AW77" s="4288"/>
      <c r="AX77" s="4288"/>
      <c r="AY77" s="4288"/>
      <c r="AZ77" s="4288"/>
      <c r="BA77" s="4288"/>
      <c r="BB77" s="4288"/>
      <c r="BC77" s="4288"/>
      <c r="BD77" s="4288"/>
      <c r="BE77" s="4288"/>
      <c r="BF77" s="4288"/>
      <c r="BG77" s="4288"/>
      <c r="BH77" s="4288"/>
      <c r="BI77" s="4288"/>
      <c r="BJ77" s="4288"/>
      <c r="BK77" s="4288"/>
      <c r="BL77" s="4288"/>
      <c r="BM77" s="4288"/>
      <c r="BN77" s="4288"/>
      <c r="BO77" s="4288"/>
      <c r="BP77" s="4288"/>
      <c r="BQ77" s="4288"/>
      <c r="BR77" s="4288"/>
      <c r="BS77" s="4288"/>
      <c r="BT77" s="4288"/>
      <c r="BU77" s="4288"/>
      <c r="BV77" s="4288"/>
      <c r="BW77" s="4288"/>
      <c r="BX77" s="4288"/>
      <c r="BY77" s="4288"/>
      <c r="BZ77" s="4288"/>
      <c r="CA77" s="1732"/>
      <c r="CB77" s="1728"/>
      <c r="CC77" s="1728"/>
      <c r="CD77" s="1728"/>
      <c r="CE77" s="1728"/>
      <c r="CF77" s="1728"/>
      <c r="CG77" s="1731"/>
    </row>
    <row r="78" spans="2:85" ht="11.45" customHeight="1">
      <c r="B78" s="1727"/>
      <c r="C78" s="1728"/>
      <c r="D78" s="1736" t="s">
        <v>4518</v>
      </c>
      <c r="E78" s="1736"/>
      <c r="F78" s="4316" t="s">
        <v>4519</v>
      </c>
      <c r="G78" s="4316"/>
      <c r="H78" s="4316"/>
      <c r="I78" s="4316"/>
      <c r="J78" s="4316"/>
      <c r="K78" s="4316"/>
      <c r="L78" s="4316"/>
      <c r="M78" s="4316"/>
      <c r="N78" s="4316"/>
      <c r="O78" s="4316"/>
      <c r="P78" s="4316"/>
      <c r="Q78" s="4316"/>
      <c r="R78" s="4316"/>
      <c r="S78" s="4316"/>
      <c r="T78" s="4316"/>
      <c r="U78" s="4316"/>
      <c r="V78" s="4316"/>
      <c r="W78" s="4316"/>
      <c r="X78" s="4316"/>
      <c r="Y78" s="4316"/>
      <c r="Z78" s="4316"/>
      <c r="AA78" s="4316"/>
      <c r="AB78" s="4316"/>
      <c r="AC78" s="4316"/>
      <c r="AD78" s="4316"/>
      <c r="AE78" s="4316"/>
      <c r="AF78" s="4316"/>
      <c r="AG78" s="4316"/>
      <c r="AH78" s="4316"/>
      <c r="AI78" s="4316"/>
      <c r="AJ78" s="4316"/>
      <c r="AK78" s="4316"/>
      <c r="AL78" s="4316"/>
      <c r="AM78" s="4316"/>
      <c r="AN78" s="4316"/>
      <c r="AO78" s="4316"/>
      <c r="AP78" s="4316"/>
      <c r="AQ78" s="4316"/>
      <c r="AR78" s="4316"/>
      <c r="AS78" s="4316"/>
      <c r="AT78" s="4316"/>
      <c r="AU78" s="4316"/>
      <c r="AV78" s="4316"/>
      <c r="AW78" s="4316"/>
      <c r="AX78" s="4316"/>
      <c r="AY78" s="4316"/>
      <c r="AZ78" s="4316"/>
      <c r="BA78" s="4316"/>
      <c r="BB78" s="4316"/>
      <c r="BC78" s="4316"/>
      <c r="BD78" s="4316"/>
      <c r="BE78" s="4316"/>
      <c r="BF78" s="4316"/>
      <c r="BG78" s="4316"/>
      <c r="BH78" s="4316"/>
      <c r="BI78" s="4316"/>
      <c r="BJ78" s="4316"/>
      <c r="BK78" s="4316"/>
      <c r="BL78" s="4316"/>
      <c r="BM78" s="4316"/>
      <c r="BN78" s="4316"/>
      <c r="BO78" s="4316"/>
      <c r="BP78" s="4316"/>
      <c r="BQ78" s="4316"/>
      <c r="BR78" s="4316"/>
      <c r="BS78" s="4316"/>
      <c r="BT78" s="4316"/>
      <c r="BU78" s="4316"/>
      <c r="BV78" s="4316"/>
      <c r="BW78" s="4316"/>
      <c r="BX78" s="4316"/>
      <c r="BY78" s="4316"/>
      <c r="BZ78" s="4316"/>
      <c r="CA78" s="4316"/>
      <c r="CB78" s="4316"/>
      <c r="CC78" s="4316"/>
      <c r="CD78" s="4316"/>
      <c r="CE78" s="4316"/>
      <c r="CF78" s="4316"/>
      <c r="CG78" s="4317"/>
    </row>
    <row r="79" spans="2:85" ht="11.45" customHeight="1">
      <c r="B79" s="1727"/>
      <c r="C79" s="1728"/>
      <c r="D79" s="4288" t="s">
        <v>2585</v>
      </c>
      <c r="E79" s="4288"/>
      <c r="F79" s="4288"/>
      <c r="G79" s="4288"/>
      <c r="H79" s="4288"/>
      <c r="I79" s="4288"/>
      <c r="J79" s="4288"/>
      <c r="K79" s="4288"/>
      <c r="L79" s="4288"/>
      <c r="M79" s="4288"/>
      <c r="N79" s="4288"/>
      <c r="O79" s="4288"/>
      <c r="P79" s="4288"/>
      <c r="Q79" s="4288"/>
      <c r="R79" s="4288"/>
      <c r="S79" s="4288"/>
      <c r="T79" s="4288"/>
      <c r="U79" s="4288"/>
      <c r="V79" s="4288"/>
      <c r="W79" s="4288"/>
      <c r="X79" s="4288"/>
      <c r="Y79" s="4288"/>
      <c r="Z79" s="4288"/>
      <c r="AA79" s="4288"/>
      <c r="AB79" s="4288"/>
      <c r="AC79" s="4288"/>
      <c r="AD79" s="4288"/>
      <c r="AE79" s="4288"/>
      <c r="AF79" s="4288"/>
      <c r="AG79" s="4288"/>
      <c r="AH79" s="4288"/>
      <c r="AI79" s="4288"/>
      <c r="AJ79" s="4288"/>
      <c r="AK79" s="4288"/>
      <c r="AL79" s="4288"/>
      <c r="AM79" s="4288"/>
      <c r="AN79" s="4288"/>
      <c r="AO79" s="4288"/>
      <c r="AP79" s="4288"/>
      <c r="AQ79" s="4288"/>
      <c r="AR79" s="4288"/>
      <c r="AS79" s="4288"/>
      <c r="AT79" s="4288"/>
      <c r="AU79" s="4288"/>
      <c r="AV79" s="4288"/>
      <c r="AW79" s="4288"/>
      <c r="AX79" s="4288"/>
      <c r="AY79" s="4288"/>
      <c r="AZ79" s="4288"/>
      <c r="BA79" s="4288"/>
      <c r="BB79" s="4288"/>
      <c r="BC79" s="4288"/>
      <c r="BD79" s="4288"/>
      <c r="BE79" s="4288"/>
      <c r="BF79" s="4288"/>
      <c r="BG79" s="4288"/>
      <c r="BH79" s="4288"/>
      <c r="BI79" s="4288"/>
      <c r="BJ79" s="4288"/>
      <c r="BK79" s="4288"/>
      <c r="BL79" s="4288"/>
      <c r="BM79" s="4288"/>
      <c r="BN79" s="4288"/>
      <c r="BO79" s="4288"/>
      <c r="BP79" s="4288"/>
      <c r="BQ79" s="4288"/>
      <c r="BR79" s="4288"/>
      <c r="BS79" s="4288"/>
      <c r="BT79" s="4288"/>
      <c r="BU79" s="4288"/>
      <c r="BV79" s="4288"/>
      <c r="BW79" s="4288"/>
      <c r="BX79" s="4288"/>
      <c r="BY79" s="4288"/>
      <c r="BZ79" s="4288"/>
      <c r="CA79" s="1732"/>
      <c r="CB79" s="1728"/>
      <c r="CC79" s="1728"/>
      <c r="CD79" s="1728"/>
      <c r="CE79" s="1728"/>
      <c r="CF79" s="1728"/>
      <c r="CG79" s="1731"/>
    </row>
    <row r="80" spans="2:85" ht="11.45" customHeight="1">
      <c r="B80" s="1727"/>
      <c r="C80" s="4288" t="s">
        <v>3800</v>
      </c>
      <c r="D80" s="4288"/>
      <c r="E80" s="4288"/>
      <c r="F80" s="4288"/>
      <c r="G80" s="4288"/>
      <c r="H80" s="4288"/>
      <c r="I80" s="4288"/>
      <c r="J80" s="4288"/>
      <c r="K80" s="4288"/>
      <c r="L80" s="4288"/>
      <c r="M80" s="4288"/>
      <c r="N80" s="4288"/>
      <c r="O80" s="4288"/>
      <c r="P80" s="4288"/>
      <c r="Q80" s="4288"/>
      <c r="R80" s="4288"/>
      <c r="S80" s="4288"/>
      <c r="T80" s="4288"/>
      <c r="U80" s="4288"/>
      <c r="V80" s="4288"/>
      <c r="W80" s="4288"/>
      <c r="X80" s="4288"/>
      <c r="Y80" s="4288"/>
      <c r="Z80" s="4288"/>
      <c r="AA80" s="4288"/>
      <c r="AB80" s="4288"/>
      <c r="AC80" s="4288"/>
      <c r="AD80" s="4288"/>
      <c r="AE80" s="4288"/>
      <c r="AF80" s="4288"/>
      <c r="AG80" s="4288"/>
      <c r="AH80" s="4288"/>
      <c r="AI80" s="4288"/>
      <c r="AJ80" s="4288"/>
      <c r="AK80" s="4288"/>
      <c r="AL80" s="4288"/>
      <c r="AM80" s="4288"/>
      <c r="AN80" s="4288"/>
      <c r="AO80" s="4288"/>
      <c r="AP80" s="4288"/>
      <c r="AQ80" s="4288"/>
      <c r="AR80" s="4288"/>
      <c r="AS80" s="4288"/>
      <c r="AT80" s="4288"/>
      <c r="AU80" s="4288"/>
      <c r="AV80" s="4288"/>
      <c r="AW80" s="4288"/>
      <c r="AX80" s="4288"/>
      <c r="AY80" s="4288"/>
      <c r="AZ80" s="4288"/>
      <c r="BA80" s="4288"/>
      <c r="BB80" s="4288"/>
      <c r="BC80" s="4288"/>
      <c r="BD80" s="4288"/>
      <c r="BE80" s="4288"/>
      <c r="BF80" s="4288"/>
      <c r="BG80" s="4288"/>
      <c r="BH80" s="4288"/>
      <c r="BI80" s="4288"/>
      <c r="BJ80" s="4288"/>
      <c r="BK80" s="4288"/>
      <c r="BL80" s="4288"/>
      <c r="BM80" s="4288"/>
      <c r="BN80" s="4288"/>
      <c r="BO80" s="4288"/>
      <c r="BP80" s="4288"/>
      <c r="BQ80" s="4288"/>
      <c r="BR80" s="4288"/>
      <c r="BS80" s="4288"/>
      <c r="BT80" s="4288"/>
      <c r="BU80" s="4288"/>
      <c r="BV80" s="4288"/>
      <c r="BW80" s="4288"/>
      <c r="BX80" s="4288"/>
      <c r="BY80" s="4288"/>
      <c r="BZ80" s="4288"/>
      <c r="CA80" s="1732"/>
      <c r="CB80" s="1728"/>
      <c r="CC80" s="1728"/>
      <c r="CD80" s="1728"/>
      <c r="CE80" s="1728"/>
      <c r="CF80" s="1728"/>
      <c r="CG80" s="1731"/>
    </row>
    <row r="81" spans="2:85" ht="11.45" customHeight="1">
      <c r="B81" s="1727"/>
      <c r="C81" s="1728"/>
      <c r="D81" s="1626"/>
      <c r="E81" s="1626"/>
      <c r="F81" s="4288" t="s">
        <v>4520</v>
      </c>
      <c r="G81" s="4288"/>
      <c r="H81" s="4288"/>
      <c r="I81" s="4288"/>
      <c r="J81" s="4288"/>
      <c r="K81" s="4288"/>
      <c r="L81" s="4288"/>
      <c r="M81" s="4288"/>
      <c r="N81" s="4288"/>
      <c r="O81" s="4288"/>
      <c r="P81" s="4288"/>
      <c r="Q81" s="4288"/>
      <c r="R81" s="4288"/>
      <c r="S81" s="4288"/>
      <c r="T81" s="4288"/>
      <c r="U81" s="4288"/>
      <c r="V81" s="4288"/>
      <c r="W81" s="4288"/>
      <c r="X81" s="4288"/>
      <c r="Y81" s="4288"/>
      <c r="Z81" s="4288"/>
      <c r="AA81" s="4288"/>
      <c r="AB81" s="4288"/>
      <c r="AC81" s="4288"/>
      <c r="AD81" s="4288"/>
      <c r="AE81" s="4288"/>
      <c r="AF81" s="4288"/>
      <c r="AG81" s="4288"/>
      <c r="AH81" s="4288"/>
      <c r="AI81" s="4288"/>
      <c r="AJ81" s="4288"/>
      <c r="AK81" s="4288"/>
      <c r="AL81" s="4288"/>
      <c r="AM81" s="4288"/>
      <c r="AN81" s="4288"/>
      <c r="AO81" s="4288"/>
      <c r="AP81" s="4288"/>
      <c r="AQ81" s="4288"/>
      <c r="AR81" s="4288"/>
      <c r="AS81" s="4288"/>
      <c r="AT81" s="4288"/>
      <c r="AU81" s="4288"/>
      <c r="AV81" s="4288"/>
      <c r="AW81" s="4288"/>
      <c r="AX81" s="4288"/>
      <c r="AY81" s="4288"/>
      <c r="AZ81" s="4288"/>
      <c r="BA81" s="4288"/>
      <c r="BB81" s="4288"/>
      <c r="BC81" s="4288"/>
      <c r="BD81" s="4288"/>
      <c r="BE81" s="4288"/>
      <c r="BF81" s="4288"/>
      <c r="BG81" s="4288"/>
      <c r="BH81" s="4288"/>
      <c r="BI81" s="4288"/>
      <c r="BJ81" s="4288"/>
      <c r="BK81" s="4288"/>
      <c r="BL81" s="4288"/>
      <c r="BM81" s="4288"/>
      <c r="BN81" s="4288"/>
      <c r="BO81" s="4288"/>
      <c r="BP81" s="4288"/>
      <c r="BQ81" s="4288"/>
      <c r="BR81" s="4288"/>
      <c r="BS81" s="4288"/>
      <c r="BT81" s="4288"/>
      <c r="BU81" s="4288"/>
      <c r="BV81" s="4288"/>
      <c r="BW81" s="4288"/>
      <c r="BX81" s="4288"/>
      <c r="BY81" s="4288"/>
      <c r="BZ81" s="4288"/>
      <c r="CA81" s="1732"/>
      <c r="CB81" s="1728"/>
      <c r="CC81" s="1728"/>
      <c r="CD81" s="1728"/>
      <c r="CE81" s="1728"/>
      <c r="CF81" s="1728"/>
      <c r="CG81" s="1731"/>
    </row>
    <row r="82" spans="2:85" ht="11.45" customHeight="1">
      <c r="B82" s="1727"/>
      <c r="C82" s="1728"/>
      <c r="D82" s="4288" t="s">
        <v>2586</v>
      </c>
      <c r="E82" s="4288"/>
      <c r="F82" s="4288"/>
      <c r="G82" s="4288"/>
      <c r="H82" s="4288"/>
      <c r="I82" s="4288"/>
      <c r="J82" s="4288"/>
      <c r="K82" s="4288"/>
      <c r="L82" s="4288"/>
      <c r="M82" s="4288"/>
      <c r="N82" s="4288"/>
      <c r="O82" s="4288"/>
      <c r="P82" s="4288"/>
      <c r="Q82" s="4288"/>
      <c r="R82" s="4288"/>
      <c r="S82" s="4288"/>
      <c r="T82" s="4288"/>
      <c r="U82" s="4288"/>
      <c r="V82" s="4288"/>
      <c r="W82" s="4288"/>
      <c r="X82" s="4288"/>
      <c r="Y82" s="4288"/>
      <c r="Z82" s="4288"/>
      <c r="AA82" s="4288"/>
      <c r="AB82" s="4288"/>
      <c r="AC82" s="4288"/>
      <c r="AD82" s="4288"/>
      <c r="AE82" s="4288"/>
      <c r="AF82" s="4288"/>
      <c r="AG82" s="4288"/>
      <c r="AH82" s="4288"/>
      <c r="AI82" s="4288"/>
      <c r="AJ82" s="4288"/>
      <c r="AK82" s="4288"/>
      <c r="AL82" s="4288"/>
      <c r="AM82" s="4288"/>
      <c r="AN82" s="4288"/>
      <c r="AO82" s="4288"/>
      <c r="AP82" s="4288"/>
      <c r="AQ82" s="4288"/>
      <c r="AR82" s="4288"/>
      <c r="AS82" s="4288"/>
      <c r="AT82" s="4288"/>
      <c r="AU82" s="4288"/>
      <c r="AV82" s="4288"/>
      <c r="AW82" s="4288"/>
      <c r="AX82" s="4288"/>
      <c r="AY82" s="4288"/>
      <c r="AZ82" s="4288"/>
      <c r="BA82" s="4288"/>
      <c r="BB82" s="4288"/>
      <c r="BC82" s="4288"/>
      <c r="BD82" s="4288"/>
      <c r="BE82" s="4288"/>
      <c r="BF82" s="4288"/>
      <c r="BG82" s="4288"/>
      <c r="BH82" s="4288"/>
      <c r="BI82" s="4288"/>
      <c r="BJ82" s="4288"/>
      <c r="BK82" s="4288"/>
      <c r="BL82" s="4288"/>
      <c r="BM82" s="4288"/>
      <c r="BN82" s="4288"/>
      <c r="BO82" s="4288"/>
      <c r="BP82" s="4288"/>
      <c r="BQ82" s="4288"/>
      <c r="BR82" s="4288"/>
      <c r="BS82" s="4288"/>
      <c r="BT82" s="4288"/>
      <c r="BU82" s="4288"/>
      <c r="BV82" s="4288"/>
      <c r="BW82" s="4288"/>
      <c r="BX82" s="4288"/>
      <c r="BY82" s="4288"/>
      <c r="BZ82" s="4288"/>
      <c r="CA82" s="1732"/>
      <c r="CB82" s="1728"/>
      <c r="CC82" s="1728"/>
      <c r="CD82" s="1728"/>
      <c r="CE82" s="1728"/>
      <c r="CF82" s="1728"/>
      <c r="CG82" s="1731"/>
    </row>
    <row r="83" spans="2:85" ht="11.45" customHeight="1">
      <c r="B83" s="1727"/>
      <c r="C83" s="1732"/>
      <c r="D83" s="4288" t="s">
        <v>2587</v>
      </c>
      <c r="E83" s="4288"/>
      <c r="F83" s="4288"/>
      <c r="G83" s="4288"/>
      <c r="H83" s="4288"/>
      <c r="I83" s="4288"/>
      <c r="J83" s="4288"/>
      <c r="K83" s="4288"/>
      <c r="L83" s="4288"/>
      <c r="M83" s="4288"/>
      <c r="N83" s="4288"/>
      <c r="O83" s="4288"/>
      <c r="P83" s="4288"/>
      <c r="Q83" s="4288"/>
      <c r="R83" s="4288"/>
      <c r="S83" s="4288"/>
      <c r="T83" s="4288"/>
      <c r="U83" s="4288"/>
      <c r="V83" s="4288"/>
      <c r="W83" s="4288"/>
      <c r="X83" s="4288"/>
      <c r="Y83" s="4288"/>
      <c r="Z83" s="4288"/>
      <c r="AA83" s="4288"/>
      <c r="AB83" s="4288"/>
      <c r="AC83" s="4288"/>
      <c r="AD83" s="4288"/>
      <c r="AE83" s="4288"/>
      <c r="AF83" s="4288"/>
      <c r="AG83" s="4288"/>
      <c r="AH83" s="4288"/>
      <c r="AI83" s="4288"/>
      <c r="AJ83" s="4288"/>
      <c r="AK83" s="4288"/>
      <c r="AL83" s="4288"/>
      <c r="AM83" s="4288"/>
      <c r="AN83" s="4288"/>
      <c r="AO83" s="4288"/>
      <c r="AP83" s="4288"/>
      <c r="AQ83" s="4288"/>
      <c r="AR83" s="4288"/>
      <c r="AS83" s="4288"/>
      <c r="AT83" s="4288"/>
      <c r="AU83" s="4288"/>
      <c r="AV83" s="4288"/>
      <c r="AW83" s="4288"/>
      <c r="AX83" s="4288"/>
      <c r="AY83" s="4288"/>
      <c r="AZ83" s="4288"/>
      <c r="BA83" s="4288"/>
      <c r="BB83" s="4288"/>
      <c r="BC83" s="4288"/>
      <c r="BD83" s="4288"/>
      <c r="BE83" s="4288"/>
      <c r="BF83" s="4288"/>
      <c r="BG83" s="4288"/>
      <c r="BH83" s="4288"/>
      <c r="BI83" s="4288"/>
      <c r="BJ83" s="4288"/>
      <c r="BK83" s="4288"/>
      <c r="BL83" s="4288"/>
      <c r="BM83" s="4288"/>
      <c r="BN83" s="4288"/>
      <c r="BO83" s="4288"/>
      <c r="BP83" s="4288"/>
      <c r="BQ83" s="4288"/>
      <c r="BR83" s="4288"/>
      <c r="BS83" s="4288"/>
      <c r="BT83" s="4288"/>
      <c r="BU83" s="4288"/>
      <c r="BV83" s="4288"/>
      <c r="BW83" s="4288"/>
      <c r="BX83" s="4288"/>
      <c r="BY83" s="4288"/>
      <c r="BZ83" s="4288"/>
      <c r="CA83" s="1732"/>
      <c r="CB83" s="1728"/>
      <c r="CC83" s="1728"/>
      <c r="CD83" s="1728"/>
      <c r="CE83" s="1728"/>
      <c r="CF83" s="1728"/>
      <c r="CG83" s="1731"/>
    </row>
    <row r="84" spans="2:85" ht="11.45" customHeight="1">
      <c r="B84" s="1727"/>
      <c r="C84" s="1732"/>
      <c r="D84" s="4288" t="s">
        <v>2588</v>
      </c>
      <c r="E84" s="4288"/>
      <c r="F84" s="4288"/>
      <c r="G84" s="4288"/>
      <c r="H84" s="4288"/>
      <c r="I84" s="4288"/>
      <c r="J84" s="4288"/>
      <c r="K84" s="4288"/>
      <c r="L84" s="4288"/>
      <c r="M84" s="4288"/>
      <c r="N84" s="4288"/>
      <c r="O84" s="4288"/>
      <c r="P84" s="4288"/>
      <c r="Q84" s="4288"/>
      <c r="R84" s="4288"/>
      <c r="S84" s="4288"/>
      <c r="T84" s="4288"/>
      <c r="U84" s="4288"/>
      <c r="V84" s="4288"/>
      <c r="W84" s="4288"/>
      <c r="X84" s="4288"/>
      <c r="Y84" s="4288"/>
      <c r="Z84" s="4288"/>
      <c r="AA84" s="4288"/>
      <c r="AB84" s="4288"/>
      <c r="AC84" s="4288"/>
      <c r="AD84" s="4288"/>
      <c r="AE84" s="4288"/>
      <c r="AF84" s="4288"/>
      <c r="AG84" s="4288"/>
      <c r="AH84" s="4288"/>
      <c r="AI84" s="4288"/>
      <c r="AJ84" s="4288"/>
      <c r="AK84" s="4288"/>
      <c r="AL84" s="4288"/>
      <c r="AM84" s="4288"/>
      <c r="AN84" s="4288"/>
      <c r="AO84" s="4288"/>
      <c r="AP84" s="4288"/>
      <c r="AQ84" s="4288"/>
      <c r="AR84" s="4288"/>
      <c r="AS84" s="4288"/>
      <c r="AT84" s="4288"/>
      <c r="AU84" s="4288"/>
      <c r="AV84" s="4288"/>
      <c r="AW84" s="4288"/>
      <c r="AX84" s="4288"/>
      <c r="AY84" s="4288"/>
      <c r="AZ84" s="4288"/>
      <c r="BA84" s="4288"/>
      <c r="BB84" s="4288"/>
      <c r="BC84" s="4288"/>
      <c r="BD84" s="4288"/>
      <c r="BE84" s="4288"/>
      <c r="BF84" s="4288"/>
      <c r="BG84" s="4288"/>
      <c r="BH84" s="4288"/>
      <c r="BI84" s="4288"/>
      <c r="BJ84" s="4288"/>
      <c r="BK84" s="4288"/>
      <c r="BL84" s="4288"/>
      <c r="BM84" s="4288"/>
      <c r="BN84" s="4288"/>
      <c r="BO84" s="4288"/>
      <c r="BP84" s="4288"/>
      <c r="BQ84" s="4288"/>
      <c r="BR84" s="4288"/>
      <c r="BS84" s="4288"/>
      <c r="BT84" s="4288"/>
      <c r="BU84" s="4288"/>
      <c r="BV84" s="4288"/>
      <c r="BW84" s="4288"/>
      <c r="BX84" s="4288"/>
      <c r="BY84" s="4288"/>
      <c r="BZ84" s="4288"/>
      <c r="CA84" s="1732"/>
      <c r="CB84" s="1728"/>
      <c r="CC84" s="1728"/>
      <c r="CD84" s="1728"/>
      <c r="CE84" s="1728"/>
      <c r="CF84" s="1728"/>
      <c r="CG84" s="1731"/>
    </row>
    <row r="85" spans="2:85" ht="11.45" customHeight="1">
      <c r="B85" s="1727"/>
      <c r="C85" s="4288" t="s">
        <v>3802</v>
      </c>
      <c r="D85" s="4288"/>
      <c r="E85" s="4288"/>
      <c r="F85" s="4288"/>
      <c r="G85" s="4288"/>
      <c r="H85" s="4288"/>
      <c r="I85" s="4288"/>
      <c r="J85" s="4288"/>
      <c r="K85" s="4288"/>
      <c r="L85" s="4288"/>
      <c r="M85" s="4288"/>
      <c r="N85" s="4288"/>
      <c r="O85" s="4288"/>
      <c r="P85" s="4288"/>
      <c r="Q85" s="4288"/>
      <c r="R85" s="4288"/>
      <c r="S85" s="4288"/>
      <c r="T85" s="4288"/>
      <c r="U85" s="4288"/>
      <c r="V85" s="4288"/>
      <c r="W85" s="4288"/>
      <c r="X85" s="4288"/>
      <c r="Y85" s="4288"/>
      <c r="Z85" s="4288"/>
      <c r="AA85" s="4288"/>
      <c r="AB85" s="4288"/>
      <c r="AC85" s="4288"/>
      <c r="AD85" s="4288"/>
      <c r="AE85" s="4288"/>
      <c r="AF85" s="4288"/>
      <c r="AG85" s="4288"/>
      <c r="AH85" s="4288"/>
      <c r="AI85" s="4288"/>
      <c r="AJ85" s="4288"/>
      <c r="AK85" s="4288"/>
      <c r="AL85" s="4288"/>
      <c r="AM85" s="4288"/>
      <c r="AN85" s="4288"/>
      <c r="AO85" s="4288"/>
      <c r="AP85" s="4288"/>
      <c r="AQ85" s="4288"/>
      <c r="AR85" s="4288"/>
      <c r="AS85" s="4288"/>
      <c r="AT85" s="4288"/>
      <c r="AU85" s="4288"/>
      <c r="AV85" s="4288"/>
      <c r="AW85" s="4288"/>
      <c r="AX85" s="4288"/>
      <c r="AY85" s="4288"/>
      <c r="AZ85" s="4288"/>
      <c r="BA85" s="4288"/>
      <c r="BB85" s="4288"/>
      <c r="BC85" s="4288"/>
      <c r="BD85" s="4288"/>
      <c r="BE85" s="4288"/>
      <c r="BF85" s="4288"/>
      <c r="BG85" s="4288"/>
      <c r="BH85" s="4288"/>
      <c r="BI85" s="4288"/>
      <c r="BJ85" s="4288"/>
      <c r="BK85" s="4288"/>
      <c r="BL85" s="4288"/>
      <c r="BM85" s="4288"/>
      <c r="BN85" s="4288"/>
      <c r="BO85" s="4288"/>
      <c r="BP85" s="4288"/>
      <c r="BQ85" s="4288"/>
      <c r="BR85" s="4288"/>
      <c r="BS85" s="4288"/>
      <c r="BT85" s="4288"/>
      <c r="BU85" s="4288"/>
      <c r="BV85" s="4288"/>
      <c r="BW85" s="4288"/>
      <c r="BX85" s="4288"/>
      <c r="BY85" s="4288"/>
      <c r="BZ85" s="4288"/>
      <c r="CA85" s="1732"/>
      <c r="CB85" s="1728"/>
      <c r="CC85" s="1728"/>
      <c r="CD85" s="1728"/>
      <c r="CE85" s="1728"/>
      <c r="CF85" s="1728"/>
      <c r="CG85" s="1731"/>
    </row>
    <row r="86" spans="2:85" ht="11.45" customHeight="1">
      <c r="B86" s="1727"/>
      <c r="C86" s="1732"/>
      <c r="D86" s="4316" t="s">
        <v>4882</v>
      </c>
      <c r="E86" s="4316"/>
      <c r="F86" s="4316"/>
      <c r="G86" s="4316"/>
      <c r="H86" s="4316"/>
      <c r="I86" s="4316"/>
      <c r="J86" s="4316"/>
      <c r="K86" s="4316"/>
      <c r="L86" s="4316"/>
      <c r="M86" s="4316"/>
      <c r="N86" s="4316"/>
      <c r="O86" s="4316"/>
      <c r="P86" s="4316"/>
      <c r="Q86" s="4316"/>
      <c r="R86" s="4316"/>
      <c r="S86" s="4316"/>
      <c r="T86" s="4316"/>
      <c r="U86" s="4316"/>
      <c r="V86" s="4316"/>
      <c r="W86" s="4316"/>
      <c r="X86" s="4316"/>
      <c r="Y86" s="4316"/>
      <c r="Z86" s="4316"/>
      <c r="AA86" s="4316"/>
      <c r="AB86" s="4316"/>
      <c r="AC86" s="4316"/>
      <c r="AD86" s="4316"/>
      <c r="AE86" s="4316"/>
      <c r="AF86" s="4316"/>
      <c r="AG86" s="4316"/>
      <c r="AH86" s="4316"/>
      <c r="AI86" s="4316"/>
      <c r="AJ86" s="4316"/>
      <c r="AK86" s="4316"/>
      <c r="AL86" s="4316"/>
      <c r="AM86" s="4316"/>
      <c r="AN86" s="4316"/>
      <c r="AO86" s="4316"/>
      <c r="AP86" s="4316"/>
      <c r="AQ86" s="4316"/>
      <c r="AR86" s="4316"/>
      <c r="AS86" s="4316"/>
      <c r="AT86" s="4316"/>
      <c r="AU86" s="4316"/>
      <c r="AV86" s="4316"/>
      <c r="AW86" s="4316"/>
      <c r="AX86" s="4316"/>
      <c r="AY86" s="4316"/>
      <c r="AZ86" s="4316"/>
      <c r="BA86" s="4316"/>
      <c r="BB86" s="4316"/>
      <c r="BC86" s="4316"/>
      <c r="BD86" s="4316"/>
      <c r="BE86" s="4316"/>
      <c r="BF86" s="4316"/>
      <c r="BG86" s="4316"/>
      <c r="BH86" s="4316"/>
      <c r="BI86" s="4316"/>
      <c r="BJ86" s="4316"/>
      <c r="BK86" s="4316"/>
      <c r="BL86" s="4316"/>
      <c r="BM86" s="4316"/>
      <c r="BN86" s="4316"/>
      <c r="BO86" s="4316"/>
      <c r="BP86" s="4316"/>
      <c r="BQ86" s="4316"/>
      <c r="BR86" s="4316"/>
      <c r="BS86" s="4316"/>
      <c r="BT86" s="4316"/>
      <c r="BU86" s="4316"/>
      <c r="BV86" s="4316"/>
      <c r="BW86" s="4316"/>
      <c r="BX86" s="4316"/>
      <c r="BY86" s="4316"/>
      <c r="BZ86" s="4316"/>
      <c r="CA86" s="4316"/>
      <c r="CB86" s="4316"/>
      <c r="CC86" s="4316"/>
      <c r="CD86" s="4316"/>
      <c r="CE86" s="4316"/>
      <c r="CF86" s="4316"/>
      <c r="CG86" s="4317"/>
    </row>
    <row r="87" spans="2:85" ht="11.45" customHeight="1">
      <c r="B87" s="1727"/>
      <c r="C87" s="1732"/>
      <c r="D87" s="4316" t="s">
        <v>4510</v>
      </c>
      <c r="E87" s="4316"/>
      <c r="F87" s="4316"/>
      <c r="G87" s="4316"/>
      <c r="H87" s="4316"/>
      <c r="I87" s="4316"/>
      <c r="J87" s="4316"/>
      <c r="K87" s="4316"/>
      <c r="L87" s="4316"/>
      <c r="M87" s="4316"/>
      <c r="N87" s="4316"/>
      <c r="O87" s="4316"/>
      <c r="P87" s="4316"/>
      <c r="Q87" s="4316"/>
      <c r="R87" s="4316"/>
      <c r="S87" s="4316"/>
      <c r="T87" s="4316"/>
      <c r="U87" s="4316"/>
      <c r="V87" s="4316"/>
      <c r="W87" s="4316"/>
      <c r="X87" s="4316"/>
      <c r="Y87" s="4316"/>
      <c r="Z87" s="4316"/>
      <c r="AA87" s="4316"/>
      <c r="AB87" s="4316"/>
      <c r="AC87" s="4316"/>
      <c r="AD87" s="4316"/>
      <c r="AE87" s="4316"/>
      <c r="AF87" s="4316"/>
      <c r="AG87" s="4316"/>
      <c r="AH87" s="4316"/>
      <c r="AI87" s="4316"/>
      <c r="AJ87" s="4316"/>
      <c r="AK87" s="4316"/>
      <c r="AL87" s="4316"/>
      <c r="AM87" s="4316"/>
      <c r="AN87" s="4316"/>
      <c r="AO87" s="4316"/>
      <c r="AP87" s="4316"/>
      <c r="AQ87" s="4316"/>
      <c r="AR87" s="4316"/>
      <c r="AS87" s="4316"/>
      <c r="AT87" s="4316"/>
      <c r="AU87" s="4316"/>
      <c r="AV87" s="4316"/>
      <c r="AW87" s="4316"/>
      <c r="AX87" s="4316"/>
      <c r="AY87" s="4316"/>
      <c r="AZ87" s="4316"/>
      <c r="BA87" s="4316"/>
      <c r="BB87" s="4316"/>
      <c r="BC87" s="4316"/>
      <c r="BD87" s="4316"/>
      <c r="BE87" s="4316"/>
      <c r="BF87" s="4316"/>
      <c r="BG87" s="4316"/>
      <c r="BH87" s="4316"/>
      <c r="BI87" s="4316"/>
      <c r="BJ87" s="4316"/>
      <c r="BK87" s="4316"/>
      <c r="BL87" s="4316"/>
      <c r="BM87" s="4316"/>
      <c r="BN87" s="4316"/>
      <c r="BO87" s="4316"/>
      <c r="BP87" s="4316"/>
      <c r="BQ87" s="4316"/>
      <c r="BR87" s="4316"/>
      <c r="BS87" s="4316"/>
      <c r="BT87" s="4316"/>
      <c r="BU87" s="4316"/>
      <c r="BV87" s="4316"/>
      <c r="BW87" s="4316"/>
      <c r="BX87" s="4316"/>
      <c r="BY87" s="4316"/>
      <c r="BZ87" s="4316"/>
      <c r="CA87" s="4316"/>
      <c r="CB87" s="4316"/>
      <c r="CC87" s="4316"/>
      <c r="CD87" s="4316"/>
      <c r="CE87" s="4316"/>
      <c r="CF87" s="4316"/>
      <c r="CG87" s="4317"/>
    </row>
    <row r="88" spans="2:85" ht="2.25" customHeight="1">
      <c r="B88" s="1740"/>
      <c r="C88" s="1732"/>
      <c r="D88" s="1732"/>
      <c r="E88" s="1732"/>
      <c r="F88" s="1732"/>
      <c r="G88" s="1732"/>
      <c r="H88" s="1732"/>
      <c r="I88" s="1732"/>
      <c r="J88" s="1732"/>
      <c r="K88" s="1732"/>
      <c r="L88" s="1732"/>
      <c r="M88" s="1732"/>
      <c r="N88" s="1732"/>
      <c r="O88" s="1732"/>
      <c r="P88" s="1732"/>
      <c r="Q88" s="1732"/>
      <c r="R88" s="1732"/>
      <c r="S88" s="1732"/>
      <c r="T88" s="1732"/>
      <c r="U88" s="1732"/>
      <c r="V88" s="1732"/>
      <c r="W88" s="1732"/>
      <c r="X88" s="1732"/>
      <c r="Y88" s="1732"/>
      <c r="Z88" s="1732"/>
      <c r="AA88" s="1732"/>
      <c r="AB88" s="1732"/>
      <c r="AC88" s="1732"/>
      <c r="AD88" s="1732"/>
      <c r="AE88" s="1732"/>
      <c r="AF88" s="1732"/>
      <c r="AG88" s="1732"/>
      <c r="AH88" s="1732"/>
      <c r="AI88" s="1732"/>
      <c r="AJ88" s="1732"/>
      <c r="AK88" s="1732"/>
      <c r="AL88" s="1732"/>
      <c r="AM88" s="1732"/>
      <c r="AN88" s="1732"/>
      <c r="AO88" s="1732"/>
      <c r="AP88" s="1732"/>
      <c r="AQ88" s="1732"/>
      <c r="AR88" s="1732"/>
      <c r="AS88" s="1732"/>
      <c r="AT88" s="1732"/>
      <c r="AU88" s="1732"/>
      <c r="AV88" s="1732"/>
      <c r="AW88" s="1732"/>
      <c r="AX88" s="1732"/>
      <c r="AY88" s="1732"/>
      <c r="AZ88" s="1732"/>
      <c r="BA88" s="1732"/>
      <c r="BB88" s="1732"/>
      <c r="BC88" s="1732"/>
      <c r="BD88" s="1732"/>
      <c r="BE88" s="1732"/>
      <c r="BF88" s="1732"/>
      <c r="BG88" s="1732"/>
      <c r="BH88" s="1732"/>
      <c r="BI88" s="1732"/>
      <c r="BJ88" s="1732"/>
      <c r="BK88" s="1732"/>
      <c r="BL88" s="1732"/>
      <c r="BM88" s="1732"/>
      <c r="BN88" s="1732"/>
      <c r="BO88" s="1732"/>
      <c r="BP88" s="1732"/>
      <c r="BQ88" s="1732"/>
      <c r="BR88" s="1732"/>
      <c r="BS88" s="1732"/>
      <c r="BT88" s="1732"/>
      <c r="BU88" s="1732"/>
      <c r="BV88" s="1732"/>
      <c r="BW88" s="1732"/>
      <c r="BX88" s="1732"/>
      <c r="BY88" s="1732"/>
      <c r="BZ88" s="1732"/>
      <c r="CA88" s="1732"/>
      <c r="CB88" s="1732"/>
      <c r="CC88" s="1732"/>
      <c r="CD88" s="1732"/>
      <c r="CE88" s="1732"/>
      <c r="CF88" s="1732"/>
      <c r="CG88" s="1741"/>
    </row>
    <row r="89" spans="2:85" ht="12.95" customHeight="1">
      <c r="B89" s="1733"/>
      <c r="C89" s="1626"/>
      <c r="D89" s="4291" t="s">
        <v>2589</v>
      </c>
      <c r="E89" s="4292"/>
      <c r="F89" s="4292"/>
      <c r="G89" s="4292"/>
      <c r="H89" s="4292"/>
      <c r="I89" s="4292"/>
      <c r="J89" s="4292"/>
      <c r="K89" s="4292"/>
      <c r="L89" s="4292"/>
      <c r="M89" s="4292"/>
      <c r="N89" s="4292"/>
      <c r="O89" s="4292"/>
      <c r="P89" s="4292"/>
      <c r="Q89" s="4292"/>
      <c r="R89" s="4292"/>
      <c r="S89" s="4293"/>
      <c r="T89" s="4291" t="s">
        <v>2590</v>
      </c>
      <c r="U89" s="4292"/>
      <c r="V89" s="4292"/>
      <c r="W89" s="4292"/>
      <c r="X89" s="4292"/>
      <c r="Y89" s="4292"/>
      <c r="Z89" s="4292"/>
      <c r="AA89" s="4292"/>
      <c r="AB89" s="4292"/>
      <c r="AC89" s="4292"/>
      <c r="AD89" s="4292"/>
      <c r="AE89" s="4292"/>
      <c r="AF89" s="4292"/>
      <c r="AG89" s="4292"/>
      <c r="AH89" s="4292"/>
      <c r="AI89" s="4292"/>
      <c r="AJ89" s="4292"/>
      <c r="AK89" s="4292"/>
      <c r="AL89" s="4292"/>
      <c r="AM89" s="4292"/>
      <c r="AN89" s="4292"/>
      <c r="AO89" s="4292"/>
      <c r="AP89" s="4292"/>
      <c r="AQ89" s="4292"/>
      <c r="AR89" s="4292"/>
      <c r="AS89" s="4292"/>
      <c r="AT89" s="4292"/>
      <c r="AU89" s="4292"/>
      <c r="AV89" s="4292"/>
      <c r="AW89" s="4292"/>
      <c r="AX89" s="4292"/>
      <c r="AY89" s="4292"/>
      <c r="AZ89" s="4292"/>
      <c r="BA89" s="4292"/>
      <c r="BB89" s="4292"/>
      <c r="BC89" s="4292"/>
      <c r="BD89" s="4292"/>
      <c r="BE89" s="4292"/>
      <c r="BF89" s="4292"/>
      <c r="BG89" s="4292"/>
      <c r="BH89" s="4292"/>
      <c r="BI89" s="4292"/>
      <c r="BJ89" s="4292"/>
      <c r="BK89" s="4292"/>
      <c r="BL89" s="4292"/>
      <c r="BM89" s="4292"/>
      <c r="BN89" s="4292"/>
      <c r="BO89" s="4292"/>
      <c r="BP89" s="4292"/>
      <c r="BQ89" s="4292"/>
      <c r="BR89" s="4293"/>
      <c r="BS89" s="4294" t="s">
        <v>3803</v>
      </c>
      <c r="BT89" s="4294"/>
      <c r="BU89" s="4294"/>
      <c r="BV89" s="4294"/>
      <c r="BW89" s="4294"/>
      <c r="BX89" s="4294"/>
      <c r="BY89" s="4294"/>
      <c r="BZ89" s="4294"/>
      <c r="CA89" s="4294"/>
      <c r="CB89" s="4294"/>
      <c r="CC89" s="4294"/>
      <c r="CD89" s="4294"/>
      <c r="CE89" s="4294"/>
      <c r="CF89" s="4294"/>
      <c r="CG89" s="1735"/>
    </row>
    <row r="90" spans="2:85" ht="12" customHeight="1">
      <c r="B90" s="1733"/>
      <c r="C90" s="1626"/>
      <c r="D90" s="4295" t="s">
        <v>3804</v>
      </c>
      <c r="E90" s="4296"/>
      <c r="F90" s="4296"/>
      <c r="G90" s="4296"/>
      <c r="H90" s="4296"/>
      <c r="I90" s="4296"/>
      <c r="J90" s="4296"/>
      <c r="K90" s="4296"/>
      <c r="L90" s="4296"/>
      <c r="M90" s="4296"/>
      <c r="N90" s="4296"/>
      <c r="O90" s="4296"/>
      <c r="P90" s="4296"/>
      <c r="Q90" s="4296"/>
      <c r="R90" s="4296"/>
      <c r="S90" s="4297"/>
      <c r="T90" s="4284" t="s">
        <v>3820</v>
      </c>
      <c r="U90" s="4285"/>
      <c r="V90" s="4285"/>
      <c r="W90" s="4285"/>
      <c r="X90" s="4285"/>
      <c r="Y90" s="4285"/>
      <c r="Z90" s="4285"/>
      <c r="AA90" s="4285"/>
      <c r="AB90" s="4285"/>
      <c r="AC90" s="4285"/>
      <c r="AD90" s="4285"/>
      <c r="AE90" s="4285"/>
      <c r="AF90" s="4285"/>
      <c r="AG90" s="4285"/>
      <c r="AH90" s="4285"/>
      <c r="AI90" s="4285"/>
      <c r="AJ90" s="4285"/>
      <c r="AK90" s="4285"/>
      <c r="AL90" s="4285"/>
      <c r="AM90" s="4285"/>
      <c r="AN90" s="4285"/>
      <c r="AO90" s="4285"/>
      <c r="AP90" s="4285"/>
      <c r="AQ90" s="4285"/>
      <c r="AR90" s="4285"/>
      <c r="AS90" s="4285"/>
      <c r="AT90" s="4285"/>
      <c r="AU90" s="4285"/>
      <c r="AV90" s="4285"/>
      <c r="AW90" s="4285"/>
      <c r="AX90" s="4285"/>
      <c r="AY90" s="4285"/>
      <c r="AZ90" s="4285"/>
      <c r="BA90" s="4285"/>
      <c r="BB90" s="4285"/>
      <c r="BC90" s="4285"/>
      <c r="BD90" s="4285"/>
      <c r="BE90" s="4285"/>
      <c r="BF90" s="4285"/>
      <c r="BG90" s="4285"/>
      <c r="BH90" s="4285"/>
      <c r="BI90" s="4285"/>
      <c r="BJ90" s="4285"/>
      <c r="BK90" s="4285"/>
      <c r="BL90" s="4285"/>
      <c r="BM90" s="4285"/>
      <c r="BN90" s="4285"/>
      <c r="BO90" s="4285"/>
      <c r="BP90" s="4285"/>
      <c r="BQ90" s="4285"/>
      <c r="BR90" s="4286"/>
      <c r="BS90" s="4304" t="s">
        <v>4521</v>
      </c>
      <c r="BT90" s="4305"/>
      <c r="BU90" s="4305"/>
      <c r="BV90" s="4305"/>
      <c r="BW90" s="4305"/>
      <c r="BX90" s="4305"/>
      <c r="BY90" s="4305"/>
      <c r="BZ90" s="4305"/>
      <c r="CA90" s="4305"/>
      <c r="CB90" s="4305"/>
      <c r="CC90" s="4305"/>
      <c r="CD90" s="4305"/>
      <c r="CE90" s="4305"/>
      <c r="CF90" s="4306"/>
      <c r="CG90" s="1735"/>
    </row>
    <row r="91" spans="2:85" ht="12" customHeight="1">
      <c r="B91" s="1733"/>
      <c r="C91" s="1626"/>
      <c r="D91" s="4298"/>
      <c r="E91" s="4299"/>
      <c r="F91" s="4299"/>
      <c r="G91" s="4299"/>
      <c r="H91" s="4299"/>
      <c r="I91" s="4299"/>
      <c r="J91" s="4299"/>
      <c r="K91" s="4299"/>
      <c r="L91" s="4299"/>
      <c r="M91" s="4299"/>
      <c r="N91" s="4299"/>
      <c r="O91" s="4299"/>
      <c r="P91" s="4299"/>
      <c r="Q91" s="4299"/>
      <c r="R91" s="4299"/>
      <c r="S91" s="4300"/>
      <c r="T91" s="4287" t="s">
        <v>3805</v>
      </c>
      <c r="U91" s="4288"/>
      <c r="V91" s="4288"/>
      <c r="W91" s="4288"/>
      <c r="X91" s="4288"/>
      <c r="Y91" s="4288"/>
      <c r="Z91" s="4288"/>
      <c r="AA91" s="4288"/>
      <c r="AB91" s="4288"/>
      <c r="AC91" s="4288"/>
      <c r="AD91" s="4288"/>
      <c r="AE91" s="4288"/>
      <c r="AF91" s="4288"/>
      <c r="AG91" s="4288"/>
      <c r="AH91" s="4288"/>
      <c r="AI91" s="4288"/>
      <c r="AJ91" s="4288"/>
      <c r="AK91" s="4288"/>
      <c r="AL91" s="4288"/>
      <c r="AM91" s="4288"/>
      <c r="AN91" s="4288"/>
      <c r="AO91" s="4288"/>
      <c r="AP91" s="4288"/>
      <c r="AQ91" s="4288"/>
      <c r="AR91" s="4288"/>
      <c r="AS91" s="4288"/>
      <c r="AT91" s="4288"/>
      <c r="AU91" s="4288"/>
      <c r="AV91" s="4288"/>
      <c r="AW91" s="4288"/>
      <c r="AX91" s="4288"/>
      <c r="AY91" s="4288"/>
      <c r="AZ91" s="4288"/>
      <c r="BA91" s="4288"/>
      <c r="BB91" s="4288"/>
      <c r="BC91" s="4288"/>
      <c r="BD91" s="4288"/>
      <c r="BE91" s="4288"/>
      <c r="BF91" s="4288"/>
      <c r="BG91" s="4288"/>
      <c r="BH91" s="4288"/>
      <c r="BI91" s="4288"/>
      <c r="BJ91" s="4288"/>
      <c r="BK91" s="4288"/>
      <c r="BL91" s="4288"/>
      <c r="BM91" s="4288"/>
      <c r="BN91" s="4288"/>
      <c r="BO91" s="4288"/>
      <c r="BP91" s="4288"/>
      <c r="BQ91" s="4288"/>
      <c r="BR91" s="4289"/>
      <c r="BS91" s="4307"/>
      <c r="BT91" s="4308"/>
      <c r="BU91" s="4308"/>
      <c r="BV91" s="4308"/>
      <c r="BW91" s="4308"/>
      <c r="BX91" s="4308"/>
      <c r="BY91" s="4308"/>
      <c r="BZ91" s="4308"/>
      <c r="CA91" s="4308"/>
      <c r="CB91" s="4308"/>
      <c r="CC91" s="4308"/>
      <c r="CD91" s="4308"/>
      <c r="CE91" s="4308"/>
      <c r="CF91" s="4309"/>
      <c r="CG91" s="1735"/>
    </row>
    <row r="92" spans="2:85" ht="12" customHeight="1">
      <c r="B92" s="1733"/>
      <c r="C92" s="1626"/>
      <c r="D92" s="4298"/>
      <c r="E92" s="4299"/>
      <c r="F92" s="4299"/>
      <c r="G92" s="4299"/>
      <c r="H92" s="4299"/>
      <c r="I92" s="4299"/>
      <c r="J92" s="4299"/>
      <c r="K92" s="4299"/>
      <c r="L92" s="4299"/>
      <c r="M92" s="4299"/>
      <c r="N92" s="4299"/>
      <c r="O92" s="4299"/>
      <c r="P92" s="4299"/>
      <c r="Q92" s="4299"/>
      <c r="R92" s="4299"/>
      <c r="S92" s="4300"/>
      <c r="T92" s="4287" t="s">
        <v>4511</v>
      </c>
      <c r="U92" s="4288"/>
      <c r="V92" s="4288"/>
      <c r="W92" s="4288"/>
      <c r="X92" s="4288"/>
      <c r="Y92" s="4288"/>
      <c r="Z92" s="4288"/>
      <c r="AA92" s="4288"/>
      <c r="AB92" s="4288"/>
      <c r="AC92" s="4288"/>
      <c r="AD92" s="4288"/>
      <c r="AE92" s="4288"/>
      <c r="AF92" s="4288"/>
      <c r="AG92" s="4288"/>
      <c r="AH92" s="4288"/>
      <c r="AI92" s="4288"/>
      <c r="AJ92" s="4288"/>
      <c r="AK92" s="4288"/>
      <c r="AL92" s="4288"/>
      <c r="AM92" s="4288"/>
      <c r="AN92" s="4288"/>
      <c r="AO92" s="4288"/>
      <c r="AP92" s="4288"/>
      <c r="AQ92" s="4288"/>
      <c r="AR92" s="4288"/>
      <c r="AS92" s="4288"/>
      <c r="AT92" s="4288"/>
      <c r="AU92" s="4288"/>
      <c r="AV92" s="4288"/>
      <c r="AW92" s="4288"/>
      <c r="AX92" s="4288"/>
      <c r="AY92" s="4288"/>
      <c r="AZ92" s="4288"/>
      <c r="BA92" s="4288"/>
      <c r="BB92" s="4288"/>
      <c r="BC92" s="4288"/>
      <c r="BD92" s="4288"/>
      <c r="BE92" s="4288"/>
      <c r="BF92" s="4288"/>
      <c r="BG92" s="4288"/>
      <c r="BH92" s="4288"/>
      <c r="BI92" s="4288"/>
      <c r="BJ92" s="4288"/>
      <c r="BK92" s="4288"/>
      <c r="BL92" s="4288"/>
      <c r="BM92" s="4288"/>
      <c r="BN92" s="4288"/>
      <c r="BO92" s="4288"/>
      <c r="BP92" s="4288"/>
      <c r="BQ92" s="4288"/>
      <c r="BR92" s="4289"/>
      <c r="BS92" s="4307"/>
      <c r="BT92" s="4308"/>
      <c r="BU92" s="4308"/>
      <c r="BV92" s="4308"/>
      <c r="BW92" s="4308"/>
      <c r="BX92" s="4308"/>
      <c r="BY92" s="4308"/>
      <c r="BZ92" s="4308"/>
      <c r="CA92" s="4308"/>
      <c r="CB92" s="4308"/>
      <c r="CC92" s="4308"/>
      <c r="CD92" s="4308"/>
      <c r="CE92" s="4308"/>
      <c r="CF92" s="4309"/>
      <c r="CG92" s="1735"/>
    </row>
    <row r="93" spans="2:85" ht="12" customHeight="1">
      <c r="B93" s="1733"/>
      <c r="C93" s="1626"/>
      <c r="D93" s="4298"/>
      <c r="E93" s="4299"/>
      <c r="F93" s="4299"/>
      <c r="G93" s="4299"/>
      <c r="H93" s="4299"/>
      <c r="I93" s="4299"/>
      <c r="J93" s="4299"/>
      <c r="K93" s="4299"/>
      <c r="L93" s="4299"/>
      <c r="M93" s="4299"/>
      <c r="N93" s="4299"/>
      <c r="O93" s="4299"/>
      <c r="P93" s="4299"/>
      <c r="Q93" s="4299"/>
      <c r="R93" s="4299"/>
      <c r="S93" s="4300"/>
      <c r="T93" s="4313" t="s">
        <v>4884</v>
      </c>
      <c r="U93" s="4314"/>
      <c r="V93" s="4314"/>
      <c r="W93" s="4314"/>
      <c r="X93" s="4314"/>
      <c r="Y93" s="4314"/>
      <c r="Z93" s="4314"/>
      <c r="AA93" s="4314"/>
      <c r="AB93" s="4314"/>
      <c r="AC93" s="4314"/>
      <c r="AD93" s="4314"/>
      <c r="AE93" s="4314"/>
      <c r="AF93" s="4314"/>
      <c r="AG93" s="4314"/>
      <c r="AH93" s="4314"/>
      <c r="AI93" s="4314"/>
      <c r="AJ93" s="4314"/>
      <c r="AK93" s="4314"/>
      <c r="AL93" s="4314"/>
      <c r="AM93" s="4314"/>
      <c r="AN93" s="4314"/>
      <c r="AO93" s="4314"/>
      <c r="AP93" s="4314"/>
      <c r="AQ93" s="4314"/>
      <c r="AR93" s="4314"/>
      <c r="AS93" s="4314"/>
      <c r="AT93" s="4314"/>
      <c r="AU93" s="4314"/>
      <c r="AV93" s="4314"/>
      <c r="AW93" s="4314"/>
      <c r="AX93" s="4314"/>
      <c r="AY93" s="4314"/>
      <c r="AZ93" s="4314"/>
      <c r="BA93" s="4314"/>
      <c r="BB93" s="4314"/>
      <c r="BC93" s="4314"/>
      <c r="BD93" s="4314"/>
      <c r="BE93" s="4314"/>
      <c r="BF93" s="4314"/>
      <c r="BG93" s="4314"/>
      <c r="BH93" s="4314"/>
      <c r="BI93" s="4314"/>
      <c r="BJ93" s="4314"/>
      <c r="BK93" s="4314"/>
      <c r="BL93" s="4314"/>
      <c r="BM93" s="4314"/>
      <c r="BN93" s="4314"/>
      <c r="BO93" s="4314"/>
      <c r="BP93" s="4314"/>
      <c r="BQ93" s="4314"/>
      <c r="BR93" s="4315"/>
      <c r="BS93" s="4307"/>
      <c r="BT93" s="4308"/>
      <c r="BU93" s="4308"/>
      <c r="BV93" s="4308"/>
      <c r="BW93" s="4308"/>
      <c r="BX93" s="4308"/>
      <c r="BY93" s="4308"/>
      <c r="BZ93" s="4308"/>
      <c r="CA93" s="4308"/>
      <c r="CB93" s="4308"/>
      <c r="CC93" s="4308"/>
      <c r="CD93" s="4308"/>
      <c r="CE93" s="4308"/>
      <c r="CF93" s="4309"/>
      <c r="CG93" s="1735"/>
    </row>
    <row r="94" spans="2:85" ht="12" customHeight="1">
      <c r="B94" s="1733"/>
      <c r="C94" s="1626"/>
      <c r="D94" s="4298"/>
      <c r="E94" s="4299"/>
      <c r="F94" s="4299"/>
      <c r="G94" s="4299"/>
      <c r="H94" s="4299"/>
      <c r="I94" s="4299"/>
      <c r="J94" s="4299"/>
      <c r="K94" s="4299"/>
      <c r="L94" s="4299"/>
      <c r="M94" s="4299"/>
      <c r="N94" s="4299"/>
      <c r="O94" s="4299"/>
      <c r="P94" s="4299"/>
      <c r="Q94" s="4299"/>
      <c r="R94" s="4299"/>
      <c r="S94" s="4300"/>
      <c r="T94" s="4287" t="s">
        <v>2591</v>
      </c>
      <c r="U94" s="4288"/>
      <c r="V94" s="4288"/>
      <c r="W94" s="4288"/>
      <c r="X94" s="4288"/>
      <c r="Y94" s="4288"/>
      <c r="Z94" s="4288"/>
      <c r="AA94" s="4288"/>
      <c r="AB94" s="4288"/>
      <c r="AC94" s="4288"/>
      <c r="AD94" s="4288"/>
      <c r="AE94" s="4288"/>
      <c r="AF94" s="4288"/>
      <c r="AG94" s="4288"/>
      <c r="AH94" s="4288"/>
      <c r="AI94" s="4288"/>
      <c r="AJ94" s="4288"/>
      <c r="AK94" s="4288"/>
      <c r="AL94" s="4288"/>
      <c r="AM94" s="4288"/>
      <c r="AN94" s="4288"/>
      <c r="AO94" s="4288"/>
      <c r="AP94" s="4288"/>
      <c r="AQ94" s="4288"/>
      <c r="AR94" s="4288"/>
      <c r="AS94" s="4288"/>
      <c r="AT94" s="4288"/>
      <c r="AU94" s="4288"/>
      <c r="AV94" s="4288"/>
      <c r="AW94" s="4288"/>
      <c r="AX94" s="4288"/>
      <c r="AY94" s="4288"/>
      <c r="AZ94" s="4288"/>
      <c r="BA94" s="4288"/>
      <c r="BB94" s="4288"/>
      <c r="BC94" s="4288"/>
      <c r="BD94" s="4288"/>
      <c r="BE94" s="4288"/>
      <c r="BF94" s="4288"/>
      <c r="BG94" s="4288"/>
      <c r="BH94" s="4288"/>
      <c r="BI94" s="4288"/>
      <c r="BJ94" s="4288"/>
      <c r="BK94" s="4288"/>
      <c r="BL94" s="4288"/>
      <c r="BM94" s="4288"/>
      <c r="BN94" s="4288"/>
      <c r="BO94" s="4288"/>
      <c r="BP94" s="4288"/>
      <c r="BQ94" s="4288"/>
      <c r="BR94" s="4289"/>
      <c r="BS94" s="4307"/>
      <c r="BT94" s="4308"/>
      <c r="BU94" s="4308"/>
      <c r="BV94" s="4308"/>
      <c r="BW94" s="4308"/>
      <c r="BX94" s="4308"/>
      <c r="BY94" s="4308"/>
      <c r="BZ94" s="4308"/>
      <c r="CA94" s="4308"/>
      <c r="CB94" s="4308"/>
      <c r="CC94" s="4308"/>
      <c r="CD94" s="4308"/>
      <c r="CE94" s="4308"/>
      <c r="CF94" s="4309"/>
      <c r="CG94" s="1735"/>
    </row>
    <row r="95" spans="2:85" ht="12" customHeight="1">
      <c r="B95" s="1733"/>
      <c r="C95" s="1626"/>
      <c r="D95" s="4301"/>
      <c r="E95" s="4302"/>
      <c r="F95" s="4302"/>
      <c r="G95" s="4302"/>
      <c r="H95" s="4302"/>
      <c r="I95" s="4302"/>
      <c r="J95" s="4302"/>
      <c r="K95" s="4302"/>
      <c r="L95" s="4302"/>
      <c r="M95" s="4302"/>
      <c r="N95" s="4302"/>
      <c r="O95" s="4302"/>
      <c r="P95" s="4302"/>
      <c r="Q95" s="4302"/>
      <c r="R95" s="4302"/>
      <c r="S95" s="4303"/>
      <c r="T95" s="4272" t="s">
        <v>2592</v>
      </c>
      <c r="U95" s="4273"/>
      <c r="V95" s="4273"/>
      <c r="W95" s="4273"/>
      <c r="X95" s="4273"/>
      <c r="Y95" s="4273"/>
      <c r="Z95" s="4273"/>
      <c r="AA95" s="4273"/>
      <c r="AB95" s="4273"/>
      <c r="AC95" s="4273"/>
      <c r="AD95" s="4273"/>
      <c r="AE95" s="4273"/>
      <c r="AF95" s="4273"/>
      <c r="AG95" s="4273"/>
      <c r="AH95" s="4273"/>
      <c r="AI95" s="4273"/>
      <c r="AJ95" s="4273"/>
      <c r="AK95" s="4273"/>
      <c r="AL95" s="4273"/>
      <c r="AM95" s="4273"/>
      <c r="AN95" s="4273"/>
      <c r="AO95" s="4273"/>
      <c r="AP95" s="4273"/>
      <c r="AQ95" s="4273"/>
      <c r="AR95" s="4273"/>
      <c r="AS95" s="4273"/>
      <c r="AT95" s="4273"/>
      <c r="AU95" s="4273"/>
      <c r="AV95" s="4273"/>
      <c r="AW95" s="4273"/>
      <c r="AX95" s="4273"/>
      <c r="AY95" s="4273"/>
      <c r="AZ95" s="4273"/>
      <c r="BA95" s="4273"/>
      <c r="BB95" s="4273"/>
      <c r="BC95" s="4273"/>
      <c r="BD95" s="4273"/>
      <c r="BE95" s="4273"/>
      <c r="BF95" s="4273"/>
      <c r="BG95" s="4273"/>
      <c r="BH95" s="4273"/>
      <c r="BI95" s="4273"/>
      <c r="BJ95" s="4273"/>
      <c r="BK95" s="4273"/>
      <c r="BL95" s="4273"/>
      <c r="BM95" s="4273"/>
      <c r="BN95" s="4273"/>
      <c r="BO95" s="4273"/>
      <c r="BP95" s="4273"/>
      <c r="BQ95" s="4273"/>
      <c r="BR95" s="4274"/>
      <c r="BS95" s="4307"/>
      <c r="BT95" s="4308"/>
      <c r="BU95" s="4308"/>
      <c r="BV95" s="4308"/>
      <c r="BW95" s="4308"/>
      <c r="BX95" s="4308"/>
      <c r="BY95" s="4308"/>
      <c r="BZ95" s="4308"/>
      <c r="CA95" s="4308"/>
      <c r="CB95" s="4308"/>
      <c r="CC95" s="4308"/>
      <c r="CD95" s="4308"/>
      <c r="CE95" s="4308"/>
      <c r="CF95" s="4309"/>
      <c r="CG95" s="1735"/>
    </row>
    <row r="96" spans="2:85" ht="12" customHeight="1">
      <c r="B96" s="1733"/>
      <c r="C96" s="1626"/>
      <c r="D96" s="4275" t="s">
        <v>2593</v>
      </c>
      <c r="E96" s="4276"/>
      <c r="F96" s="4276"/>
      <c r="G96" s="4276"/>
      <c r="H96" s="4276"/>
      <c r="I96" s="4276"/>
      <c r="J96" s="4276"/>
      <c r="K96" s="4276"/>
      <c r="L96" s="4276"/>
      <c r="M96" s="4276"/>
      <c r="N96" s="4276"/>
      <c r="O96" s="4276"/>
      <c r="P96" s="4276"/>
      <c r="Q96" s="4276"/>
      <c r="R96" s="4276"/>
      <c r="S96" s="4277"/>
      <c r="T96" s="4284" t="s">
        <v>4512</v>
      </c>
      <c r="U96" s="4285"/>
      <c r="V96" s="4285"/>
      <c r="W96" s="4285"/>
      <c r="X96" s="4285"/>
      <c r="Y96" s="4285"/>
      <c r="Z96" s="4285"/>
      <c r="AA96" s="4285"/>
      <c r="AB96" s="4285"/>
      <c r="AC96" s="4285"/>
      <c r="AD96" s="4285"/>
      <c r="AE96" s="4285"/>
      <c r="AF96" s="4285"/>
      <c r="AG96" s="4285"/>
      <c r="AH96" s="4285"/>
      <c r="AI96" s="4285"/>
      <c r="AJ96" s="4285"/>
      <c r="AK96" s="4285"/>
      <c r="AL96" s="4285"/>
      <c r="AM96" s="4285"/>
      <c r="AN96" s="4285"/>
      <c r="AO96" s="4285"/>
      <c r="AP96" s="4285"/>
      <c r="AQ96" s="4285"/>
      <c r="AR96" s="4285"/>
      <c r="AS96" s="4285"/>
      <c r="AT96" s="4285"/>
      <c r="AU96" s="4285"/>
      <c r="AV96" s="4285"/>
      <c r="AW96" s="4285"/>
      <c r="AX96" s="4285"/>
      <c r="AY96" s="4285"/>
      <c r="AZ96" s="4285"/>
      <c r="BA96" s="4285"/>
      <c r="BB96" s="4285"/>
      <c r="BC96" s="4285"/>
      <c r="BD96" s="4285"/>
      <c r="BE96" s="4285"/>
      <c r="BF96" s="4285"/>
      <c r="BG96" s="4285"/>
      <c r="BH96" s="4285"/>
      <c r="BI96" s="4285"/>
      <c r="BJ96" s="4285"/>
      <c r="BK96" s="4285"/>
      <c r="BL96" s="4285"/>
      <c r="BM96" s="4285"/>
      <c r="BN96" s="4285"/>
      <c r="BO96" s="4285"/>
      <c r="BP96" s="4285"/>
      <c r="BQ96" s="4285"/>
      <c r="BR96" s="4286"/>
      <c r="BS96" s="4307"/>
      <c r="BT96" s="4308"/>
      <c r="BU96" s="4308"/>
      <c r="BV96" s="4308"/>
      <c r="BW96" s="4308"/>
      <c r="BX96" s="4308"/>
      <c r="BY96" s="4308"/>
      <c r="BZ96" s="4308"/>
      <c r="CA96" s="4308"/>
      <c r="CB96" s="4308"/>
      <c r="CC96" s="4308"/>
      <c r="CD96" s="4308"/>
      <c r="CE96" s="4308"/>
      <c r="CF96" s="4309"/>
      <c r="CG96" s="1735"/>
    </row>
    <row r="97" spans="2:85" ht="12" customHeight="1">
      <c r="B97" s="1733"/>
      <c r="C97" s="1626"/>
      <c r="D97" s="4278"/>
      <c r="E97" s="4279"/>
      <c r="F97" s="4279"/>
      <c r="G97" s="4279"/>
      <c r="H97" s="4279"/>
      <c r="I97" s="4279"/>
      <c r="J97" s="4279"/>
      <c r="K97" s="4279"/>
      <c r="L97" s="4279"/>
      <c r="M97" s="4279"/>
      <c r="N97" s="4279"/>
      <c r="O97" s="4279"/>
      <c r="P97" s="4279"/>
      <c r="Q97" s="4279"/>
      <c r="R97" s="4279"/>
      <c r="S97" s="4280"/>
      <c r="T97" s="4287" t="s">
        <v>3806</v>
      </c>
      <c r="U97" s="4288"/>
      <c r="V97" s="4288"/>
      <c r="W97" s="4288"/>
      <c r="X97" s="4288"/>
      <c r="Y97" s="4288"/>
      <c r="Z97" s="4288"/>
      <c r="AA97" s="4288"/>
      <c r="AB97" s="4288"/>
      <c r="AC97" s="4288"/>
      <c r="AD97" s="4288"/>
      <c r="AE97" s="4288"/>
      <c r="AF97" s="4288"/>
      <c r="AG97" s="4288"/>
      <c r="AH97" s="4288"/>
      <c r="AI97" s="4288"/>
      <c r="AJ97" s="4288"/>
      <c r="AK97" s="4288"/>
      <c r="AL97" s="4288"/>
      <c r="AM97" s="4288"/>
      <c r="AN97" s="4288"/>
      <c r="AO97" s="4288"/>
      <c r="AP97" s="4288"/>
      <c r="AQ97" s="4288"/>
      <c r="AR97" s="4288"/>
      <c r="AS97" s="4288"/>
      <c r="AT97" s="4288"/>
      <c r="AU97" s="4288"/>
      <c r="AV97" s="4288"/>
      <c r="AW97" s="4288"/>
      <c r="AX97" s="4288"/>
      <c r="AY97" s="4288"/>
      <c r="AZ97" s="4288"/>
      <c r="BA97" s="4288"/>
      <c r="BB97" s="4288"/>
      <c r="BC97" s="4288"/>
      <c r="BD97" s="4288"/>
      <c r="BE97" s="4288"/>
      <c r="BF97" s="4288"/>
      <c r="BG97" s="4288"/>
      <c r="BH97" s="4288"/>
      <c r="BI97" s="4288"/>
      <c r="BJ97" s="4288"/>
      <c r="BK97" s="4288"/>
      <c r="BL97" s="4288"/>
      <c r="BM97" s="4288"/>
      <c r="BN97" s="4288"/>
      <c r="BO97" s="4288"/>
      <c r="BP97" s="4288"/>
      <c r="BQ97" s="4288"/>
      <c r="BR97" s="4289"/>
      <c r="BS97" s="4307"/>
      <c r="BT97" s="4308"/>
      <c r="BU97" s="4308"/>
      <c r="BV97" s="4308"/>
      <c r="BW97" s="4308"/>
      <c r="BX97" s="4308"/>
      <c r="BY97" s="4308"/>
      <c r="BZ97" s="4308"/>
      <c r="CA97" s="4308"/>
      <c r="CB97" s="4308"/>
      <c r="CC97" s="4308"/>
      <c r="CD97" s="4308"/>
      <c r="CE97" s="4308"/>
      <c r="CF97" s="4309"/>
      <c r="CG97" s="1735"/>
    </row>
    <row r="98" spans="2:85" ht="12" customHeight="1">
      <c r="B98" s="1733"/>
      <c r="C98" s="1626"/>
      <c r="D98" s="4281"/>
      <c r="E98" s="4282"/>
      <c r="F98" s="4282"/>
      <c r="G98" s="4282"/>
      <c r="H98" s="4282"/>
      <c r="I98" s="4282"/>
      <c r="J98" s="4282"/>
      <c r="K98" s="4282"/>
      <c r="L98" s="4282"/>
      <c r="M98" s="4282"/>
      <c r="N98" s="4282"/>
      <c r="O98" s="4282"/>
      <c r="P98" s="4282"/>
      <c r="Q98" s="4282"/>
      <c r="R98" s="4282"/>
      <c r="S98" s="4283"/>
      <c r="T98" s="4272" t="s">
        <v>3807</v>
      </c>
      <c r="U98" s="4273"/>
      <c r="V98" s="4273"/>
      <c r="W98" s="4273"/>
      <c r="X98" s="4273"/>
      <c r="Y98" s="4273"/>
      <c r="Z98" s="4273"/>
      <c r="AA98" s="4273"/>
      <c r="AB98" s="4273"/>
      <c r="AC98" s="4273"/>
      <c r="AD98" s="4273"/>
      <c r="AE98" s="4273"/>
      <c r="AF98" s="4273"/>
      <c r="AG98" s="4273"/>
      <c r="AH98" s="4273"/>
      <c r="AI98" s="4273"/>
      <c r="AJ98" s="4273"/>
      <c r="AK98" s="4273"/>
      <c r="AL98" s="4273"/>
      <c r="AM98" s="4273"/>
      <c r="AN98" s="4273"/>
      <c r="AO98" s="4273"/>
      <c r="AP98" s="4273"/>
      <c r="AQ98" s="4273"/>
      <c r="AR98" s="4273"/>
      <c r="AS98" s="4273"/>
      <c r="AT98" s="4273"/>
      <c r="AU98" s="4273"/>
      <c r="AV98" s="4273"/>
      <c r="AW98" s="4273"/>
      <c r="AX98" s="4273"/>
      <c r="AY98" s="4273"/>
      <c r="AZ98" s="4273"/>
      <c r="BA98" s="4273"/>
      <c r="BB98" s="4273"/>
      <c r="BC98" s="4273"/>
      <c r="BD98" s="4273"/>
      <c r="BE98" s="4273"/>
      <c r="BF98" s="4273"/>
      <c r="BG98" s="4273"/>
      <c r="BH98" s="4273"/>
      <c r="BI98" s="4273"/>
      <c r="BJ98" s="4273"/>
      <c r="BK98" s="4273"/>
      <c r="BL98" s="4273"/>
      <c r="BM98" s="4273"/>
      <c r="BN98" s="4273"/>
      <c r="BO98" s="4273"/>
      <c r="BP98" s="4273"/>
      <c r="BQ98" s="4273"/>
      <c r="BR98" s="4274"/>
      <c r="BS98" s="4310"/>
      <c r="BT98" s="4311"/>
      <c r="BU98" s="4311"/>
      <c r="BV98" s="4311"/>
      <c r="BW98" s="4311"/>
      <c r="BX98" s="4311"/>
      <c r="BY98" s="4311"/>
      <c r="BZ98" s="4311"/>
      <c r="CA98" s="4311"/>
      <c r="CB98" s="4311"/>
      <c r="CC98" s="4311"/>
      <c r="CD98" s="4311"/>
      <c r="CE98" s="4311"/>
      <c r="CF98" s="4312"/>
      <c r="CG98" s="1735"/>
    </row>
    <row r="99" spans="2:85" ht="5.25" customHeight="1">
      <c r="B99" s="1742"/>
      <c r="C99" s="1743"/>
      <c r="D99" s="1743"/>
      <c r="E99" s="1743"/>
      <c r="F99" s="1743"/>
      <c r="G99" s="1743"/>
      <c r="H99" s="1743"/>
      <c r="I99" s="1743"/>
      <c r="J99" s="1743"/>
      <c r="K99" s="1743"/>
      <c r="L99" s="1743"/>
      <c r="M99" s="1743"/>
      <c r="N99" s="1743"/>
      <c r="O99" s="1743"/>
      <c r="P99" s="1743"/>
      <c r="Q99" s="1743"/>
      <c r="R99" s="1743"/>
      <c r="S99" s="1743"/>
      <c r="T99" s="1743"/>
      <c r="U99" s="1743"/>
      <c r="V99" s="1743"/>
      <c r="W99" s="1743"/>
      <c r="X99" s="1743"/>
      <c r="Y99" s="1743"/>
      <c r="Z99" s="1743"/>
      <c r="AA99" s="1743"/>
      <c r="AB99" s="1743"/>
      <c r="AC99" s="1743"/>
      <c r="AD99" s="1743"/>
      <c r="AE99" s="1743"/>
      <c r="AF99" s="1743"/>
      <c r="AG99" s="1743"/>
      <c r="AH99" s="1743"/>
      <c r="AI99" s="1743"/>
      <c r="AJ99" s="1743"/>
      <c r="AK99" s="1743"/>
      <c r="AL99" s="1743"/>
      <c r="AM99" s="1743"/>
      <c r="AN99" s="1743"/>
      <c r="AO99" s="1743"/>
      <c r="AP99" s="1743"/>
      <c r="AQ99" s="1743"/>
      <c r="AR99" s="1743"/>
      <c r="AS99" s="1743"/>
      <c r="AT99" s="1743"/>
      <c r="AU99" s="1743"/>
      <c r="AV99" s="1743"/>
      <c r="AW99" s="1743"/>
      <c r="AX99" s="1743"/>
      <c r="AY99" s="1743"/>
      <c r="AZ99" s="1743"/>
      <c r="BA99" s="1743"/>
      <c r="BB99" s="1743"/>
      <c r="BC99" s="1743"/>
      <c r="BD99" s="1743"/>
      <c r="BE99" s="1743"/>
      <c r="BF99" s="1743"/>
      <c r="BG99" s="1743"/>
      <c r="BH99" s="1743"/>
      <c r="BI99" s="1743"/>
      <c r="BJ99" s="1743"/>
      <c r="BK99" s="1743"/>
      <c r="BL99" s="1743"/>
      <c r="BM99" s="1743"/>
      <c r="BN99" s="1743"/>
      <c r="BO99" s="1743"/>
      <c r="BP99" s="1743"/>
      <c r="BQ99" s="1743"/>
      <c r="BR99" s="1743"/>
      <c r="BS99" s="1743"/>
      <c r="BT99" s="1743"/>
      <c r="BU99" s="1743"/>
      <c r="BV99" s="1743"/>
      <c r="BW99" s="1743"/>
      <c r="BX99" s="1743"/>
      <c r="BY99" s="1743"/>
      <c r="BZ99" s="1743"/>
      <c r="CA99" s="1743"/>
      <c r="CB99" s="1743"/>
      <c r="CC99" s="1743"/>
      <c r="CD99" s="1743"/>
      <c r="CE99" s="1743"/>
      <c r="CF99" s="1743"/>
      <c r="CG99" s="1744"/>
    </row>
    <row r="100" spans="2:85" ht="2.25" customHeight="1"/>
    <row r="101" spans="2:85" ht="12" customHeight="1">
      <c r="BQ101" s="4290" t="s">
        <v>5981</v>
      </c>
      <c r="BR101" s="4290"/>
      <c r="BS101" s="4290"/>
      <c r="BT101" s="4290"/>
      <c r="BU101" s="4290"/>
      <c r="BV101" s="4290"/>
      <c r="BW101" s="4290"/>
      <c r="BX101" s="4290"/>
      <c r="BY101" s="4290"/>
      <c r="BZ101" s="4290"/>
      <c r="CA101" s="4290"/>
      <c r="CB101" s="4290"/>
      <c r="CC101" s="4290"/>
      <c r="CD101" s="4290"/>
      <c r="CE101" s="4290"/>
      <c r="CF101" s="4290"/>
      <c r="CG101" s="4290"/>
    </row>
    <row r="108" spans="2:85" ht="8.85" customHeight="1">
      <c r="BU108" s="4271"/>
      <c r="BV108" s="4271"/>
      <c r="BW108" s="4271"/>
      <c r="BX108" s="4271"/>
      <c r="BY108" s="4271"/>
      <c r="BZ108" s="4271"/>
      <c r="CA108" s="4271"/>
      <c r="CB108" s="4271"/>
      <c r="CC108" s="4271"/>
      <c r="CD108" s="4271"/>
      <c r="CE108" s="4271"/>
      <c r="CF108" s="4271"/>
      <c r="CG108" s="4271"/>
    </row>
    <row r="113" spans="73:85" ht="8.85" customHeight="1">
      <c r="BU113" s="4271"/>
      <c r="BV113" s="4271"/>
      <c r="BW113" s="4271"/>
      <c r="BX113" s="4271"/>
      <c r="BY113" s="4271"/>
      <c r="BZ113" s="4271"/>
      <c r="CA113" s="4271"/>
      <c r="CB113" s="4271"/>
      <c r="CC113" s="4271"/>
      <c r="CD113" s="4271"/>
      <c r="CE113" s="4271"/>
      <c r="CF113" s="4271"/>
      <c r="CG113" s="4271"/>
    </row>
  </sheetData>
  <mergeCells count="219">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AJ16:AO17"/>
    <mergeCell ref="AP16:AT17"/>
    <mergeCell ref="AU16:AW17"/>
    <mergeCell ref="AX16:CG17"/>
    <mergeCell ref="BK14:BT15"/>
    <mergeCell ref="BU14:BV15"/>
    <mergeCell ref="BW14:CG15"/>
    <mergeCell ref="BO18:BP18"/>
    <mergeCell ref="BQ18:CG1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Z28:AJ28"/>
    <mergeCell ref="AK32:AM32"/>
    <mergeCell ref="AN32:CG32"/>
    <mergeCell ref="AK33:AM33"/>
    <mergeCell ref="AN33:CG33"/>
    <mergeCell ref="X34:Y35"/>
    <mergeCell ref="Z34:AJ35"/>
    <mergeCell ref="AK34:AM34"/>
    <mergeCell ref="AN34:CG34"/>
    <mergeCell ref="AK35:AM35"/>
    <mergeCell ref="AN35:CG35"/>
    <mergeCell ref="BH38:CG38"/>
    <mergeCell ref="AK39:AM39"/>
    <mergeCell ref="AN39:BD39"/>
    <mergeCell ref="BE39:BG39"/>
    <mergeCell ref="BH39:CG39"/>
    <mergeCell ref="X40:AJ40"/>
    <mergeCell ref="AK40:AM40"/>
    <mergeCell ref="AN40:AP40"/>
    <mergeCell ref="AQ40:AR40"/>
    <mergeCell ref="AS40:AW40"/>
    <mergeCell ref="AX40:AY4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D82:BZ82"/>
    <mergeCell ref="D83:BZ83"/>
    <mergeCell ref="D84:BZ84"/>
    <mergeCell ref="C85:BZ85"/>
    <mergeCell ref="D86:CG86"/>
    <mergeCell ref="D87:CG87"/>
    <mergeCell ref="D76:CG76"/>
    <mergeCell ref="C77:BZ77"/>
    <mergeCell ref="F78:CG78"/>
    <mergeCell ref="D79:BZ79"/>
    <mergeCell ref="C80:BZ80"/>
    <mergeCell ref="F81:BZ81"/>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s>
  <phoneticPr fontId="136"/>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49" customWidth="1"/>
    <col min="30" max="32" width="2.875" style="749" customWidth="1"/>
    <col min="33" max="33" width="2.625" style="749" customWidth="1"/>
    <col min="34" max="16384" width="2.625" style="749"/>
  </cols>
  <sheetData>
    <row r="1" spans="1:37" ht="14.25" thickBot="1">
      <c r="A1" s="4267" t="s">
        <v>2606</v>
      </c>
      <c r="B1" s="4267"/>
      <c r="C1" s="4267"/>
      <c r="D1" s="4267"/>
      <c r="E1" s="4267"/>
      <c r="F1" s="4267"/>
      <c r="G1" s="4267"/>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211" t="s">
        <v>496</v>
      </c>
      <c r="Y2" s="3211"/>
      <c r="Z2" s="3211"/>
      <c r="AA2" s="4268" t="s">
        <v>2542</v>
      </c>
      <c r="AB2" s="4269"/>
      <c r="AC2" s="4270"/>
      <c r="AD2" s="4270"/>
      <c r="AE2" s="779" t="s">
        <v>477</v>
      </c>
      <c r="AF2" s="4270"/>
      <c r="AG2" s="4270"/>
      <c r="AH2" s="779" t="s">
        <v>5</v>
      </c>
      <c r="AI2" s="4270"/>
      <c r="AJ2" s="4270"/>
      <c r="AK2" s="212" t="s">
        <v>478</v>
      </c>
    </row>
    <row r="3" spans="1:37" ht="27.75" customHeight="1">
      <c r="A3" s="4258" t="s">
        <v>2607</v>
      </c>
      <c r="B3" s="4258"/>
      <c r="C3" s="4258"/>
      <c r="D3" s="4258"/>
      <c r="E3" s="4258"/>
      <c r="F3" s="4258"/>
      <c r="G3" s="4258"/>
      <c r="H3" s="4258"/>
      <c r="I3" s="4258"/>
      <c r="J3" s="4258"/>
      <c r="K3" s="4258"/>
      <c r="L3" s="4258"/>
      <c r="M3" s="4258"/>
      <c r="N3" s="4258"/>
      <c r="O3" s="4258"/>
      <c r="P3" s="4258"/>
      <c r="Q3" s="4258"/>
      <c r="R3" s="4258"/>
      <c r="S3" s="4258"/>
      <c r="T3" s="4258"/>
      <c r="U3" s="4258"/>
      <c r="V3" s="4258"/>
      <c r="W3" s="4258"/>
      <c r="X3" s="4258"/>
      <c r="Y3" s="4258"/>
      <c r="Z3" s="4258"/>
      <c r="AA3" s="4258"/>
      <c r="AB3" s="4258"/>
      <c r="AC3" s="4258"/>
      <c r="AD3" s="4258"/>
      <c r="AE3" s="4258"/>
      <c r="AF3" s="4258"/>
      <c r="AG3" s="4258"/>
      <c r="AH3" s="4258"/>
      <c r="AI3" s="4258"/>
      <c r="AJ3" s="4258"/>
      <c r="AK3" s="4258"/>
    </row>
    <row r="4" spans="1:37">
      <c r="A4" s="4259" t="s">
        <v>2526</v>
      </c>
      <c r="B4" s="4259"/>
      <c r="C4" s="4259"/>
      <c r="D4" s="4259"/>
      <c r="E4" s="4259"/>
      <c r="F4" s="4259"/>
      <c r="G4" s="4259"/>
      <c r="H4" s="4259"/>
      <c r="I4" s="4259"/>
      <c r="J4" s="4259"/>
      <c r="K4" s="4259"/>
      <c r="L4" s="4259"/>
      <c r="M4" s="4259"/>
      <c r="N4" s="4259"/>
      <c r="O4" s="4259"/>
      <c r="P4" s="4259"/>
      <c r="Q4" s="4259"/>
      <c r="R4" s="4259"/>
      <c r="S4" s="4259"/>
      <c r="T4" s="4259"/>
      <c r="U4" s="4259"/>
      <c r="V4" s="4259"/>
      <c r="W4" s="4259"/>
      <c r="X4" s="4259"/>
      <c r="Y4" s="4259"/>
      <c r="Z4" s="4259"/>
      <c r="AA4" s="4259"/>
      <c r="AB4" s="4259"/>
      <c r="AC4" s="4259"/>
      <c r="AD4" s="4259"/>
      <c r="AE4" s="4259"/>
      <c r="AF4" s="4259"/>
      <c r="AG4" s="4259"/>
      <c r="AH4" s="4259"/>
      <c r="AI4" s="4259"/>
      <c r="AJ4" s="4259"/>
      <c r="AK4" s="4259"/>
    </row>
    <row r="5" spans="1:37" ht="11.25" customHeight="1">
      <c r="A5" s="4260" t="s">
        <v>15</v>
      </c>
      <c r="B5" s="4260"/>
      <c r="C5" s="4260"/>
      <c r="D5" s="4260"/>
      <c r="E5" s="4260"/>
      <c r="F5" s="4260"/>
      <c r="G5" s="4260"/>
      <c r="H5" s="4260"/>
      <c r="I5" s="4260"/>
      <c r="J5" s="4260"/>
      <c r="K5" s="4260"/>
      <c r="L5" s="4260"/>
      <c r="M5" s="4260"/>
      <c r="N5" s="4260"/>
      <c r="O5" s="4260"/>
      <c r="P5" s="4260"/>
      <c r="Q5" s="4260"/>
      <c r="R5" s="4260"/>
      <c r="S5" s="4260"/>
      <c r="T5" s="4260"/>
      <c r="U5" s="4260"/>
      <c r="V5" s="4260"/>
      <c r="W5" s="4260"/>
      <c r="X5" s="4260"/>
      <c r="Y5" s="4260"/>
      <c r="Z5" s="4260"/>
      <c r="AA5" s="4260"/>
      <c r="AB5" s="4260"/>
      <c r="AC5" s="4260"/>
      <c r="AD5" s="4260"/>
      <c r="AE5" s="4260"/>
      <c r="AF5" s="4260"/>
      <c r="AG5" s="4260"/>
      <c r="AH5" s="4260"/>
      <c r="AI5" s="4260"/>
      <c r="AJ5" s="4260"/>
      <c r="AK5" s="4260"/>
    </row>
    <row r="6" spans="1:37" ht="45.75" customHeight="1">
      <c r="A6" s="194" t="s">
        <v>5068</v>
      </c>
      <c r="B6" s="4261" t="s">
        <v>2608</v>
      </c>
      <c r="C6" s="4261"/>
      <c r="D6" s="4261"/>
      <c r="E6" s="4261"/>
      <c r="F6" s="4261"/>
      <c r="G6" s="4261"/>
      <c r="H6" s="4261"/>
      <c r="I6" s="4261"/>
      <c r="J6" s="4261"/>
      <c r="K6" s="4261"/>
      <c r="L6" s="4261"/>
      <c r="M6" s="4261"/>
      <c r="N6" s="4261"/>
      <c r="O6" s="4261"/>
      <c r="P6" s="4261"/>
      <c r="Q6" s="4261"/>
      <c r="R6" s="4261"/>
      <c r="S6" s="4261"/>
      <c r="T6" s="4261"/>
      <c r="U6" s="4261"/>
      <c r="V6" s="4261"/>
      <c r="W6" s="4261"/>
      <c r="X6" s="4261"/>
      <c r="Y6" s="4261"/>
      <c r="Z6" s="4261"/>
      <c r="AA6" s="4261"/>
      <c r="AB6" s="4261"/>
      <c r="AC6" s="4261"/>
      <c r="AD6" s="4261"/>
      <c r="AE6" s="4261"/>
      <c r="AF6" s="4261"/>
      <c r="AG6" s="4261"/>
      <c r="AH6" s="4261"/>
      <c r="AI6" s="4261"/>
      <c r="AJ6" s="4261"/>
      <c r="AK6" s="4261"/>
    </row>
    <row r="7" spans="1:37" ht="15" customHeight="1">
      <c r="A7" s="195" t="s">
        <v>5069</v>
      </c>
      <c r="B7" s="4262" t="s">
        <v>2546</v>
      </c>
      <c r="C7" s="4262"/>
      <c r="D7" s="4262"/>
      <c r="E7" s="4262"/>
      <c r="F7" s="4262"/>
      <c r="G7" s="4262"/>
      <c r="H7" s="4262"/>
      <c r="I7" s="4262"/>
      <c r="J7" s="4262"/>
      <c r="K7" s="4262"/>
      <c r="L7" s="4262"/>
      <c r="M7" s="4262"/>
      <c r="N7" s="4262"/>
      <c r="O7" s="4262"/>
      <c r="P7" s="4262"/>
      <c r="Q7" s="4262"/>
      <c r="R7" s="4262"/>
      <c r="S7" s="4262"/>
      <c r="T7" s="4262"/>
      <c r="U7" s="4262"/>
      <c r="V7" s="4262"/>
      <c r="W7" s="4262"/>
      <c r="X7" s="4262"/>
      <c r="Y7" s="4262"/>
      <c r="Z7" s="4262"/>
      <c r="AA7" s="4262"/>
      <c r="AB7" s="4262"/>
      <c r="AC7" s="4262"/>
      <c r="AD7" s="4262"/>
      <c r="AE7" s="4262"/>
      <c r="AF7" s="4262"/>
      <c r="AG7" s="4262"/>
      <c r="AH7" s="4262"/>
      <c r="AI7" s="4262"/>
      <c r="AJ7" s="4262"/>
      <c r="AK7" s="426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263" t="s">
        <v>2547</v>
      </c>
      <c r="B9" s="4263"/>
      <c r="C9" s="4263"/>
      <c r="D9" s="4263"/>
      <c r="E9" s="4264" t="s">
        <v>3082</v>
      </c>
      <c r="F9" s="4265"/>
      <c r="G9" s="4265"/>
      <c r="H9" s="4265"/>
      <c r="I9" s="4265"/>
      <c r="J9" s="4265"/>
      <c r="K9" s="4265"/>
      <c r="L9" s="4265"/>
      <c r="M9" s="4265"/>
      <c r="N9" s="4265"/>
      <c r="O9" s="4265"/>
      <c r="P9" s="4265"/>
      <c r="Q9" s="4266"/>
      <c r="R9" s="4263" t="s">
        <v>479</v>
      </c>
      <c r="S9" s="426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45" t="s">
        <v>509</v>
      </c>
      <c r="B11" s="4246"/>
      <c r="C11" s="4247"/>
      <c r="D11" s="4234" t="s">
        <v>2548</v>
      </c>
      <c r="E11" s="4235"/>
      <c r="F11" s="4235"/>
      <c r="G11" s="4566" t="s">
        <v>138</v>
      </c>
      <c r="H11" s="4566"/>
      <c r="I11" s="4566"/>
      <c r="J11" s="4568" t="str">
        <f>cst_wskakunin_owner1__space_KANA</f>
        <v>テスト建て主　ﾀﾞｲﾋｮｳﾄﾘｼﾏﾘﾔｸｼｬﾁｮｳ　テスト</v>
      </c>
      <c r="K11" s="4568"/>
      <c r="L11" s="4568"/>
      <c r="M11" s="4568"/>
      <c r="N11" s="4568"/>
      <c r="O11" s="4568"/>
      <c r="P11" s="4568"/>
      <c r="Q11" s="4568"/>
      <c r="R11" s="4568"/>
      <c r="S11" s="4568"/>
      <c r="T11" s="4568"/>
      <c r="U11" s="4568"/>
      <c r="V11" s="4568"/>
      <c r="W11" s="4568"/>
      <c r="X11" s="4568"/>
      <c r="Y11" s="4568"/>
      <c r="Z11" s="4568"/>
      <c r="AA11" s="4568"/>
      <c r="AB11" s="486"/>
      <c r="AC11" s="486"/>
      <c r="AD11" s="4252"/>
      <c r="AE11" s="4252"/>
      <c r="AF11" s="4252"/>
      <c r="AG11" s="4252"/>
      <c r="AH11" s="4252"/>
      <c r="AI11" s="4252"/>
      <c r="AJ11" s="4252"/>
      <c r="AK11" s="4253"/>
    </row>
    <row r="12" spans="1:37" ht="23.25" customHeight="1">
      <c r="A12" s="4248"/>
      <c r="B12" s="4133"/>
      <c r="C12" s="4134"/>
      <c r="D12" s="4236"/>
      <c r="E12" s="4237"/>
      <c r="F12" s="4237"/>
      <c r="G12" s="4239" t="str">
        <f>cst_wskakunin_owner1__space</f>
        <v>テスト建て主　代表取締役社長　テストさん</v>
      </c>
      <c r="H12" s="4239"/>
      <c r="I12" s="4239"/>
      <c r="J12" s="4239"/>
      <c r="K12" s="4239"/>
      <c r="L12" s="4239"/>
      <c r="M12" s="4239"/>
      <c r="N12" s="4239"/>
      <c r="O12" s="4239"/>
      <c r="P12" s="4239"/>
      <c r="Q12" s="4239"/>
      <c r="R12" s="4239"/>
      <c r="S12" s="4239"/>
      <c r="T12" s="4239"/>
      <c r="U12" s="4239"/>
      <c r="V12" s="4239"/>
      <c r="W12" s="4239"/>
      <c r="X12" s="4239"/>
      <c r="Y12" s="4239"/>
      <c r="Z12" s="4239"/>
      <c r="AA12" s="4239"/>
      <c r="AB12" s="4239"/>
      <c r="AC12" s="4239"/>
      <c r="AD12" s="4254"/>
      <c r="AE12" s="4254"/>
      <c r="AF12" s="4254"/>
      <c r="AG12" s="4254"/>
      <c r="AH12" s="4254"/>
      <c r="AI12" s="4254"/>
      <c r="AJ12" s="4254"/>
      <c r="AK12" s="4255"/>
    </row>
    <row r="13" spans="1:37" ht="21.75" customHeight="1">
      <c r="A13" s="4248"/>
      <c r="B13" s="4133"/>
      <c r="C13" s="4134"/>
      <c r="D13" s="4256" t="s">
        <v>2549</v>
      </c>
      <c r="E13" s="4257"/>
      <c r="F13" s="4244" t="str">
        <f>cst_wskakunin_owner1_ZIP</f>
        <v>330-0064</v>
      </c>
      <c r="G13" s="4244"/>
      <c r="H13" s="4244"/>
      <c r="I13" s="4244"/>
      <c r="J13" s="4244"/>
      <c r="K13" s="479" t="s">
        <v>57</v>
      </c>
      <c r="L13" s="4257" t="s">
        <v>2550</v>
      </c>
      <c r="M13" s="4257"/>
      <c r="N13" s="4257"/>
      <c r="O13" s="4215" t="str">
        <f>cst_wskakunin_owner1__address</f>
        <v>埼玉県埼玉県さいたま市浦和区岸町７－１２－３</v>
      </c>
      <c r="P13" s="4215"/>
      <c r="Q13" s="4215"/>
      <c r="R13" s="4215"/>
      <c r="S13" s="4215"/>
      <c r="T13" s="4215"/>
      <c r="U13" s="4215"/>
      <c r="V13" s="4215"/>
      <c r="W13" s="4215"/>
      <c r="X13" s="4215"/>
      <c r="Y13" s="4215"/>
      <c r="Z13" s="4215"/>
      <c r="AA13" s="4215"/>
      <c r="AB13" s="4215"/>
      <c r="AC13" s="4215"/>
      <c r="AD13" s="4215"/>
      <c r="AE13" s="4215"/>
      <c r="AF13" s="4215"/>
      <c r="AG13" s="4215"/>
      <c r="AH13" s="4215"/>
      <c r="AI13" s="4215"/>
      <c r="AJ13" s="4215"/>
      <c r="AK13" s="4216"/>
    </row>
    <row r="14" spans="1:37" ht="21.75" customHeight="1" thickBot="1">
      <c r="A14" s="4249"/>
      <c r="B14" s="4250"/>
      <c r="C14" s="4251"/>
      <c r="D14" s="3211" t="s">
        <v>2551</v>
      </c>
      <c r="E14" s="3211"/>
      <c r="F14" s="4244" t="str">
        <f>cst_wskakunin_owner1_TEL</f>
        <v>048-222-2222</v>
      </c>
      <c r="G14" s="4244"/>
      <c r="H14" s="4244"/>
      <c r="I14" s="4244"/>
      <c r="J14" s="4244"/>
      <c r="K14" s="4244"/>
      <c r="L14" s="4244"/>
      <c r="M14" s="4244"/>
      <c r="N14" s="4244"/>
      <c r="O14" s="4244"/>
      <c r="P14" s="480" t="s">
        <v>57</v>
      </c>
      <c r="Q14" s="3211" t="s">
        <v>2552</v>
      </c>
      <c r="R14" s="3211"/>
      <c r="S14" s="4137"/>
      <c r="T14" s="4137"/>
      <c r="U14" s="4137"/>
      <c r="V14" s="4137"/>
      <c r="W14" s="4137"/>
      <c r="X14" s="4137"/>
      <c r="Y14" s="4137"/>
      <c r="Z14" s="4137"/>
      <c r="AA14" s="4137"/>
      <c r="AB14" s="4137"/>
      <c r="AC14" s="479" t="s">
        <v>57</v>
      </c>
      <c r="AD14" s="4218" t="s">
        <v>2553</v>
      </c>
      <c r="AE14" s="4219"/>
      <c r="AF14" s="4219"/>
      <c r="AG14" s="4220"/>
      <c r="AH14" s="4220"/>
      <c r="AI14" s="4220"/>
      <c r="AJ14" s="4220"/>
      <c r="AK14" s="4221"/>
    </row>
    <row r="15" spans="1:37" ht="15.75" customHeight="1">
      <c r="A15" s="4228" t="s">
        <v>2609</v>
      </c>
      <c r="B15" s="4229"/>
      <c r="C15" s="4230"/>
      <c r="D15" s="4234" t="s">
        <v>2548</v>
      </c>
      <c r="E15" s="4235"/>
      <c r="F15" s="4235"/>
      <c r="G15" s="4566" t="s">
        <v>138</v>
      </c>
      <c r="H15" s="4566"/>
      <c r="I15" s="4566"/>
      <c r="J15" s="4567"/>
      <c r="K15" s="4567"/>
      <c r="L15" s="4567"/>
      <c r="M15" s="4567"/>
      <c r="N15" s="4567"/>
      <c r="O15" s="4567"/>
      <c r="P15" s="4567"/>
      <c r="Q15" s="4567"/>
      <c r="R15" s="4567"/>
      <c r="S15" s="4567"/>
      <c r="T15" s="4567"/>
      <c r="U15" s="4567"/>
      <c r="V15" s="4567"/>
      <c r="W15" s="4567"/>
      <c r="X15" s="4567"/>
      <c r="Y15" s="4567"/>
      <c r="Z15" s="4567"/>
      <c r="AA15" s="4567"/>
      <c r="AB15" s="486"/>
      <c r="AC15" s="486"/>
      <c r="AD15" s="4240"/>
      <c r="AE15" s="4240"/>
      <c r="AF15" s="4240"/>
      <c r="AG15" s="4240"/>
      <c r="AH15" s="4240"/>
      <c r="AI15" s="4240"/>
      <c r="AJ15" s="4240"/>
      <c r="AK15" s="4241"/>
    </row>
    <row r="16" spans="1:37" ht="23.25" customHeight="1">
      <c r="A16" s="4153"/>
      <c r="B16" s="4154"/>
      <c r="C16" s="4155"/>
      <c r="D16" s="4236"/>
      <c r="E16" s="4237"/>
      <c r="F16" s="4237"/>
      <c r="G16" s="4239" t="str">
        <f>cst_wskakunin_dairi1__space</f>
        <v>XXXアーキ　テスト代理人</v>
      </c>
      <c r="H16" s="4239"/>
      <c r="I16" s="4239"/>
      <c r="J16" s="4239"/>
      <c r="K16" s="4239"/>
      <c r="L16" s="4239"/>
      <c r="M16" s="4239"/>
      <c r="N16" s="4239"/>
      <c r="O16" s="4239"/>
      <c r="P16" s="4239"/>
      <c r="Q16" s="4239"/>
      <c r="R16" s="4239"/>
      <c r="S16" s="4239"/>
      <c r="T16" s="4239"/>
      <c r="U16" s="4239"/>
      <c r="V16" s="4239"/>
      <c r="W16" s="4239"/>
      <c r="X16" s="4239"/>
      <c r="Y16" s="4239"/>
      <c r="Z16" s="4239"/>
      <c r="AA16" s="4239"/>
      <c r="AB16" s="4239"/>
      <c r="AC16" s="4239"/>
      <c r="AD16" s="4242"/>
      <c r="AE16" s="4242"/>
      <c r="AF16" s="4242"/>
      <c r="AG16" s="4242"/>
      <c r="AH16" s="4242"/>
      <c r="AI16" s="4242"/>
      <c r="AJ16" s="4242"/>
      <c r="AK16" s="4243"/>
    </row>
    <row r="17" spans="1:37" ht="21.75" customHeight="1">
      <c r="A17" s="4153"/>
      <c r="B17" s="4154"/>
      <c r="C17" s="4155"/>
      <c r="D17" s="3211" t="s">
        <v>2549</v>
      </c>
      <c r="E17" s="3211"/>
      <c r="F17" s="4244" t="str">
        <f>cst_wskakunin_dairi1_ZIP</f>
        <v>359-0034</v>
      </c>
      <c r="G17" s="4244"/>
      <c r="H17" s="4244"/>
      <c r="I17" s="4244"/>
      <c r="J17" s="4244"/>
      <c r="K17" s="777" t="s">
        <v>57</v>
      </c>
      <c r="L17" s="4074" t="s">
        <v>2550</v>
      </c>
      <c r="M17" s="4074"/>
      <c r="N17" s="4074"/>
      <c r="O17" s="4215" t="str">
        <f>cst_wskakunin_dairi1__address</f>
        <v>埼玉県所沢市東新井町307-7</v>
      </c>
      <c r="P17" s="4215"/>
      <c r="Q17" s="4215"/>
      <c r="R17" s="4215"/>
      <c r="S17" s="4215"/>
      <c r="T17" s="4215"/>
      <c r="U17" s="4215"/>
      <c r="V17" s="4215"/>
      <c r="W17" s="4215"/>
      <c r="X17" s="4215"/>
      <c r="Y17" s="4215"/>
      <c r="Z17" s="4215"/>
      <c r="AA17" s="4215"/>
      <c r="AB17" s="4215"/>
      <c r="AC17" s="4215"/>
      <c r="AD17" s="4215"/>
      <c r="AE17" s="4215"/>
      <c r="AF17" s="4215"/>
      <c r="AG17" s="4215"/>
      <c r="AH17" s="4215"/>
      <c r="AI17" s="4215"/>
      <c r="AJ17" s="4215"/>
      <c r="AK17" s="4216"/>
    </row>
    <row r="18" spans="1:37" ht="21.75" customHeight="1" thickBot="1">
      <c r="A18" s="4231"/>
      <c r="B18" s="4232"/>
      <c r="C18" s="4233"/>
      <c r="D18" s="3211" t="s">
        <v>2551</v>
      </c>
      <c r="E18" s="3211"/>
      <c r="F18" s="4217" t="str">
        <f>cst_wskakunin_dairi1_TEL</f>
        <v>048-222-2222</v>
      </c>
      <c r="G18" s="4217"/>
      <c r="H18" s="4217"/>
      <c r="I18" s="4217"/>
      <c r="J18" s="4217"/>
      <c r="K18" s="4217"/>
      <c r="L18" s="4217"/>
      <c r="M18" s="4217"/>
      <c r="N18" s="4217"/>
      <c r="O18" s="4217"/>
      <c r="P18" s="480" t="s">
        <v>57</v>
      </c>
      <c r="Q18" s="3211" t="s">
        <v>2552</v>
      </c>
      <c r="R18" s="3211"/>
      <c r="S18" s="4137"/>
      <c r="T18" s="4137"/>
      <c r="U18" s="4137"/>
      <c r="V18" s="4137"/>
      <c r="W18" s="4137"/>
      <c r="X18" s="4137"/>
      <c r="Y18" s="4137"/>
      <c r="Z18" s="4137"/>
      <c r="AA18" s="4137"/>
      <c r="AB18" s="4137"/>
      <c r="AC18" s="479" t="s">
        <v>57</v>
      </c>
      <c r="AD18" s="4218" t="s">
        <v>2553</v>
      </c>
      <c r="AE18" s="4219"/>
      <c r="AF18" s="4219"/>
      <c r="AG18" s="4220"/>
      <c r="AH18" s="4220"/>
      <c r="AI18" s="4220"/>
      <c r="AJ18" s="4220"/>
      <c r="AK18" s="4221"/>
    </row>
    <row r="19" spans="1:37" ht="14.25" customHeight="1">
      <c r="A19" s="4204" t="s">
        <v>2554</v>
      </c>
      <c r="B19" s="4205"/>
      <c r="C19" s="4206"/>
      <c r="D19" s="196" t="s">
        <v>139</v>
      </c>
      <c r="E19" s="4210" t="s">
        <v>509</v>
      </c>
      <c r="F19" s="4210"/>
      <c r="G19" s="481" t="s">
        <v>139</v>
      </c>
      <c r="H19" s="4210" t="s">
        <v>8</v>
      </c>
      <c r="I19" s="4210"/>
      <c r="J19" s="197"/>
      <c r="K19" s="4211" t="s">
        <v>525</v>
      </c>
      <c r="L19" s="4213" t="s">
        <v>2555</v>
      </c>
      <c r="M19" s="4213"/>
      <c r="N19" s="4213"/>
      <c r="O19" s="4214"/>
      <c r="P19" s="4214"/>
      <c r="Q19" s="4214"/>
      <c r="R19" s="4214"/>
      <c r="S19" s="4214"/>
      <c r="T19" s="4210" t="s">
        <v>2556</v>
      </c>
      <c r="U19" s="4210"/>
      <c r="V19" s="4210"/>
      <c r="W19" s="4210"/>
      <c r="X19" s="4210"/>
      <c r="Y19" s="4214"/>
      <c r="Z19" s="4214"/>
      <c r="AA19" s="4214"/>
      <c r="AB19" s="4214"/>
      <c r="AC19" s="4214"/>
      <c r="AD19" s="4210" t="s">
        <v>2557</v>
      </c>
      <c r="AE19" s="4210"/>
      <c r="AF19" s="4210"/>
      <c r="AG19" s="4222"/>
      <c r="AH19" s="4222"/>
      <c r="AI19" s="4222"/>
      <c r="AJ19" s="4222"/>
      <c r="AK19" s="4223" t="s">
        <v>527</v>
      </c>
    </row>
    <row r="20" spans="1:37" ht="14.25" customHeight="1" thickBot="1">
      <c r="A20" s="4207"/>
      <c r="B20" s="4208"/>
      <c r="C20" s="4209"/>
      <c r="D20" s="198" t="s">
        <v>139</v>
      </c>
      <c r="E20" s="4225" t="s">
        <v>144</v>
      </c>
      <c r="F20" s="4225"/>
      <c r="G20" s="199"/>
      <c r="H20" s="199"/>
      <c r="I20" s="199"/>
      <c r="J20" s="199"/>
      <c r="K20" s="4212"/>
      <c r="L20" s="4225" t="s">
        <v>2558</v>
      </c>
      <c r="M20" s="4225"/>
      <c r="N20" s="4225"/>
      <c r="O20" s="4226"/>
      <c r="P20" s="4226"/>
      <c r="Q20" s="4226"/>
      <c r="R20" s="200" t="s">
        <v>57</v>
      </c>
      <c r="S20" s="4227"/>
      <c r="T20" s="4227"/>
      <c r="U20" s="4227"/>
      <c r="V20" s="4227"/>
      <c r="W20" s="4227"/>
      <c r="X20" s="4227"/>
      <c r="Y20" s="4227"/>
      <c r="Z20" s="4227"/>
      <c r="AA20" s="4227"/>
      <c r="AB20" s="4227"/>
      <c r="AC20" s="4227"/>
      <c r="AD20" s="4227"/>
      <c r="AE20" s="4227"/>
      <c r="AF20" s="4227"/>
      <c r="AG20" s="4227"/>
      <c r="AH20" s="4227"/>
      <c r="AI20" s="4227"/>
      <c r="AJ20" s="4227"/>
      <c r="AK20" s="4224"/>
    </row>
    <row r="21" spans="1:37" ht="6" customHeight="1" thickBot="1"/>
    <row r="22" spans="1:37" ht="21.75" customHeight="1">
      <c r="A22" s="4190" t="s">
        <v>2610</v>
      </c>
      <c r="B22" s="4191"/>
      <c r="C22" s="4191"/>
      <c r="D22" s="4191"/>
      <c r="E22" s="4191"/>
      <c r="F22" s="4191"/>
      <c r="G22" s="4191"/>
      <c r="H22" s="4191"/>
      <c r="I22" s="4192" t="str">
        <f>cst_wskakunin_BUILD__address</f>
        <v>埼玉県さいたま市緑区</v>
      </c>
      <c r="J22" s="4192"/>
      <c r="K22" s="4192"/>
      <c r="L22" s="4192"/>
      <c r="M22" s="4192"/>
      <c r="N22" s="4192"/>
      <c r="O22" s="4192"/>
      <c r="P22" s="4192"/>
      <c r="Q22" s="4192"/>
      <c r="R22" s="4192"/>
      <c r="S22" s="4192"/>
      <c r="T22" s="4192"/>
      <c r="U22" s="4192"/>
      <c r="V22" s="4192"/>
      <c r="W22" s="4192"/>
      <c r="X22" s="4192"/>
      <c r="Y22" s="4192"/>
      <c r="Z22" s="4192"/>
      <c r="AA22" s="4192"/>
      <c r="AB22" s="4192"/>
      <c r="AC22" s="4192"/>
      <c r="AD22" s="4192"/>
      <c r="AE22" s="4192"/>
      <c r="AF22" s="4192"/>
      <c r="AG22" s="4192"/>
      <c r="AH22" s="4192"/>
      <c r="AI22" s="4192"/>
      <c r="AJ22" s="4192"/>
      <c r="AK22" s="4193"/>
    </row>
    <row r="23" spans="1:37" ht="22.5" customHeight="1">
      <c r="A23" s="4194" t="s">
        <v>2559</v>
      </c>
      <c r="B23" s="4195"/>
      <c r="C23" s="4195"/>
      <c r="D23" s="4195"/>
      <c r="E23" s="4195"/>
      <c r="F23" s="4195"/>
      <c r="G23" s="4195"/>
      <c r="H23" s="4195"/>
      <c r="I23" s="4196" t="str">
        <f>cst_wskakunin_BUILD_NAME</f>
        <v>テスト０７１１－１</v>
      </c>
      <c r="J23" s="4197"/>
      <c r="K23" s="4197"/>
      <c r="L23" s="4197"/>
      <c r="M23" s="4197"/>
      <c r="N23" s="4197"/>
      <c r="O23" s="4197"/>
      <c r="P23" s="4197"/>
      <c r="Q23" s="4197"/>
      <c r="R23" s="4197"/>
      <c r="S23" s="4197"/>
      <c r="T23" s="4197"/>
      <c r="U23" s="4198"/>
      <c r="V23" s="4199" t="s">
        <v>2560</v>
      </c>
      <c r="W23" s="4200"/>
      <c r="X23" s="4200"/>
      <c r="Y23" s="4200"/>
      <c r="Z23" s="4201"/>
      <c r="AA23" s="210" t="s">
        <v>139</v>
      </c>
      <c r="AB23" s="4202" t="s">
        <v>2561</v>
      </c>
      <c r="AC23" s="4202"/>
      <c r="AD23" s="4202"/>
      <c r="AE23" s="4202"/>
      <c r="AF23" s="211" t="s">
        <v>139</v>
      </c>
      <c r="AG23" s="4202" t="s">
        <v>2562</v>
      </c>
      <c r="AH23" s="4202"/>
      <c r="AI23" s="4202"/>
      <c r="AJ23" s="4202"/>
      <c r="AK23" s="4203"/>
    </row>
    <row r="24" spans="1:37" ht="21.75" customHeight="1">
      <c r="A24" s="4150" t="s">
        <v>2611</v>
      </c>
      <c r="B24" s="4151"/>
      <c r="C24" s="4152"/>
      <c r="D24" s="4100" t="s">
        <v>2563</v>
      </c>
      <c r="E24" s="4100"/>
      <c r="F24" s="4100"/>
      <c r="G24" s="4100"/>
      <c r="H24" s="4101"/>
      <c r="I24" s="4181"/>
      <c r="J24" s="4182"/>
      <c r="K24" s="4182"/>
      <c r="L24" s="4182"/>
      <c r="M24" s="4182"/>
      <c r="N24" s="4182"/>
      <c r="O24" s="4182"/>
      <c r="P24" s="4182"/>
      <c r="Q24" s="4182"/>
      <c r="R24" s="4182"/>
      <c r="S24" s="4182"/>
      <c r="T24" s="4182"/>
      <c r="U24" s="4182"/>
      <c r="V24" s="4182"/>
      <c r="W24" s="4182"/>
      <c r="X24" s="4182"/>
      <c r="Y24" s="4182"/>
      <c r="Z24" s="4182"/>
      <c r="AA24" s="4182"/>
      <c r="AB24" s="4182"/>
      <c r="AC24" s="4182"/>
      <c r="AD24" s="4182"/>
      <c r="AE24" s="4182"/>
      <c r="AF24" s="4182"/>
      <c r="AG24" s="4182"/>
      <c r="AH24" s="4182"/>
      <c r="AI24" s="4182"/>
      <c r="AJ24" s="4182"/>
      <c r="AK24" s="4183"/>
    </row>
    <row r="25" spans="1:37" ht="21.75" customHeight="1">
      <c r="A25" s="4156"/>
      <c r="B25" s="4157"/>
      <c r="C25" s="4158"/>
      <c r="D25" s="4184" t="s">
        <v>2564</v>
      </c>
      <c r="E25" s="4185"/>
      <c r="F25" s="4185"/>
      <c r="G25" s="4185"/>
      <c r="H25" s="4186"/>
      <c r="I25" s="213" t="s">
        <v>2595</v>
      </c>
      <c r="J25" s="4187"/>
      <c r="K25" s="4187"/>
      <c r="L25" s="4187"/>
      <c r="M25" s="4187"/>
      <c r="N25" s="4187"/>
      <c r="O25" s="4187"/>
      <c r="P25" s="4188"/>
      <c r="Q25" s="4188"/>
      <c r="R25" s="4188"/>
      <c r="S25" s="4188"/>
      <c r="T25" s="4188"/>
      <c r="U25" s="4188"/>
      <c r="V25" s="4188"/>
      <c r="W25" s="4188"/>
      <c r="X25" s="4188"/>
      <c r="Y25" s="4188"/>
      <c r="Z25" s="4188"/>
      <c r="AA25" s="4188"/>
      <c r="AB25" s="4188"/>
      <c r="AC25" s="4188"/>
      <c r="AD25" s="4188"/>
      <c r="AE25" s="4188"/>
      <c r="AF25" s="4188"/>
      <c r="AG25" s="4188"/>
      <c r="AH25" s="4188"/>
      <c r="AI25" s="4188"/>
      <c r="AJ25" s="4188"/>
      <c r="AK25" s="4189"/>
    </row>
    <row r="26" spans="1:37" ht="7.7" customHeight="1">
      <c r="A26" s="4121" t="s">
        <v>2596</v>
      </c>
      <c r="B26" s="4122"/>
      <c r="C26" s="4122"/>
      <c r="D26" s="4122"/>
      <c r="E26" s="4122"/>
      <c r="F26" s="4122"/>
      <c r="G26" s="4122"/>
      <c r="H26" s="4123"/>
      <c r="I26" s="4175" t="s">
        <v>139</v>
      </c>
      <c r="J26" s="4105" t="s">
        <v>2597</v>
      </c>
      <c r="K26" s="4105"/>
      <c r="L26" s="4105"/>
      <c r="M26" s="4105"/>
      <c r="N26" s="4105"/>
      <c r="O26" s="4105"/>
      <c r="P26" s="4105"/>
      <c r="Q26" s="4105"/>
      <c r="R26" s="4166" t="s">
        <v>2598</v>
      </c>
      <c r="S26" s="4167"/>
      <c r="T26" s="4167"/>
      <c r="U26" s="4168"/>
      <c r="V26" s="785"/>
      <c r="W26" s="4130" t="s">
        <v>2566</v>
      </c>
      <c r="X26" s="4130"/>
      <c r="Y26" s="785"/>
      <c r="Z26" s="785"/>
      <c r="AA26" s="785"/>
      <c r="AB26" s="785"/>
      <c r="AC26" s="785"/>
      <c r="AD26" s="785"/>
      <c r="AE26" s="785"/>
      <c r="AF26" s="785"/>
      <c r="AG26" s="785"/>
      <c r="AH26" s="785"/>
      <c r="AI26" s="785"/>
      <c r="AJ26" s="785"/>
      <c r="AK26" s="201"/>
    </row>
    <row r="27" spans="1:37">
      <c r="A27" s="4124"/>
      <c r="B27" s="4125"/>
      <c r="C27" s="4125"/>
      <c r="D27" s="4125"/>
      <c r="E27" s="4125"/>
      <c r="F27" s="4125"/>
      <c r="G27" s="4125"/>
      <c r="H27" s="4126"/>
      <c r="I27" s="4176"/>
      <c r="J27" s="3212"/>
      <c r="K27" s="3212"/>
      <c r="L27" s="3212"/>
      <c r="M27" s="3212"/>
      <c r="N27" s="3212"/>
      <c r="O27" s="3212"/>
      <c r="P27" s="3212"/>
      <c r="Q27" s="3212"/>
      <c r="R27" s="4169"/>
      <c r="S27" s="4170"/>
      <c r="T27" s="4170"/>
      <c r="U27" s="4171"/>
      <c r="W27" s="4136"/>
      <c r="X27" s="4136"/>
      <c r="Y27" s="482"/>
      <c r="Z27" s="776" t="s">
        <v>477</v>
      </c>
      <c r="AA27" s="482"/>
      <c r="AB27" s="776" t="s">
        <v>5</v>
      </c>
      <c r="AC27" s="482"/>
      <c r="AD27" s="776" t="s">
        <v>478</v>
      </c>
      <c r="AE27" s="19" t="s">
        <v>2599</v>
      </c>
      <c r="AF27" s="4137"/>
      <c r="AG27" s="4137"/>
      <c r="AH27" s="4137"/>
      <c r="AI27" s="4137"/>
      <c r="AJ27" s="19" t="s">
        <v>2600</v>
      </c>
      <c r="AK27" s="208"/>
    </row>
    <row r="28" spans="1:37" ht="3" customHeight="1">
      <c r="A28" s="4124"/>
      <c r="B28" s="4125"/>
      <c r="C28" s="4125"/>
      <c r="D28" s="4125"/>
      <c r="E28" s="4125"/>
      <c r="F28" s="4125"/>
      <c r="G28" s="4125"/>
      <c r="H28" s="4126"/>
      <c r="I28" s="4177"/>
      <c r="J28" s="4164"/>
      <c r="K28" s="4164"/>
      <c r="L28" s="4164"/>
      <c r="M28" s="4164"/>
      <c r="N28" s="4164"/>
      <c r="O28" s="4164"/>
      <c r="P28" s="4164"/>
      <c r="Q28" s="4164"/>
      <c r="R28" s="4178"/>
      <c r="S28" s="4179"/>
      <c r="T28" s="4179"/>
      <c r="U28" s="4180"/>
      <c r="V28" s="487"/>
      <c r="W28" s="214"/>
      <c r="X28" s="214"/>
      <c r="Y28" s="214"/>
      <c r="Z28" s="214"/>
      <c r="AA28" s="214"/>
      <c r="AB28" s="214"/>
      <c r="AC28" s="214"/>
      <c r="AD28" s="214"/>
      <c r="AE28" s="214"/>
      <c r="AF28" s="214"/>
      <c r="AG28" s="214"/>
      <c r="AH28" s="214"/>
      <c r="AI28" s="214"/>
      <c r="AJ28" s="214"/>
      <c r="AK28" s="203"/>
    </row>
    <row r="29" spans="1:37" ht="15" customHeight="1">
      <c r="A29" s="4124"/>
      <c r="B29" s="4125"/>
      <c r="C29" s="4125"/>
      <c r="D29" s="4125"/>
      <c r="E29" s="4125"/>
      <c r="F29" s="4125"/>
      <c r="G29" s="4125"/>
      <c r="H29" s="4126"/>
      <c r="I29" s="781" t="s">
        <v>139</v>
      </c>
      <c r="J29" s="3212" t="s">
        <v>2612</v>
      </c>
      <c r="K29" s="3212"/>
      <c r="L29" s="3212"/>
      <c r="M29" s="3212"/>
      <c r="N29" s="3212"/>
      <c r="O29" s="3212"/>
      <c r="P29" s="3212"/>
      <c r="Q29" s="3212"/>
      <c r="R29" s="3212"/>
      <c r="S29" s="3212"/>
      <c r="T29" s="3212"/>
      <c r="U29" s="3212"/>
      <c r="V29" s="3212"/>
      <c r="W29" s="3212"/>
      <c r="X29" s="3212"/>
      <c r="Y29" s="3212"/>
      <c r="Z29" s="3212"/>
      <c r="AA29" s="3212"/>
      <c r="AB29" s="3212"/>
      <c r="AC29" s="3212"/>
      <c r="AD29" s="3212"/>
      <c r="AE29" s="3212"/>
      <c r="AF29" s="3212"/>
      <c r="AG29" s="3212"/>
      <c r="AH29" s="3212"/>
      <c r="AI29" s="3212"/>
      <c r="AJ29" s="3212"/>
      <c r="AK29" s="4149"/>
    </row>
    <row r="30" spans="1:37" ht="15" customHeight="1">
      <c r="A30" s="4127"/>
      <c r="B30" s="4128"/>
      <c r="C30" s="4128"/>
      <c r="D30" s="4128"/>
      <c r="E30" s="4128"/>
      <c r="F30" s="4128"/>
      <c r="G30" s="4128"/>
      <c r="H30" s="4129"/>
      <c r="I30" s="783"/>
      <c r="J30" s="215" t="s">
        <v>139</v>
      </c>
      <c r="K30" s="4140" t="s">
        <v>2613</v>
      </c>
      <c r="L30" s="4140"/>
      <c r="M30" s="4140"/>
      <c r="N30" s="4140"/>
      <c r="O30" s="4140"/>
      <c r="P30" s="4140"/>
      <c r="Q30" s="4140"/>
      <c r="R30" s="4140"/>
      <c r="S30" s="215" t="s">
        <v>139</v>
      </c>
      <c r="T30" s="4140" t="s">
        <v>2614</v>
      </c>
      <c r="U30" s="4140"/>
      <c r="V30" s="4140"/>
      <c r="W30" s="4140"/>
      <c r="X30" s="4140"/>
      <c r="Y30" s="4140"/>
      <c r="Z30" s="4140"/>
      <c r="AA30" s="4140"/>
      <c r="AB30" s="4140"/>
      <c r="AC30" s="4140"/>
      <c r="AD30" s="4140"/>
      <c r="AE30" s="4140"/>
      <c r="AF30" s="4140"/>
      <c r="AG30" s="4140"/>
      <c r="AH30" s="4140"/>
      <c r="AI30" s="4140"/>
      <c r="AJ30" s="216"/>
      <c r="AK30" s="488"/>
    </row>
    <row r="31" spans="1:37" ht="7.7" customHeight="1">
      <c r="A31" s="4150" t="s">
        <v>5070</v>
      </c>
      <c r="B31" s="4151"/>
      <c r="C31" s="4151"/>
      <c r="D31" s="4151"/>
      <c r="E31" s="4151"/>
      <c r="F31" s="4151"/>
      <c r="G31" s="4151"/>
      <c r="H31" s="4152"/>
      <c r="I31" s="4159" t="s">
        <v>139</v>
      </c>
      <c r="J31" s="3852" t="s">
        <v>2615</v>
      </c>
      <c r="K31" s="3852"/>
      <c r="L31" s="3852"/>
      <c r="M31" s="3852"/>
      <c r="N31" s="3852"/>
      <c r="O31" s="3852"/>
      <c r="P31" s="3852"/>
      <c r="Q31" s="4562"/>
      <c r="R31" s="4166" t="s">
        <v>2598</v>
      </c>
      <c r="S31" s="4167"/>
      <c r="T31" s="4167"/>
      <c r="U31" s="4168"/>
      <c r="V31" s="784"/>
      <c r="W31" s="4130" t="s">
        <v>2566</v>
      </c>
      <c r="X31" s="4130"/>
      <c r="Y31" s="785"/>
      <c r="Z31" s="785"/>
      <c r="AA31" s="785"/>
      <c r="AB31" s="785"/>
      <c r="AC31" s="785"/>
      <c r="AD31" s="785"/>
      <c r="AE31" s="785"/>
      <c r="AF31" s="785"/>
      <c r="AG31" s="785"/>
      <c r="AH31" s="785"/>
      <c r="AI31" s="785"/>
      <c r="AJ31" s="785"/>
      <c r="AK31" s="201"/>
    </row>
    <row r="32" spans="1:37" ht="14.25" customHeight="1">
      <c r="A32" s="4153"/>
      <c r="B32" s="4154"/>
      <c r="C32" s="4154"/>
      <c r="D32" s="4154"/>
      <c r="E32" s="4154"/>
      <c r="F32" s="4154"/>
      <c r="G32" s="4154"/>
      <c r="H32" s="4155"/>
      <c r="I32" s="4160"/>
      <c r="J32" s="3278"/>
      <c r="K32" s="3278"/>
      <c r="L32" s="3278"/>
      <c r="M32" s="3278"/>
      <c r="N32" s="3278"/>
      <c r="O32" s="3278"/>
      <c r="P32" s="3278"/>
      <c r="Q32" s="4563"/>
      <c r="R32" s="4169"/>
      <c r="S32" s="4170"/>
      <c r="T32" s="4170"/>
      <c r="U32" s="4171"/>
      <c r="V32" s="484"/>
      <c r="W32" s="4136"/>
      <c r="X32" s="4136"/>
      <c r="Y32" s="482"/>
      <c r="Z32" s="776" t="s">
        <v>477</v>
      </c>
      <c r="AA32" s="482"/>
      <c r="AB32" s="776" t="s">
        <v>5</v>
      </c>
      <c r="AC32" s="482"/>
      <c r="AD32" s="776" t="s">
        <v>478</v>
      </c>
      <c r="AE32" s="19" t="s">
        <v>2599</v>
      </c>
      <c r="AF32" s="4137"/>
      <c r="AG32" s="4137"/>
      <c r="AH32" s="4137"/>
      <c r="AI32" s="4137"/>
      <c r="AJ32" s="19" t="s">
        <v>2600</v>
      </c>
      <c r="AK32" s="208"/>
    </row>
    <row r="33" spans="1:37" ht="4.5" customHeight="1">
      <c r="A33" s="4153"/>
      <c r="B33" s="4154"/>
      <c r="C33" s="4154"/>
      <c r="D33" s="4154"/>
      <c r="E33" s="4154"/>
      <c r="F33" s="4154"/>
      <c r="G33" s="4154"/>
      <c r="H33" s="4155"/>
      <c r="I33" s="4161"/>
      <c r="J33" s="4564"/>
      <c r="K33" s="4564"/>
      <c r="L33" s="4564"/>
      <c r="M33" s="4564"/>
      <c r="N33" s="4564"/>
      <c r="O33" s="4564"/>
      <c r="P33" s="4564"/>
      <c r="Q33" s="4565"/>
      <c r="R33" s="4172"/>
      <c r="S33" s="4173"/>
      <c r="T33" s="4173"/>
      <c r="U33" s="4174"/>
      <c r="V33" s="1614"/>
      <c r="W33" s="202"/>
      <c r="X33" s="202"/>
      <c r="Y33" s="202"/>
      <c r="Z33" s="202"/>
      <c r="AA33" s="202"/>
      <c r="AB33" s="202"/>
      <c r="AC33" s="202"/>
      <c r="AD33" s="202"/>
      <c r="AE33" s="202"/>
      <c r="AF33" s="202"/>
      <c r="AG33" s="202"/>
      <c r="AH33" s="202"/>
      <c r="AI33" s="202"/>
      <c r="AJ33" s="202"/>
      <c r="AK33" s="203"/>
    </row>
    <row r="34" spans="1:37" ht="20.25" customHeight="1">
      <c r="A34" s="4153"/>
      <c r="B34" s="4154"/>
      <c r="C34" s="4154"/>
      <c r="D34" s="4154"/>
      <c r="E34" s="4154"/>
      <c r="F34" s="4154"/>
      <c r="G34" s="4154"/>
      <c r="H34" s="4155"/>
      <c r="I34" s="217" t="s">
        <v>139</v>
      </c>
      <c r="J34" s="4560" t="s">
        <v>4891</v>
      </c>
      <c r="K34" s="4560"/>
      <c r="L34" s="4560"/>
      <c r="M34" s="4560"/>
      <c r="N34" s="4560"/>
      <c r="O34" s="4560"/>
      <c r="P34" s="4560"/>
      <c r="Q34" s="4560"/>
      <c r="R34" s="4560"/>
      <c r="S34" s="4560"/>
      <c r="T34" s="4560"/>
      <c r="U34" s="4560"/>
      <c r="V34" s="4560"/>
      <c r="W34" s="4560"/>
      <c r="X34" s="4560"/>
      <c r="Y34" s="4561"/>
      <c r="Z34" s="4561"/>
      <c r="AA34" s="4561"/>
      <c r="AB34" s="4561"/>
      <c r="AC34" s="4561"/>
      <c r="AD34" s="4561"/>
      <c r="AE34" s="4561"/>
      <c r="AF34" s="4561"/>
      <c r="AG34" s="4561"/>
      <c r="AH34" s="4561"/>
      <c r="AI34" s="4561"/>
      <c r="AJ34" s="1615" t="s">
        <v>526</v>
      </c>
      <c r="AK34" s="1616"/>
    </row>
    <row r="35" spans="1:37" ht="27" customHeight="1">
      <c r="A35" s="4156"/>
      <c r="B35" s="4157"/>
      <c r="C35" s="4157"/>
      <c r="D35" s="4157"/>
      <c r="E35" s="4157"/>
      <c r="F35" s="4157"/>
      <c r="G35" s="4157"/>
      <c r="H35" s="4158"/>
      <c r="I35" s="485"/>
      <c r="J35" s="215" t="s">
        <v>139</v>
      </c>
      <c r="K35" s="4140" t="s">
        <v>2616</v>
      </c>
      <c r="L35" s="4140"/>
      <c r="M35" s="4140"/>
      <c r="N35" s="4140"/>
      <c r="O35" s="4140"/>
      <c r="P35" s="4140"/>
      <c r="Q35" s="4140"/>
      <c r="R35" s="4140"/>
      <c r="S35" s="215" t="s">
        <v>139</v>
      </c>
      <c r="T35" s="4140" t="s">
        <v>2617</v>
      </c>
      <c r="U35" s="4140"/>
      <c r="V35" s="4140"/>
      <c r="W35" s="4140"/>
      <c r="X35" s="4140"/>
      <c r="Y35" s="4140"/>
      <c r="Z35" s="4140"/>
      <c r="AA35" s="4140"/>
      <c r="AB35" s="215" t="s">
        <v>139</v>
      </c>
      <c r="AC35" s="4141" t="s">
        <v>2618</v>
      </c>
      <c r="AD35" s="4141"/>
      <c r="AE35" s="4141"/>
      <c r="AF35" s="4141"/>
      <c r="AG35" s="4141"/>
      <c r="AH35" s="4141"/>
      <c r="AI35" s="4141"/>
      <c r="AJ35" s="4141"/>
      <c r="AK35" s="4142"/>
    </row>
    <row r="36" spans="1:37" ht="15" customHeight="1">
      <c r="A36" s="4143" t="s">
        <v>2619</v>
      </c>
      <c r="B36" s="4144"/>
      <c r="C36" s="4144"/>
      <c r="D36" s="4144"/>
      <c r="E36" s="4144"/>
      <c r="F36" s="4144"/>
      <c r="G36" s="4144"/>
      <c r="H36" s="4145"/>
      <c r="I36" s="217" t="s">
        <v>139</v>
      </c>
      <c r="J36" s="489" t="s">
        <v>2620</v>
      </c>
      <c r="AK36" s="208"/>
    </row>
    <row r="37" spans="1:37" ht="14.25" customHeight="1">
      <c r="A37" s="4146"/>
      <c r="B37" s="4147"/>
      <c r="C37" s="4147"/>
      <c r="D37" s="4147"/>
      <c r="E37" s="4147"/>
      <c r="F37" s="4147"/>
      <c r="G37" s="4147"/>
      <c r="H37" s="4148"/>
      <c r="J37" s="21" t="s">
        <v>2621</v>
      </c>
      <c r="AK37" s="208"/>
    </row>
    <row r="38" spans="1:37" ht="7.7" customHeight="1">
      <c r="A38" s="4121" t="s">
        <v>2601</v>
      </c>
      <c r="B38" s="4122"/>
      <c r="C38" s="4122"/>
      <c r="D38" s="4122"/>
      <c r="E38" s="4122"/>
      <c r="F38" s="4122"/>
      <c r="G38" s="4122"/>
      <c r="H38" s="4123"/>
      <c r="I38" s="784"/>
      <c r="J38" s="4130" t="s">
        <v>2566</v>
      </c>
      <c r="K38" s="4130"/>
      <c r="L38" s="785"/>
      <c r="M38" s="785"/>
      <c r="N38" s="785"/>
      <c r="O38" s="785"/>
      <c r="P38" s="785"/>
      <c r="Q38" s="785"/>
      <c r="R38" s="785"/>
      <c r="S38" s="785"/>
      <c r="T38" s="4131" t="s">
        <v>2622</v>
      </c>
      <c r="U38" s="4100"/>
      <c r="V38" s="4100"/>
      <c r="W38" s="4100"/>
      <c r="X38" s="4100"/>
      <c r="Y38" s="4101"/>
      <c r="Z38" s="785"/>
      <c r="AA38" s="4130" t="s">
        <v>2566</v>
      </c>
      <c r="AB38" s="4130"/>
      <c r="AC38" s="785"/>
      <c r="AD38" s="785"/>
      <c r="AE38" s="785"/>
      <c r="AF38" s="785"/>
      <c r="AG38" s="785"/>
      <c r="AH38" s="785"/>
      <c r="AI38" s="785"/>
      <c r="AJ38" s="785"/>
      <c r="AK38" s="201"/>
    </row>
    <row r="39" spans="1:37" ht="14.25" customHeight="1">
      <c r="A39" s="4124"/>
      <c r="B39" s="4125"/>
      <c r="C39" s="4125"/>
      <c r="D39" s="4125"/>
      <c r="E39" s="4125"/>
      <c r="F39" s="4125"/>
      <c r="G39" s="4125"/>
      <c r="H39" s="4126"/>
      <c r="I39" s="484"/>
      <c r="J39" s="4136"/>
      <c r="K39" s="4136"/>
      <c r="L39" s="482"/>
      <c r="M39" s="776" t="s">
        <v>477</v>
      </c>
      <c r="N39" s="482"/>
      <c r="O39" s="776" t="s">
        <v>5</v>
      </c>
      <c r="P39" s="482"/>
      <c r="Q39" s="776" t="s">
        <v>478</v>
      </c>
      <c r="T39" s="4132"/>
      <c r="U39" s="4133"/>
      <c r="V39" s="4133"/>
      <c r="W39" s="4133"/>
      <c r="X39" s="4133"/>
      <c r="Y39" s="4134"/>
      <c r="AA39" s="4136"/>
      <c r="AB39" s="4136"/>
      <c r="AC39" s="482"/>
      <c r="AD39" s="776" t="s">
        <v>477</v>
      </c>
      <c r="AE39" s="482"/>
      <c r="AF39" s="776" t="s">
        <v>5</v>
      </c>
      <c r="AG39" s="482"/>
      <c r="AH39" s="776" t="s">
        <v>478</v>
      </c>
      <c r="AK39" s="208"/>
    </row>
    <row r="40" spans="1:37" ht="4.5" customHeight="1">
      <c r="A40" s="4127"/>
      <c r="B40" s="4128"/>
      <c r="C40" s="4128"/>
      <c r="D40" s="4128"/>
      <c r="E40" s="4128"/>
      <c r="F40" s="4128"/>
      <c r="G40" s="4128"/>
      <c r="H40" s="4129"/>
      <c r="I40" s="485"/>
      <c r="J40" s="783"/>
      <c r="K40" s="783"/>
      <c r="L40" s="783"/>
      <c r="M40" s="783"/>
      <c r="N40" s="783"/>
      <c r="O40" s="783"/>
      <c r="P40" s="783"/>
      <c r="Q40" s="783"/>
      <c r="R40" s="783"/>
      <c r="S40" s="783"/>
      <c r="T40" s="4135"/>
      <c r="U40" s="4103"/>
      <c r="V40" s="4103"/>
      <c r="W40" s="4103"/>
      <c r="X40" s="4103"/>
      <c r="Y40" s="4104"/>
      <c r="Z40" s="783"/>
      <c r="AA40" s="783"/>
      <c r="AB40" s="783"/>
      <c r="AC40" s="783"/>
      <c r="AD40" s="783"/>
      <c r="AE40" s="783"/>
      <c r="AF40" s="783"/>
      <c r="AG40" s="783"/>
      <c r="AH40" s="783"/>
      <c r="AI40" s="783"/>
      <c r="AJ40" s="783"/>
      <c r="AK40" s="483"/>
    </row>
    <row r="41" spans="1:37" ht="17.25" customHeight="1">
      <c r="A41" s="4099" t="s">
        <v>2602</v>
      </c>
      <c r="B41" s="4100"/>
      <c r="C41" s="4100"/>
      <c r="D41" s="4100"/>
      <c r="E41" s="4100"/>
      <c r="F41" s="4100"/>
      <c r="G41" s="4100"/>
      <c r="H41" s="4101"/>
      <c r="I41" s="778" t="s">
        <v>139</v>
      </c>
      <c r="J41" s="4105" t="s">
        <v>2603</v>
      </c>
      <c r="K41" s="4105"/>
      <c r="L41" s="780" t="s">
        <v>139</v>
      </c>
      <c r="M41" s="3852" t="s">
        <v>2623</v>
      </c>
      <c r="N41" s="3852"/>
      <c r="O41" s="3852"/>
      <c r="P41" s="3852"/>
      <c r="Q41" s="3852"/>
      <c r="R41" s="3852"/>
      <c r="S41" s="3852"/>
      <c r="T41" s="3852"/>
      <c r="U41" s="3852"/>
      <c r="V41" s="3852"/>
      <c r="W41" s="3852"/>
      <c r="X41" s="3852"/>
      <c r="Y41" s="3852"/>
      <c r="Z41" s="3852"/>
      <c r="AA41" s="3852"/>
      <c r="AB41" s="3852"/>
      <c r="AC41" s="3852"/>
      <c r="AD41" s="3852"/>
      <c r="AE41" s="3852"/>
      <c r="AF41" s="3852"/>
      <c r="AG41" s="3852"/>
      <c r="AH41" s="3852"/>
      <c r="AI41" s="3852"/>
      <c r="AJ41" s="3852"/>
      <c r="AK41" s="3853"/>
    </row>
    <row r="42" spans="1:37">
      <c r="A42" s="4102"/>
      <c r="B42" s="4103"/>
      <c r="C42" s="4103"/>
      <c r="D42" s="4103"/>
      <c r="E42" s="4103"/>
      <c r="F42" s="4103"/>
      <c r="G42" s="4103"/>
      <c r="H42" s="4104"/>
      <c r="I42" s="485"/>
      <c r="J42" s="783"/>
      <c r="K42" s="783"/>
      <c r="L42" s="783"/>
      <c r="M42" s="4106" t="s">
        <v>2604</v>
      </c>
      <c r="N42" s="4106"/>
      <c r="O42" s="4106"/>
      <c r="P42" s="4106"/>
      <c r="Q42" s="4106"/>
      <c r="R42" s="4106"/>
      <c r="S42" s="4106"/>
      <c r="T42" s="4106"/>
      <c r="U42" s="4106"/>
      <c r="V42" s="4106"/>
      <c r="W42" s="4106"/>
      <c r="X42" s="4106"/>
      <c r="Y42" s="4106"/>
      <c r="Z42" s="4106"/>
      <c r="AA42" s="4106"/>
      <c r="AB42" s="4106"/>
      <c r="AC42" s="4106"/>
      <c r="AD42" s="4106"/>
      <c r="AE42" s="4106"/>
      <c r="AF42" s="4106"/>
      <c r="AG42" s="4106"/>
      <c r="AH42" s="4106"/>
      <c r="AI42" s="4106"/>
      <c r="AJ42" s="4106"/>
      <c r="AK42" s="4107"/>
    </row>
    <row r="43" spans="1:37">
      <c r="A43" s="4108" t="s">
        <v>2567</v>
      </c>
      <c r="B43" s="4109"/>
      <c r="C43" s="4109"/>
      <c r="D43" s="4109"/>
      <c r="E43" s="4109"/>
      <c r="F43" s="4109"/>
      <c r="G43" s="4109"/>
      <c r="H43" s="4109"/>
      <c r="I43" s="4112"/>
      <c r="J43" s="4113"/>
      <c r="K43" s="4113"/>
      <c r="L43" s="4113"/>
      <c r="M43" s="4113"/>
      <c r="N43" s="4113"/>
      <c r="O43" s="4113"/>
      <c r="P43" s="4113"/>
      <c r="Q43" s="4113"/>
      <c r="R43" s="4113"/>
      <c r="S43" s="4113"/>
      <c r="T43" s="4113"/>
      <c r="U43" s="4113"/>
      <c r="V43" s="4113"/>
      <c r="W43" s="4113"/>
      <c r="X43" s="4113"/>
      <c r="Y43" s="4113"/>
      <c r="Z43" s="4113"/>
      <c r="AA43" s="4113"/>
      <c r="AB43" s="4113"/>
      <c r="AC43" s="4113"/>
      <c r="AD43" s="4113"/>
      <c r="AE43" s="4113"/>
      <c r="AF43" s="4113"/>
      <c r="AG43" s="4113"/>
      <c r="AH43" s="4113"/>
      <c r="AI43" s="4113"/>
      <c r="AJ43" s="4113"/>
      <c r="AK43" s="4114"/>
    </row>
    <row r="44" spans="1:37">
      <c r="A44" s="4108"/>
      <c r="B44" s="4109"/>
      <c r="C44" s="4109"/>
      <c r="D44" s="4109"/>
      <c r="E44" s="4109"/>
      <c r="F44" s="4109"/>
      <c r="G44" s="4109"/>
      <c r="H44" s="4109"/>
      <c r="I44" s="4115"/>
      <c r="J44" s="4116"/>
      <c r="K44" s="4116"/>
      <c r="L44" s="4116"/>
      <c r="M44" s="4116"/>
      <c r="N44" s="4116"/>
      <c r="O44" s="4116"/>
      <c r="P44" s="4116"/>
      <c r="Q44" s="4116"/>
      <c r="R44" s="4116"/>
      <c r="S44" s="4116"/>
      <c r="T44" s="4116"/>
      <c r="U44" s="4116"/>
      <c r="V44" s="4116"/>
      <c r="W44" s="4116"/>
      <c r="X44" s="4116"/>
      <c r="Y44" s="4116"/>
      <c r="Z44" s="4116"/>
      <c r="AA44" s="4116"/>
      <c r="AB44" s="4116"/>
      <c r="AC44" s="4116"/>
      <c r="AD44" s="4116"/>
      <c r="AE44" s="4116"/>
      <c r="AF44" s="4116"/>
      <c r="AG44" s="4116"/>
      <c r="AH44" s="4116"/>
      <c r="AI44" s="4116"/>
      <c r="AJ44" s="4116"/>
      <c r="AK44" s="4117"/>
    </row>
    <row r="45" spans="1:37" ht="14.25" thickBot="1">
      <c r="A45" s="4110"/>
      <c r="B45" s="4111"/>
      <c r="C45" s="4111"/>
      <c r="D45" s="4111"/>
      <c r="E45" s="4111"/>
      <c r="F45" s="4111"/>
      <c r="G45" s="4111"/>
      <c r="H45" s="4111"/>
      <c r="I45" s="4118"/>
      <c r="J45" s="4119"/>
      <c r="K45" s="4119"/>
      <c r="L45" s="4119"/>
      <c r="M45" s="4119"/>
      <c r="N45" s="4119"/>
      <c r="O45" s="4119"/>
      <c r="P45" s="4119"/>
      <c r="Q45" s="4119"/>
      <c r="R45" s="4119"/>
      <c r="S45" s="4119"/>
      <c r="T45" s="4119"/>
      <c r="U45" s="4119"/>
      <c r="V45" s="4119"/>
      <c r="W45" s="4119"/>
      <c r="X45" s="4119"/>
      <c r="Y45" s="4119"/>
      <c r="Z45" s="4119"/>
      <c r="AA45" s="4119"/>
      <c r="AB45" s="4119"/>
      <c r="AC45" s="4119"/>
      <c r="AD45" s="4119"/>
      <c r="AE45" s="4119"/>
      <c r="AF45" s="4119"/>
      <c r="AG45" s="4119"/>
      <c r="AH45" s="4119"/>
      <c r="AI45" s="4119"/>
      <c r="AJ45" s="4119"/>
      <c r="AK45" s="4120"/>
    </row>
    <row r="46" spans="1:37" ht="5.25" customHeight="1"/>
    <row r="47" spans="1:37">
      <c r="A47" s="4079" t="s">
        <v>2568</v>
      </c>
      <c r="B47" s="4080"/>
      <c r="C47" s="4080"/>
      <c r="D47" s="4080"/>
      <c r="E47" s="4080"/>
      <c r="F47" s="4080"/>
      <c r="G47" s="4080"/>
      <c r="H47" s="4081"/>
      <c r="I47" s="4082" t="s">
        <v>2569</v>
      </c>
      <c r="J47" s="4082"/>
      <c r="K47" s="4082"/>
      <c r="L47" s="4082"/>
      <c r="M47" s="4082"/>
      <c r="N47" s="4082"/>
      <c r="O47" s="4082" t="s">
        <v>2570</v>
      </c>
      <c r="P47" s="4082"/>
      <c r="Q47" s="4082"/>
      <c r="R47" s="4082"/>
      <c r="S47" s="4082"/>
      <c r="T47" s="4082"/>
      <c r="U47" s="4082" t="s">
        <v>2571</v>
      </c>
      <c r="V47" s="4082"/>
      <c r="W47" s="4082"/>
      <c r="X47" s="4082"/>
      <c r="Y47" s="4082"/>
      <c r="Z47" s="4082"/>
      <c r="AA47" s="4079" t="s">
        <v>2572</v>
      </c>
      <c r="AB47" s="4080"/>
      <c r="AC47" s="4080"/>
      <c r="AD47" s="4080"/>
      <c r="AE47" s="4080"/>
      <c r="AF47" s="4080"/>
      <c r="AG47" s="4080"/>
      <c r="AH47" s="4080"/>
      <c r="AI47" s="4080"/>
      <c r="AJ47" s="4080"/>
      <c r="AK47" s="4081"/>
    </row>
    <row r="48" spans="1:37" ht="15.75" customHeight="1">
      <c r="A48" s="4083"/>
      <c r="B48" s="4074"/>
      <c r="C48" s="4074"/>
      <c r="D48" s="4074"/>
      <c r="E48" s="4074"/>
      <c r="F48" s="4074"/>
      <c r="G48" s="4074"/>
      <c r="H48" s="4084"/>
      <c r="I48" s="4089"/>
      <c r="J48" s="4089"/>
      <c r="K48" s="4089"/>
      <c r="L48" s="4089"/>
      <c r="M48" s="4089"/>
      <c r="N48" s="4089"/>
      <c r="O48" s="4089"/>
      <c r="P48" s="4089"/>
      <c r="Q48" s="4089"/>
      <c r="R48" s="4089"/>
      <c r="S48" s="4089"/>
      <c r="T48" s="4089"/>
      <c r="U48" s="4089"/>
      <c r="V48" s="4089"/>
      <c r="W48" s="4089"/>
      <c r="X48" s="4089"/>
      <c r="Y48" s="4089"/>
      <c r="Z48" s="4089"/>
      <c r="AA48" s="4083" t="s">
        <v>2542</v>
      </c>
      <c r="AB48" s="4074"/>
      <c r="AC48" s="4074"/>
      <c r="AD48" s="4074"/>
      <c r="AE48" s="204" t="s">
        <v>477</v>
      </c>
      <c r="AF48" s="4074"/>
      <c r="AG48" s="4074"/>
      <c r="AH48" s="204" t="s">
        <v>5</v>
      </c>
      <c r="AI48" s="4074"/>
      <c r="AJ48" s="4074"/>
      <c r="AK48" s="205" t="s">
        <v>478</v>
      </c>
    </row>
    <row r="49" spans="1:37" ht="15.75" customHeight="1">
      <c r="A49" s="4085"/>
      <c r="B49" s="3211"/>
      <c r="C49" s="3211"/>
      <c r="D49" s="3211"/>
      <c r="E49" s="3211"/>
      <c r="F49" s="3211"/>
      <c r="G49" s="3211"/>
      <c r="H49" s="4086"/>
      <c r="I49" s="4089"/>
      <c r="J49" s="4089"/>
      <c r="K49" s="4089"/>
      <c r="L49" s="4089"/>
      <c r="M49" s="4089"/>
      <c r="N49" s="4089"/>
      <c r="O49" s="4089"/>
      <c r="P49" s="4089"/>
      <c r="Q49" s="4089"/>
      <c r="R49" s="4089"/>
      <c r="S49" s="4089"/>
      <c r="T49" s="4089"/>
      <c r="U49" s="4089"/>
      <c r="V49" s="4089"/>
      <c r="W49" s="4089"/>
      <c r="X49" s="4089"/>
      <c r="Y49" s="4089"/>
      <c r="Z49" s="4089"/>
      <c r="AA49" s="4075" t="s">
        <v>6</v>
      </c>
      <c r="AB49" s="4076"/>
      <c r="AC49" s="4077"/>
      <c r="AD49" s="4077"/>
      <c r="AE49" s="4077"/>
      <c r="AF49" s="4077"/>
      <c r="AG49" s="4077"/>
      <c r="AH49" s="4077"/>
      <c r="AI49" s="4077"/>
      <c r="AJ49" s="4077"/>
      <c r="AK49" s="206" t="s">
        <v>7</v>
      </c>
    </row>
    <row r="50" spans="1:37">
      <c r="A50" s="4085"/>
      <c r="B50" s="3211"/>
      <c r="C50" s="3211"/>
      <c r="D50" s="3211"/>
      <c r="E50" s="3211"/>
      <c r="F50" s="3211"/>
      <c r="G50" s="3211"/>
      <c r="H50" s="4086"/>
      <c r="I50" s="4078" t="s">
        <v>2573</v>
      </c>
      <c r="J50" s="4078"/>
      <c r="K50" s="4078"/>
      <c r="L50" s="4078"/>
      <c r="M50" s="4078"/>
      <c r="N50" s="4078"/>
      <c r="O50" s="4078"/>
      <c r="P50" s="4078"/>
      <c r="Q50" s="4078"/>
      <c r="R50" s="4078"/>
      <c r="S50" s="4078"/>
      <c r="T50" s="4078"/>
      <c r="U50" s="4078"/>
      <c r="V50" s="4078"/>
      <c r="W50" s="4078"/>
      <c r="X50" s="4078"/>
      <c r="Y50" s="4078"/>
      <c r="Z50" s="4078"/>
      <c r="AA50" s="4078"/>
      <c r="AB50" s="4078"/>
      <c r="AC50" s="4078"/>
      <c r="AD50" s="4078"/>
      <c r="AE50" s="4078"/>
      <c r="AF50" s="4078"/>
      <c r="AG50" s="4078"/>
      <c r="AH50" s="4078"/>
      <c r="AI50" s="4078"/>
      <c r="AJ50" s="4078"/>
      <c r="AK50" s="4078"/>
    </row>
    <row r="51" spans="1:37" ht="13.35" customHeight="1">
      <c r="A51" s="4085"/>
      <c r="B51" s="3211"/>
      <c r="C51" s="3211"/>
      <c r="D51" s="3211"/>
      <c r="E51" s="3211"/>
      <c r="F51" s="3211"/>
      <c r="G51" s="3211"/>
      <c r="H51" s="4086"/>
      <c r="I51" s="4090"/>
      <c r="J51" s="4091"/>
      <c r="K51" s="4091"/>
      <c r="L51" s="4091"/>
      <c r="M51" s="4091"/>
      <c r="N51" s="4091"/>
      <c r="O51" s="4091"/>
      <c r="P51" s="4091"/>
      <c r="Q51" s="4091"/>
      <c r="R51" s="4091"/>
      <c r="S51" s="4091"/>
      <c r="T51" s="4091"/>
      <c r="U51" s="4091"/>
      <c r="V51" s="4091"/>
      <c r="W51" s="4091"/>
      <c r="X51" s="4091"/>
      <c r="Y51" s="4091"/>
      <c r="Z51" s="4091"/>
      <c r="AA51" s="4091"/>
      <c r="AB51" s="4091"/>
      <c r="AC51" s="4091"/>
      <c r="AD51" s="4091"/>
      <c r="AE51" s="4091"/>
      <c r="AF51" s="4091"/>
      <c r="AG51" s="4091"/>
      <c r="AH51" s="4091"/>
      <c r="AI51" s="4091"/>
      <c r="AJ51" s="4091"/>
      <c r="AK51" s="4092"/>
    </row>
    <row r="52" spans="1:37" ht="13.35" customHeight="1">
      <c r="A52" s="4085"/>
      <c r="B52" s="3211"/>
      <c r="C52" s="3211"/>
      <c r="D52" s="3211"/>
      <c r="E52" s="3211"/>
      <c r="F52" s="3211"/>
      <c r="G52" s="3211"/>
      <c r="H52" s="4086"/>
      <c r="I52" s="4093"/>
      <c r="J52" s="4094"/>
      <c r="K52" s="4094"/>
      <c r="L52" s="4094"/>
      <c r="M52" s="4094"/>
      <c r="N52" s="4094"/>
      <c r="O52" s="4094"/>
      <c r="P52" s="4094"/>
      <c r="Q52" s="4094"/>
      <c r="R52" s="4094"/>
      <c r="S52" s="4094"/>
      <c r="T52" s="4094"/>
      <c r="U52" s="4094"/>
      <c r="V52" s="4094"/>
      <c r="W52" s="4094"/>
      <c r="X52" s="4094"/>
      <c r="Y52" s="4094"/>
      <c r="Z52" s="4094"/>
      <c r="AA52" s="4094"/>
      <c r="AB52" s="4094"/>
      <c r="AC52" s="4094"/>
      <c r="AD52" s="4094"/>
      <c r="AE52" s="4094"/>
      <c r="AF52" s="4094"/>
      <c r="AG52" s="4094"/>
      <c r="AH52" s="4094"/>
      <c r="AI52" s="4094"/>
      <c r="AJ52" s="4094"/>
      <c r="AK52" s="4095"/>
    </row>
    <row r="53" spans="1:37" ht="13.35" customHeight="1">
      <c r="A53" s="4087"/>
      <c r="B53" s="4077"/>
      <c r="C53" s="4077"/>
      <c r="D53" s="4077"/>
      <c r="E53" s="4077"/>
      <c r="F53" s="4077"/>
      <c r="G53" s="4077"/>
      <c r="H53" s="4088"/>
      <c r="I53" s="4096"/>
      <c r="J53" s="4097"/>
      <c r="K53" s="4097"/>
      <c r="L53" s="4097"/>
      <c r="M53" s="4097"/>
      <c r="N53" s="4097"/>
      <c r="O53" s="4097"/>
      <c r="P53" s="4097"/>
      <c r="Q53" s="4097"/>
      <c r="R53" s="4097"/>
      <c r="S53" s="4097"/>
      <c r="T53" s="4097"/>
      <c r="U53" s="4097"/>
      <c r="V53" s="4097"/>
      <c r="W53" s="4097"/>
      <c r="X53" s="4097"/>
      <c r="Y53" s="4097"/>
      <c r="Z53" s="4097"/>
      <c r="AA53" s="4097"/>
      <c r="AB53" s="4097"/>
      <c r="AC53" s="4097"/>
      <c r="AD53" s="4097"/>
      <c r="AE53" s="4097"/>
      <c r="AF53" s="4097"/>
      <c r="AG53" s="4097"/>
      <c r="AH53" s="4097"/>
      <c r="AI53" s="4097"/>
      <c r="AJ53" s="4097"/>
      <c r="AK53" s="4098"/>
    </row>
    <row r="54" spans="1:37" ht="42" customHeight="1">
      <c r="A54" s="218" t="s">
        <v>522</v>
      </c>
      <c r="B54" s="4071" t="s">
        <v>2624</v>
      </c>
      <c r="C54" s="4071"/>
      <c r="D54" s="4071"/>
      <c r="E54" s="4071"/>
      <c r="F54" s="4071"/>
      <c r="G54" s="4071"/>
      <c r="H54" s="4071"/>
      <c r="I54" s="4071"/>
      <c r="J54" s="4071"/>
      <c r="K54" s="4071"/>
      <c r="L54" s="4071"/>
      <c r="M54" s="4071"/>
      <c r="N54" s="4071"/>
      <c r="O54" s="4071"/>
      <c r="P54" s="4071"/>
      <c r="Q54" s="4071"/>
      <c r="R54" s="4071"/>
      <c r="S54" s="4071"/>
      <c r="T54" s="4071"/>
      <c r="U54" s="4071"/>
      <c r="V54" s="4071"/>
      <c r="W54" s="4071"/>
      <c r="X54" s="4071"/>
      <c r="Y54" s="4071"/>
      <c r="Z54" s="4071"/>
      <c r="AA54" s="4071"/>
      <c r="AB54" s="4071"/>
      <c r="AC54" s="4071"/>
      <c r="AD54" s="4071"/>
      <c r="AE54" s="4071"/>
      <c r="AF54" s="4071"/>
      <c r="AG54" s="4071"/>
      <c r="AH54" s="4071"/>
      <c r="AI54" s="4071"/>
      <c r="AJ54" s="4071"/>
      <c r="AK54" s="4071"/>
    </row>
    <row r="55" spans="1:37" ht="3" customHeight="1">
      <c r="A55" s="490"/>
      <c r="B55" s="782"/>
      <c r="C55" s="782"/>
      <c r="D55" s="782"/>
      <c r="E55" s="782"/>
      <c r="F55" s="782"/>
      <c r="G55" s="782"/>
      <c r="H55" s="782"/>
      <c r="I55" s="782"/>
      <c r="J55" s="782"/>
      <c r="K55" s="782"/>
      <c r="L55" s="782"/>
      <c r="M55" s="782"/>
      <c r="N55" s="782"/>
      <c r="O55" s="782"/>
      <c r="P55" s="782"/>
      <c r="Q55" s="782"/>
      <c r="R55" s="782"/>
      <c r="S55" s="782"/>
      <c r="T55" s="782"/>
      <c r="U55" s="782"/>
      <c r="V55" s="782"/>
      <c r="W55" s="782"/>
      <c r="X55" s="782"/>
      <c r="Y55" s="782"/>
      <c r="Z55" s="782"/>
      <c r="AA55" s="782"/>
      <c r="AB55" s="782"/>
      <c r="AC55" s="782"/>
      <c r="AD55" s="782"/>
      <c r="AE55" s="782"/>
      <c r="AF55" s="782"/>
      <c r="AG55" s="782"/>
      <c r="AH55" s="782"/>
      <c r="AI55" s="782"/>
      <c r="AJ55" s="782"/>
      <c r="AK55" s="782"/>
    </row>
    <row r="56" spans="1:37" ht="13.5" customHeight="1">
      <c r="A56" s="219" t="s">
        <v>2625</v>
      </c>
      <c r="B56" s="4072" t="s">
        <v>2626</v>
      </c>
      <c r="C56" s="4072"/>
      <c r="D56" s="4072"/>
      <c r="E56" s="4072"/>
      <c r="F56" s="4072"/>
      <c r="G56" s="4072"/>
      <c r="H56" s="4072"/>
      <c r="I56" s="4072"/>
      <c r="J56" s="4072"/>
      <c r="K56" s="4072"/>
      <c r="L56" s="4072"/>
      <c r="M56" s="4072"/>
      <c r="N56" s="4072"/>
      <c r="O56" s="4072"/>
      <c r="P56" s="4072"/>
      <c r="Q56" s="4072"/>
      <c r="R56" s="4072"/>
      <c r="S56" s="4072"/>
      <c r="T56" s="4072"/>
      <c r="U56" s="4072"/>
      <c r="V56" s="4072"/>
      <c r="W56" s="4072"/>
      <c r="X56" s="4072"/>
      <c r="Y56" s="4072"/>
      <c r="Z56" s="4072"/>
      <c r="AA56" s="4072"/>
      <c r="AB56" s="4072"/>
      <c r="AC56" s="4072"/>
      <c r="AD56" s="4072"/>
      <c r="AE56" s="4072"/>
      <c r="AF56" s="4072"/>
      <c r="AG56" s="4072"/>
      <c r="AH56" s="4072"/>
      <c r="AI56" s="4072"/>
      <c r="AJ56" s="4072"/>
      <c r="AK56" s="4072"/>
    </row>
    <row r="57" spans="1:37">
      <c r="A57" s="209"/>
      <c r="AE57" s="4073" t="s">
        <v>5032</v>
      </c>
      <c r="AF57" s="4073"/>
      <c r="AG57" s="4073"/>
      <c r="AH57" s="4073"/>
      <c r="AI57" s="4073"/>
      <c r="AJ57" s="4073"/>
      <c r="AK57" s="4073"/>
    </row>
  </sheetData>
  <mergeCells count="129">
    <mergeCell ref="A3:AK3"/>
    <mergeCell ref="A4:AK4"/>
    <mergeCell ref="A5:AK5"/>
    <mergeCell ref="B6:AK6"/>
    <mergeCell ref="B7:AK7"/>
    <mergeCell ref="A9:D9"/>
    <mergeCell ref="E9:Q9"/>
    <mergeCell ref="R9:S9"/>
    <mergeCell ref="A1:G1"/>
    <mergeCell ref="X2:Z2"/>
    <mergeCell ref="AA2:AB2"/>
    <mergeCell ref="AC2:AD2"/>
    <mergeCell ref="AF2:AG2"/>
    <mergeCell ref="AI2:AJ2"/>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G18:AK18"/>
    <mergeCell ref="A15:C18"/>
    <mergeCell ref="D15:F16"/>
    <mergeCell ref="G15:I15"/>
    <mergeCell ref="J15:AA15"/>
    <mergeCell ref="AD15:AK16"/>
    <mergeCell ref="G16:AC16"/>
    <mergeCell ref="D17:E17"/>
    <mergeCell ref="F17:J17"/>
    <mergeCell ref="L17:N17"/>
    <mergeCell ref="O17:AK17"/>
    <mergeCell ref="O19:S19"/>
    <mergeCell ref="D18:E18"/>
    <mergeCell ref="F18:O18"/>
    <mergeCell ref="Q18:R18"/>
    <mergeCell ref="S18:AB18"/>
    <mergeCell ref="T19:X19"/>
    <mergeCell ref="Y19:AC19"/>
    <mergeCell ref="AD18:AF18"/>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A31:H35"/>
    <mergeCell ref="I31:I33"/>
    <mergeCell ref="J31:Q33"/>
    <mergeCell ref="R31:U33"/>
    <mergeCell ref="W31:X31"/>
    <mergeCell ref="W32:X32"/>
    <mergeCell ref="A26:H30"/>
    <mergeCell ref="I26:I28"/>
    <mergeCell ref="J26:Q28"/>
    <mergeCell ref="R26:U28"/>
    <mergeCell ref="W26:X26"/>
    <mergeCell ref="W27:X27"/>
    <mergeCell ref="AF32:AI32"/>
    <mergeCell ref="J34:X34"/>
    <mergeCell ref="Y34:AI34"/>
    <mergeCell ref="K35:R35"/>
    <mergeCell ref="T35:AA35"/>
    <mergeCell ref="AC35:AK35"/>
    <mergeCell ref="AF27:AI27"/>
    <mergeCell ref="J29:AK29"/>
    <mergeCell ref="K30:R30"/>
    <mergeCell ref="T30:AI30"/>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6"/>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18" customWidth="1"/>
    <col min="2" max="85" width="1.625" style="1618" customWidth="1"/>
    <col min="86" max="86" width="1.375" style="1618" customWidth="1"/>
    <col min="87" max="256" width="1.5" style="1618" customWidth="1"/>
    <col min="257" max="257" width="1.375" style="1618" customWidth="1"/>
    <col min="258" max="341" width="1.625" style="1618" customWidth="1"/>
    <col min="342" max="342" width="1.375" style="1618" customWidth="1"/>
    <col min="343" max="512" width="1.5" style="1618" customWidth="1"/>
    <col min="513" max="513" width="1.375" style="1618" customWidth="1"/>
    <col min="514" max="597" width="1.625" style="1618" customWidth="1"/>
    <col min="598" max="598" width="1.375" style="1618" customWidth="1"/>
    <col min="599" max="768" width="1.5" style="1618" customWidth="1"/>
    <col min="769" max="769" width="1.375" style="1618" customWidth="1"/>
    <col min="770" max="853" width="1.625" style="1618" customWidth="1"/>
    <col min="854" max="854" width="1.375" style="1618" customWidth="1"/>
    <col min="855" max="1024" width="1.5" style="1618" customWidth="1"/>
    <col min="1025" max="1025" width="1.375" style="1618" customWidth="1"/>
    <col min="1026" max="1109" width="1.625" style="1618" customWidth="1"/>
    <col min="1110" max="1110" width="1.375" style="1618" customWidth="1"/>
    <col min="1111" max="1280" width="1.5" style="1618" customWidth="1"/>
    <col min="1281" max="1281" width="1.375" style="1618" customWidth="1"/>
    <col min="1282" max="1365" width="1.625" style="1618" customWidth="1"/>
    <col min="1366" max="1366" width="1.375" style="1618" customWidth="1"/>
    <col min="1367" max="1536" width="1.5" style="1618" customWidth="1"/>
    <col min="1537" max="1537" width="1.375" style="1618" customWidth="1"/>
    <col min="1538" max="1621" width="1.625" style="1618" customWidth="1"/>
    <col min="1622" max="1622" width="1.375" style="1618" customWidth="1"/>
    <col min="1623" max="1792" width="1.5" style="1618" customWidth="1"/>
    <col min="1793" max="1793" width="1.375" style="1618" customWidth="1"/>
    <col min="1794" max="1877" width="1.625" style="1618" customWidth="1"/>
    <col min="1878" max="1878" width="1.375" style="1618" customWidth="1"/>
    <col min="1879" max="2048" width="1.5" style="1618" customWidth="1"/>
    <col min="2049" max="2049" width="1.375" style="1618" customWidth="1"/>
    <col min="2050" max="2133" width="1.625" style="1618" customWidth="1"/>
    <col min="2134" max="2134" width="1.375" style="1618" customWidth="1"/>
    <col min="2135" max="2304" width="1.5" style="1618" customWidth="1"/>
    <col min="2305" max="2305" width="1.375" style="1618" customWidth="1"/>
    <col min="2306" max="2389" width="1.625" style="1618" customWidth="1"/>
    <col min="2390" max="2390" width="1.375" style="1618" customWidth="1"/>
    <col min="2391" max="2560" width="1.5" style="1618" customWidth="1"/>
    <col min="2561" max="2561" width="1.375" style="1618" customWidth="1"/>
    <col min="2562" max="2645" width="1.625" style="1618" customWidth="1"/>
    <col min="2646" max="2646" width="1.375" style="1618" customWidth="1"/>
    <col min="2647" max="2816" width="1.5" style="1618" customWidth="1"/>
    <col min="2817" max="2817" width="1.375" style="1618" customWidth="1"/>
    <col min="2818" max="2901" width="1.625" style="1618" customWidth="1"/>
    <col min="2902" max="2902" width="1.375" style="1618" customWidth="1"/>
    <col min="2903" max="3072" width="1.5" style="1618" customWidth="1"/>
    <col min="3073" max="3073" width="1.375" style="1618" customWidth="1"/>
    <col min="3074" max="3157" width="1.625" style="1618" customWidth="1"/>
    <col min="3158" max="3158" width="1.375" style="1618" customWidth="1"/>
    <col min="3159" max="3328" width="1.5" style="1618" customWidth="1"/>
    <col min="3329" max="3329" width="1.375" style="1618" customWidth="1"/>
    <col min="3330" max="3413" width="1.625" style="1618" customWidth="1"/>
    <col min="3414" max="3414" width="1.375" style="1618" customWidth="1"/>
    <col min="3415" max="3584" width="1.5" style="1618" customWidth="1"/>
    <col min="3585" max="3585" width="1.375" style="1618" customWidth="1"/>
    <col min="3586" max="3669" width="1.625" style="1618" customWidth="1"/>
    <col min="3670" max="3670" width="1.375" style="1618" customWidth="1"/>
    <col min="3671" max="3840" width="1.5" style="1618" customWidth="1"/>
    <col min="3841" max="3841" width="1.375" style="1618" customWidth="1"/>
    <col min="3842" max="3925" width="1.625" style="1618" customWidth="1"/>
    <col min="3926" max="3926" width="1.375" style="1618" customWidth="1"/>
    <col min="3927" max="4096" width="1.5" style="1618" customWidth="1"/>
    <col min="4097" max="4097" width="1.375" style="1618" customWidth="1"/>
    <col min="4098" max="4181" width="1.625" style="1618" customWidth="1"/>
    <col min="4182" max="4182" width="1.375" style="1618" customWidth="1"/>
    <col min="4183" max="4352" width="1.5" style="1618" customWidth="1"/>
    <col min="4353" max="4353" width="1.375" style="1618" customWidth="1"/>
    <col min="4354" max="4437" width="1.625" style="1618" customWidth="1"/>
    <col min="4438" max="4438" width="1.375" style="1618" customWidth="1"/>
    <col min="4439" max="4608" width="1.5" style="1618" customWidth="1"/>
    <col min="4609" max="4609" width="1.375" style="1618" customWidth="1"/>
    <col min="4610" max="4693" width="1.625" style="1618" customWidth="1"/>
    <col min="4694" max="4694" width="1.375" style="1618" customWidth="1"/>
    <col min="4695" max="4864" width="1.5" style="1618" customWidth="1"/>
    <col min="4865" max="4865" width="1.375" style="1618" customWidth="1"/>
    <col min="4866" max="4949" width="1.625" style="1618" customWidth="1"/>
    <col min="4950" max="4950" width="1.375" style="1618" customWidth="1"/>
    <col min="4951" max="5120" width="1.5" style="1618" customWidth="1"/>
    <col min="5121" max="5121" width="1.375" style="1618" customWidth="1"/>
    <col min="5122" max="5205" width="1.625" style="1618" customWidth="1"/>
    <col min="5206" max="5206" width="1.375" style="1618" customWidth="1"/>
    <col min="5207" max="5376" width="1.5" style="1618" customWidth="1"/>
    <col min="5377" max="5377" width="1.375" style="1618" customWidth="1"/>
    <col min="5378" max="5461" width="1.625" style="1618" customWidth="1"/>
    <col min="5462" max="5462" width="1.375" style="1618" customWidth="1"/>
    <col min="5463" max="5632" width="1.5" style="1618" customWidth="1"/>
    <col min="5633" max="5633" width="1.375" style="1618" customWidth="1"/>
    <col min="5634" max="5717" width="1.625" style="1618" customWidth="1"/>
    <col min="5718" max="5718" width="1.375" style="1618" customWidth="1"/>
    <col min="5719" max="5888" width="1.5" style="1618" customWidth="1"/>
    <col min="5889" max="5889" width="1.375" style="1618" customWidth="1"/>
    <col min="5890" max="5973" width="1.625" style="1618" customWidth="1"/>
    <col min="5974" max="5974" width="1.375" style="1618" customWidth="1"/>
    <col min="5975" max="6144" width="1.5" style="1618" customWidth="1"/>
    <col min="6145" max="6145" width="1.375" style="1618" customWidth="1"/>
    <col min="6146" max="6229" width="1.625" style="1618" customWidth="1"/>
    <col min="6230" max="6230" width="1.375" style="1618" customWidth="1"/>
    <col min="6231" max="6400" width="1.5" style="1618" customWidth="1"/>
    <col min="6401" max="6401" width="1.375" style="1618" customWidth="1"/>
    <col min="6402" max="6485" width="1.625" style="1618" customWidth="1"/>
    <col min="6486" max="6486" width="1.375" style="1618" customWidth="1"/>
    <col min="6487" max="6656" width="1.5" style="1618" customWidth="1"/>
    <col min="6657" max="6657" width="1.375" style="1618" customWidth="1"/>
    <col min="6658" max="6741" width="1.625" style="1618" customWidth="1"/>
    <col min="6742" max="6742" width="1.375" style="1618" customWidth="1"/>
    <col min="6743" max="6912" width="1.5" style="1618" customWidth="1"/>
    <col min="6913" max="6913" width="1.375" style="1618" customWidth="1"/>
    <col min="6914" max="6997" width="1.625" style="1618" customWidth="1"/>
    <col min="6998" max="6998" width="1.375" style="1618" customWidth="1"/>
    <col min="6999" max="7168" width="1.5" style="1618" customWidth="1"/>
    <col min="7169" max="7169" width="1.375" style="1618" customWidth="1"/>
    <col min="7170" max="7253" width="1.625" style="1618" customWidth="1"/>
    <col min="7254" max="7254" width="1.375" style="1618" customWidth="1"/>
    <col min="7255" max="7424" width="1.5" style="1618" customWidth="1"/>
    <col min="7425" max="7425" width="1.375" style="1618" customWidth="1"/>
    <col min="7426" max="7509" width="1.625" style="1618" customWidth="1"/>
    <col min="7510" max="7510" width="1.375" style="1618" customWidth="1"/>
    <col min="7511" max="7680" width="1.5" style="1618" customWidth="1"/>
    <col min="7681" max="7681" width="1.375" style="1618" customWidth="1"/>
    <col min="7682" max="7765" width="1.625" style="1618" customWidth="1"/>
    <col min="7766" max="7766" width="1.375" style="1618" customWidth="1"/>
    <col min="7767" max="7936" width="1.5" style="1618" customWidth="1"/>
    <col min="7937" max="7937" width="1.375" style="1618" customWidth="1"/>
    <col min="7938" max="8021" width="1.625" style="1618" customWidth="1"/>
    <col min="8022" max="8022" width="1.375" style="1618" customWidth="1"/>
    <col min="8023" max="8192" width="1.5" style="1618" customWidth="1"/>
    <col min="8193" max="8193" width="1.375" style="1618" customWidth="1"/>
    <col min="8194" max="8277" width="1.625" style="1618" customWidth="1"/>
    <col min="8278" max="8278" width="1.375" style="1618" customWidth="1"/>
    <col min="8279" max="8448" width="1.5" style="1618" customWidth="1"/>
    <col min="8449" max="8449" width="1.375" style="1618" customWidth="1"/>
    <col min="8450" max="8533" width="1.625" style="1618" customWidth="1"/>
    <col min="8534" max="8534" width="1.375" style="1618" customWidth="1"/>
    <col min="8535" max="8704" width="1.5" style="1618" customWidth="1"/>
    <col min="8705" max="8705" width="1.375" style="1618" customWidth="1"/>
    <col min="8706" max="8789" width="1.625" style="1618" customWidth="1"/>
    <col min="8790" max="8790" width="1.375" style="1618" customWidth="1"/>
    <col min="8791" max="8960" width="1.5" style="1618" customWidth="1"/>
    <col min="8961" max="8961" width="1.375" style="1618" customWidth="1"/>
    <col min="8962" max="9045" width="1.625" style="1618" customWidth="1"/>
    <col min="9046" max="9046" width="1.375" style="1618" customWidth="1"/>
    <col min="9047" max="9216" width="1.5" style="1618" customWidth="1"/>
    <col min="9217" max="9217" width="1.375" style="1618" customWidth="1"/>
    <col min="9218" max="9301" width="1.625" style="1618" customWidth="1"/>
    <col min="9302" max="9302" width="1.375" style="1618" customWidth="1"/>
    <col min="9303" max="9472" width="1.5" style="1618" customWidth="1"/>
    <col min="9473" max="9473" width="1.375" style="1618" customWidth="1"/>
    <col min="9474" max="9557" width="1.625" style="1618" customWidth="1"/>
    <col min="9558" max="9558" width="1.375" style="1618" customWidth="1"/>
    <col min="9559" max="9728" width="1.5" style="1618" customWidth="1"/>
    <col min="9729" max="9729" width="1.375" style="1618" customWidth="1"/>
    <col min="9730" max="9813" width="1.625" style="1618" customWidth="1"/>
    <col min="9814" max="9814" width="1.375" style="1618" customWidth="1"/>
    <col min="9815" max="9984" width="1.5" style="1618" customWidth="1"/>
    <col min="9985" max="9985" width="1.375" style="1618" customWidth="1"/>
    <col min="9986" max="10069" width="1.625" style="1618" customWidth="1"/>
    <col min="10070" max="10070" width="1.375" style="1618" customWidth="1"/>
    <col min="10071" max="10240" width="1.5" style="1618" customWidth="1"/>
    <col min="10241" max="10241" width="1.375" style="1618" customWidth="1"/>
    <col min="10242" max="10325" width="1.625" style="1618" customWidth="1"/>
    <col min="10326" max="10326" width="1.375" style="1618" customWidth="1"/>
    <col min="10327" max="10496" width="1.5" style="1618" customWidth="1"/>
    <col min="10497" max="10497" width="1.375" style="1618" customWidth="1"/>
    <col min="10498" max="10581" width="1.625" style="1618" customWidth="1"/>
    <col min="10582" max="10582" width="1.375" style="1618" customWidth="1"/>
    <col min="10583" max="10752" width="1.5" style="1618" customWidth="1"/>
    <col min="10753" max="10753" width="1.375" style="1618" customWidth="1"/>
    <col min="10754" max="10837" width="1.625" style="1618" customWidth="1"/>
    <col min="10838" max="10838" width="1.375" style="1618" customWidth="1"/>
    <col min="10839" max="11008" width="1.5" style="1618" customWidth="1"/>
    <col min="11009" max="11009" width="1.375" style="1618" customWidth="1"/>
    <col min="11010" max="11093" width="1.625" style="1618" customWidth="1"/>
    <col min="11094" max="11094" width="1.375" style="1618" customWidth="1"/>
    <col min="11095" max="11264" width="1.5" style="1618" customWidth="1"/>
    <col min="11265" max="11265" width="1.375" style="1618" customWidth="1"/>
    <col min="11266" max="11349" width="1.625" style="1618" customWidth="1"/>
    <col min="11350" max="11350" width="1.375" style="1618" customWidth="1"/>
    <col min="11351" max="11520" width="1.5" style="1618" customWidth="1"/>
    <col min="11521" max="11521" width="1.375" style="1618" customWidth="1"/>
    <col min="11522" max="11605" width="1.625" style="1618" customWidth="1"/>
    <col min="11606" max="11606" width="1.375" style="1618" customWidth="1"/>
    <col min="11607" max="11776" width="1.5" style="1618" customWidth="1"/>
    <col min="11777" max="11777" width="1.375" style="1618" customWidth="1"/>
    <col min="11778" max="11861" width="1.625" style="1618" customWidth="1"/>
    <col min="11862" max="11862" width="1.375" style="1618" customWidth="1"/>
    <col min="11863" max="12032" width="1.5" style="1618" customWidth="1"/>
    <col min="12033" max="12033" width="1.375" style="1618" customWidth="1"/>
    <col min="12034" max="12117" width="1.625" style="1618" customWidth="1"/>
    <col min="12118" max="12118" width="1.375" style="1618" customWidth="1"/>
    <col min="12119" max="12288" width="1.5" style="1618" customWidth="1"/>
    <col min="12289" max="12289" width="1.375" style="1618" customWidth="1"/>
    <col min="12290" max="12373" width="1.625" style="1618" customWidth="1"/>
    <col min="12374" max="12374" width="1.375" style="1618" customWidth="1"/>
    <col min="12375" max="12544" width="1.5" style="1618" customWidth="1"/>
    <col min="12545" max="12545" width="1.375" style="1618" customWidth="1"/>
    <col min="12546" max="12629" width="1.625" style="1618" customWidth="1"/>
    <col min="12630" max="12630" width="1.375" style="1618" customWidth="1"/>
    <col min="12631" max="12800" width="1.5" style="1618" customWidth="1"/>
    <col min="12801" max="12801" width="1.375" style="1618" customWidth="1"/>
    <col min="12802" max="12885" width="1.625" style="1618" customWidth="1"/>
    <col min="12886" max="12886" width="1.375" style="1618" customWidth="1"/>
    <col min="12887" max="13056" width="1.5" style="1618" customWidth="1"/>
    <col min="13057" max="13057" width="1.375" style="1618" customWidth="1"/>
    <col min="13058" max="13141" width="1.625" style="1618" customWidth="1"/>
    <col min="13142" max="13142" width="1.375" style="1618" customWidth="1"/>
    <col min="13143" max="13312" width="1.5" style="1618" customWidth="1"/>
    <col min="13313" max="13313" width="1.375" style="1618" customWidth="1"/>
    <col min="13314" max="13397" width="1.625" style="1618" customWidth="1"/>
    <col min="13398" max="13398" width="1.375" style="1618" customWidth="1"/>
    <col min="13399" max="13568" width="1.5" style="1618" customWidth="1"/>
    <col min="13569" max="13569" width="1.375" style="1618" customWidth="1"/>
    <col min="13570" max="13653" width="1.625" style="1618" customWidth="1"/>
    <col min="13654" max="13654" width="1.375" style="1618" customWidth="1"/>
    <col min="13655" max="13824" width="1.5" style="1618" customWidth="1"/>
    <col min="13825" max="13825" width="1.375" style="1618" customWidth="1"/>
    <col min="13826" max="13909" width="1.625" style="1618" customWidth="1"/>
    <col min="13910" max="13910" width="1.375" style="1618" customWidth="1"/>
    <col min="13911" max="14080" width="1.5" style="1618" customWidth="1"/>
    <col min="14081" max="14081" width="1.375" style="1618" customWidth="1"/>
    <col min="14082" max="14165" width="1.625" style="1618" customWidth="1"/>
    <col min="14166" max="14166" width="1.375" style="1618" customWidth="1"/>
    <col min="14167" max="14336" width="1.5" style="1618" customWidth="1"/>
    <col min="14337" max="14337" width="1.375" style="1618" customWidth="1"/>
    <col min="14338" max="14421" width="1.625" style="1618" customWidth="1"/>
    <col min="14422" max="14422" width="1.375" style="1618" customWidth="1"/>
    <col min="14423" max="14592" width="1.5" style="1618" customWidth="1"/>
    <col min="14593" max="14593" width="1.375" style="1618" customWidth="1"/>
    <col min="14594" max="14677" width="1.625" style="1618" customWidth="1"/>
    <col min="14678" max="14678" width="1.375" style="1618" customWidth="1"/>
    <col min="14679" max="14848" width="1.5" style="1618" customWidth="1"/>
    <col min="14849" max="14849" width="1.375" style="1618" customWidth="1"/>
    <col min="14850" max="14933" width="1.625" style="1618" customWidth="1"/>
    <col min="14934" max="14934" width="1.375" style="1618" customWidth="1"/>
    <col min="14935" max="15104" width="1.5" style="1618" customWidth="1"/>
    <col min="15105" max="15105" width="1.375" style="1618" customWidth="1"/>
    <col min="15106" max="15189" width="1.625" style="1618" customWidth="1"/>
    <col min="15190" max="15190" width="1.375" style="1618" customWidth="1"/>
    <col min="15191" max="15360" width="1.5" style="1618" customWidth="1"/>
    <col min="15361" max="15361" width="1.375" style="1618" customWidth="1"/>
    <col min="15362" max="15445" width="1.625" style="1618" customWidth="1"/>
    <col min="15446" max="15446" width="1.375" style="1618" customWidth="1"/>
    <col min="15447" max="15616" width="1.5" style="1618" customWidth="1"/>
    <col min="15617" max="15617" width="1.375" style="1618" customWidth="1"/>
    <col min="15618" max="15701" width="1.625" style="1618" customWidth="1"/>
    <col min="15702" max="15702" width="1.375" style="1618" customWidth="1"/>
    <col min="15703" max="15872" width="1.5" style="1618" customWidth="1"/>
    <col min="15873" max="15873" width="1.375" style="1618" customWidth="1"/>
    <col min="15874" max="15957" width="1.625" style="1618" customWidth="1"/>
    <col min="15958" max="15958" width="1.375" style="1618" customWidth="1"/>
    <col min="15959" max="16128" width="1.5" style="1618" customWidth="1"/>
    <col min="16129" max="16129" width="1.375" style="1618" customWidth="1"/>
    <col min="16130" max="16213" width="1.625" style="1618" customWidth="1"/>
    <col min="16214" max="16214" width="1.375" style="1618" customWidth="1"/>
    <col min="16215" max="16384" width="1.5" style="1618" customWidth="1"/>
  </cols>
  <sheetData>
    <row r="1" spans="2:97" ht="15.75" customHeight="1">
      <c r="B1" s="1617" t="s">
        <v>2606</v>
      </c>
    </row>
    <row r="2" spans="2:97" ht="12.75" customHeight="1">
      <c r="B2" s="4527" t="s">
        <v>2607</v>
      </c>
      <c r="C2" s="4527"/>
      <c r="D2" s="4527"/>
      <c r="E2" s="4527"/>
      <c r="F2" s="4527"/>
      <c r="G2" s="4527"/>
      <c r="H2" s="4527"/>
      <c r="I2" s="4527"/>
      <c r="J2" s="4527"/>
      <c r="K2" s="4527"/>
      <c r="L2" s="4527"/>
      <c r="M2" s="4527"/>
      <c r="N2" s="4527"/>
      <c r="O2" s="4527"/>
      <c r="P2" s="4527"/>
      <c r="Q2" s="4527"/>
      <c r="R2" s="4527"/>
      <c r="S2" s="4527"/>
      <c r="T2" s="4527"/>
      <c r="U2" s="4527"/>
      <c r="V2" s="4527"/>
      <c r="W2" s="4527"/>
      <c r="X2" s="4527"/>
      <c r="Y2" s="4527"/>
      <c r="Z2" s="4527"/>
      <c r="AA2" s="4527"/>
      <c r="AB2" s="4527"/>
      <c r="AC2" s="4527"/>
      <c r="AD2" s="4527"/>
      <c r="AE2" s="4527"/>
      <c r="AF2" s="4527"/>
      <c r="AG2" s="4527"/>
      <c r="AH2" s="4527"/>
      <c r="AI2" s="4527"/>
      <c r="AJ2" s="4527"/>
      <c r="AK2" s="4527"/>
      <c r="AL2" s="4527"/>
      <c r="AM2" s="4527"/>
      <c r="AN2" s="4527"/>
      <c r="AO2" s="4527"/>
      <c r="AP2" s="4527"/>
      <c r="AQ2" s="4527"/>
      <c r="AR2" s="4527"/>
      <c r="AS2" s="4527"/>
      <c r="AT2" s="4527"/>
      <c r="AU2" s="4527"/>
      <c r="AV2" s="4527"/>
      <c r="AW2" s="4527"/>
      <c r="AX2" s="4527"/>
      <c r="AY2" s="4527"/>
      <c r="AZ2" s="4527"/>
      <c r="BA2" s="4527"/>
      <c r="BB2" s="4527"/>
      <c r="BC2" s="4527"/>
      <c r="BD2" s="4527"/>
      <c r="BE2" s="4527"/>
      <c r="BF2" s="4527"/>
      <c r="BG2" s="4527"/>
      <c r="BH2" s="4527"/>
      <c r="BI2" s="4527"/>
      <c r="BJ2" s="4527"/>
      <c r="BK2" s="4527"/>
      <c r="BL2" s="4527"/>
      <c r="BM2" s="4527"/>
      <c r="BN2" s="4527"/>
      <c r="BO2" s="4527"/>
      <c r="BP2" s="4527"/>
      <c r="BQ2" s="4527"/>
      <c r="BR2" s="4527"/>
      <c r="BS2" s="4527"/>
      <c r="BT2" s="4527"/>
      <c r="BU2" s="4527"/>
      <c r="BV2" s="4527"/>
      <c r="BW2" s="4527"/>
      <c r="BX2" s="4527"/>
      <c r="BY2" s="4527"/>
      <c r="BZ2" s="4527"/>
      <c r="CA2" s="4527"/>
      <c r="CB2" s="4527"/>
      <c r="CC2" s="4527"/>
      <c r="CD2" s="4527"/>
      <c r="CE2" s="4527"/>
      <c r="CF2" s="4527"/>
      <c r="CG2" s="4527"/>
    </row>
    <row r="3" spans="2:97" ht="9.75" customHeight="1">
      <c r="B3" s="4527"/>
      <c r="C3" s="4527"/>
      <c r="D3" s="4527"/>
      <c r="E3" s="4527"/>
      <c r="F3" s="4527"/>
      <c r="G3" s="4527"/>
      <c r="H3" s="4527"/>
      <c r="I3" s="4527"/>
      <c r="J3" s="4527"/>
      <c r="K3" s="4527"/>
      <c r="L3" s="4527"/>
      <c r="M3" s="4527"/>
      <c r="N3" s="4527"/>
      <c r="O3" s="4527"/>
      <c r="P3" s="4527"/>
      <c r="Q3" s="4527"/>
      <c r="R3" s="4527"/>
      <c r="S3" s="4527"/>
      <c r="T3" s="4527"/>
      <c r="U3" s="4527"/>
      <c r="V3" s="4527"/>
      <c r="W3" s="4527"/>
      <c r="X3" s="4527"/>
      <c r="Y3" s="4527"/>
      <c r="Z3" s="4527"/>
      <c r="AA3" s="4527"/>
      <c r="AB3" s="4527"/>
      <c r="AC3" s="4527"/>
      <c r="AD3" s="4527"/>
      <c r="AE3" s="4527"/>
      <c r="AF3" s="4527"/>
      <c r="AG3" s="4527"/>
      <c r="AH3" s="4527"/>
      <c r="AI3" s="4527"/>
      <c r="AJ3" s="4527"/>
      <c r="AK3" s="4527"/>
      <c r="AL3" s="4527"/>
      <c r="AM3" s="4527"/>
      <c r="AN3" s="4527"/>
      <c r="AO3" s="4527"/>
      <c r="AP3" s="4527"/>
      <c r="AQ3" s="4527"/>
      <c r="AR3" s="4527"/>
      <c r="AS3" s="4527"/>
      <c r="AT3" s="4527"/>
      <c r="AU3" s="4527"/>
      <c r="AV3" s="4527"/>
      <c r="AW3" s="4527"/>
      <c r="AX3" s="4527"/>
      <c r="AY3" s="4527"/>
      <c r="AZ3" s="4527"/>
      <c r="BA3" s="4527"/>
      <c r="BB3" s="4527"/>
      <c r="BC3" s="4527"/>
      <c r="BD3" s="4527"/>
      <c r="BE3" s="4527"/>
      <c r="BF3" s="4527"/>
      <c r="BG3" s="4527"/>
      <c r="BH3" s="4527"/>
      <c r="BI3" s="4527"/>
      <c r="BJ3" s="4527"/>
      <c r="BK3" s="4527"/>
      <c r="BL3" s="4527"/>
      <c r="BM3" s="4527"/>
      <c r="BN3" s="4527"/>
      <c r="BO3" s="4527"/>
      <c r="BP3" s="4527"/>
      <c r="BQ3" s="4527"/>
      <c r="BR3" s="4527"/>
      <c r="BS3" s="4527"/>
      <c r="BT3" s="4527"/>
      <c r="BU3" s="4527"/>
      <c r="BV3" s="4527"/>
      <c r="BW3" s="4527"/>
      <c r="BX3" s="4527"/>
      <c r="BY3" s="4527"/>
      <c r="BZ3" s="4527"/>
      <c r="CA3" s="4527"/>
      <c r="CB3" s="4527"/>
      <c r="CC3" s="4527"/>
      <c r="CD3" s="4527"/>
      <c r="CE3" s="4527"/>
      <c r="CF3" s="4527"/>
      <c r="CG3" s="4527"/>
    </row>
    <row r="4" spans="2:97" ht="17.25">
      <c r="U4" s="4528" t="s">
        <v>2526</v>
      </c>
      <c r="V4" s="4528"/>
      <c r="W4" s="4528"/>
      <c r="X4" s="4528"/>
      <c r="Y4" s="4528"/>
      <c r="Z4" s="4528"/>
      <c r="AA4" s="4528"/>
      <c r="AB4" s="4528"/>
      <c r="AC4" s="4528"/>
      <c r="AD4" s="4528"/>
      <c r="AE4" s="4528"/>
      <c r="AF4" s="4528"/>
      <c r="AG4" s="4528"/>
      <c r="AH4" s="4528"/>
      <c r="AI4" s="4528"/>
      <c r="AJ4" s="4528"/>
      <c r="AK4" s="4528"/>
      <c r="AL4" s="4528"/>
      <c r="AM4" s="4528"/>
      <c r="AN4" s="4528"/>
      <c r="AO4" s="4528"/>
      <c r="AP4" s="4528"/>
      <c r="AQ4" s="4528"/>
      <c r="AR4" s="4528"/>
      <c r="AS4" s="4528"/>
      <c r="AT4" s="4528"/>
      <c r="AU4" s="4528"/>
      <c r="AV4" s="4528"/>
      <c r="AW4" s="4528"/>
      <c r="AX4" s="4528"/>
      <c r="AY4" s="4528"/>
      <c r="AZ4" s="4528"/>
      <c r="BA4" s="4528"/>
      <c r="BB4" s="4528"/>
      <c r="BC4" s="4528"/>
      <c r="BD4" s="4528"/>
      <c r="BE4" s="4528"/>
      <c r="BF4" s="4528"/>
      <c r="BG4" s="4528"/>
      <c r="BH4" s="4528"/>
      <c r="BN4" s="1619"/>
      <c r="BO4" s="1619"/>
      <c r="BP4" s="1619"/>
      <c r="BQ4" s="1619"/>
      <c r="BR4" s="1619"/>
      <c r="BS4" s="1619"/>
      <c r="BT4" s="1619"/>
      <c r="BU4" s="1619"/>
      <c r="BV4" s="1619"/>
      <c r="BW4" s="1619"/>
    </row>
    <row r="5" spans="2:97" s="1625" customFormat="1" ht="13.5" customHeight="1">
      <c r="B5" s="1620"/>
      <c r="C5" s="1620"/>
      <c r="D5" s="1621"/>
      <c r="E5" s="1621"/>
      <c r="F5" s="1621"/>
      <c r="G5" s="1621"/>
      <c r="H5" s="1621"/>
      <c r="I5" s="1621"/>
      <c r="J5" s="1621"/>
      <c r="K5" s="1621"/>
      <c r="L5" s="1621"/>
      <c r="M5" s="1621"/>
      <c r="N5" s="1621"/>
      <c r="O5" s="1621"/>
      <c r="P5" s="1621"/>
      <c r="Q5" s="1621"/>
      <c r="R5" s="1621"/>
      <c r="S5" s="1621"/>
      <c r="T5" s="1621"/>
      <c r="U5" s="1621"/>
      <c r="V5" s="1621"/>
      <c r="W5" s="1621"/>
      <c r="X5" s="1621"/>
      <c r="Y5" s="1621"/>
      <c r="Z5" s="1621"/>
      <c r="AA5" s="1621"/>
      <c r="AB5" s="1621"/>
      <c r="AC5" s="1621"/>
      <c r="AD5" s="1621"/>
      <c r="AE5" s="4529" t="s">
        <v>3769</v>
      </c>
      <c r="AF5" s="4529"/>
      <c r="AG5" s="4529"/>
      <c r="AH5" s="4529"/>
      <c r="AI5" s="4529"/>
      <c r="AJ5" s="4529"/>
      <c r="AK5" s="4529"/>
      <c r="AL5" s="4529"/>
      <c r="AM5" s="4529"/>
      <c r="AN5" s="4529"/>
      <c r="AO5" s="4529"/>
      <c r="AP5" s="4529"/>
      <c r="AQ5" s="4529"/>
      <c r="AR5" s="4529"/>
      <c r="AS5" s="4529"/>
      <c r="AT5" s="4529"/>
      <c r="AU5" s="4529"/>
      <c r="AV5" s="4529"/>
      <c r="AW5" s="4529"/>
      <c r="AX5" s="4529"/>
      <c r="AY5" s="1621"/>
      <c r="AZ5" s="1621"/>
      <c r="BA5" s="1621"/>
      <c r="BB5" s="1621"/>
      <c r="BC5" s="1621"/>
      <c r="BD5" s="1622"/>
      <c r="BE5" s="1622"/>
      <c r="BF5" s="1622"/>
      <c r="BG5" s="1623"/>
      <c r="BH5" s="1623"/>
      <c r="BI5" s="1623"/>
      <c r="BJ5" s="1623"/>
      <c r="BK5" s="1623"/>
      <c r="BL5" s="1623"/>
      <c r="BM5" s="1623"/>
      <c r="BN5" s="1623"/>
      <c r="BO5" s="1624"/>
      <c r="BP5" s="1624"/>
      <c r="BQ5" s="1623"/>
      <c r="BR5" s="1623"/>
      <c r="BS5" s="1623"/>
      <c r="BT5" s="1623"/>
      <c r="BU5" s="1623"/>
      <c r="BV5" s="1623"/>
      <c r="BW5" s="1622"/>
      <c r="BX5" s="1622"/>
      <c r="BY5" s="1620"/>
      <c r="BZ5" s="1620"/>
      <c r="CA5" s="1620"/>
      <c r="CB5" s="1620"/>
      <c r="CC5" s="1620"/>
      <c r="CD5" s="1620"/>
      <c r="CE5" s="1620"/>
      <c r="CF5" s="1620"/>
      <c r="CG5" s="1620"/>
      <c r="CH5" s="1620"/>
      <c r="CI5" s="1620"/>
      <c r="CJ5" s="1620"/>
      <c r="CK5" s="1620"/>
      <c r="CL5" s="1620"/>
      <c r="CM5" s="1620"/>
      <c r="CN5" s="1620"/>
      <c r="CO5" s="1620"/>
      <c r="CP5" s="1620"/>
      <c r="CQ5" s="1620"/>
      <c r="CR5" s="1620"/>
      <c r="CS5" s="1620"/>
    </row>
    <row r="6" spans="2:97" ht="17.45" customHeight="1">
      <c r="B6" s="4530" t="s">
        <v>3770</v>
      </c>
      <c r="C6" s="4530"/>
      <c r="D6" s="4530"/>
      <c r="E6" s="4530"/>
      <c r="F6" s="4530"/>
      <c r="G6" s="4530"/>
      <c r="H6" s="4530"/>
      <c r="I6" s="4530"/>
      <c r="J6" s="4530"/>
      <c r="K6" s="4530"/>
      <c r="L6" s="4530"/>
      <c r="M6" s="4530"/>
      <c r="N6" s="4530"/>
      <c r="O6" s="4530"/>
      <c r="P6" s="4530"/>
      <c r="Q6" s="4530"/>
      <c r="R6" s="4530"/>
      <c r="S6" s="4530"/>
      <c r="T6" s="4530"/>
      <c r="U6" s="4530"/>
      <c r="V6" s="1626"/>
      <c r="W6" s="1626"/>
      <c r="X6" s="1626"/>
      <c r="Y6" s="1626"/>
      <c r="Z6" s="1626"/>
      <c r="AA6" s="1626"/>
      <c r="AB6" s="1626"/>
      <c r="AC6" s="1626"/>
      <c r="AD6" s="1626"/>
      <c r="AE6" s="1626"/>
      <c r="AF6" s="1626"/>
      <c r="AG6" s="1626"/>
      <c r="AH6" s="1626"/>
      <c r="AI6" s="1626"/>
      <c r="AJ6" s="1626"/>
      <c r="AK6" s="1626"/>
      <c r="AL6" s="1626"/>
      <c r="AM6" s="1626"/>
      <c r="AN6" s="1626"/>
      <c r="AO6" s="1626"/>
      <c r="AP6" s="1626"/>
      <c r="AQ6" s="1626"/>
      <c r="AR6" s="1626"/>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c r="BP6" s="1626"/>
      <c r="BQ6" s="1626"/>
      <c r="BR6" s="1626"/>
      <c r="BS6" s="1626"/>
      <c r="BT6" s="1626"/>
      <c r="BU6" s="1626"/>
      <c r="BV6" s="1626"/>
      <c r="BW6" s="1626"/>
      <c r="BX6" s="1626"/>
      <c r="BY6" s="1626"/>
      <c r="BZ6" s="1626"/>
      <c r="CA6" s="1626"/>
      <c r="CB6" s="1626"/>
      <c r="CC6" s="1626"/>
      <c r="CD6" s="1626"/>
      <c r="CE6" s="1626"/>
      <c r="CF6" s="1626"/>
      <c r="CG6" s="1626"/>
    </row>
    <row r="7" spans="2:97" ht="7.5" customHeight="1" thickBot="1">
      <c r="B7" s="4530"/>
      <c r="C7" s="4530"/>
      <c r="D7" s="4530"/>
      <c r="E7" s="4530"/>
      <c r="F7" s="4530"/>
      <c r="G7" s="4530"/>
      <c r="H7" s="4530"/>
      <c r="I7" s="4530"/>
      <c r="J7" s="4530"/>
      <c r="K7" s="4530"/>
      <c r="L7" s="4530"/>
      <c r="M7" s="4530"/>
      <c r="N7" s="4530"/>
      <c r="O7" s="4530"/>
      <c r="P7" s="4530"/>
      <c r="Q7" s="4530"/>
      <c r="R7" s="4530"/>
      <c r="S7" s="4530"/>
      <c r="T7" s="4530"/>
      <c r="U7" s="4530"/>
      <c r="V7" s="1626"/>
      <c r="W7" s="1626"/>
      <c r="X7" s="1626"/>
      <c r="Y7" s="1626"/>
      <c r="Z7" s="1626"/>
      <c r="AA7" s="1626"/>
      <c r="AB7" s="1626"/>
      <c r="AC7" s="1626"/>
      <c r="AD7" s="1626"/>
      <c r="AE7" s="1626"/>
      <c r="AF7" s="1626"/>
      <c r="AG7" s="1626"/>
      <c r="AH7" s="1626"/>
      <c r="AI7" s="1626"/>
      <c r="AJ7" s="1626"/>
      <c r="AK7" s="1626"/>
      <c r="AL7" s="1626"/>
      <c r="AM7" s="1626"/>
      <c r="AN7" s="1626"/>
      <c r="AO7" s="1626"/>
      <c r="AP7" s="1626"/>
      <c r="AQ7" s="1626"/>
      <c r="AR7" s="1626"/>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c r="BP7" s="1626"/>
      <c r="BQ7" s="1626"/>
      <c r="BR7" s="1626"/>
      <c r="BS7" s="1626"/>
      <c r="BT7" s="1626"/>
      <c r="BU7" s="1626"/>
      <c r="BV7" s="1626"/>
      <c r="BW7" s="1626"/>
      <c r="BX7" s="1626"/>
      <c r="BY7" s="1626"/>
      <c r="BZ7" s="1626"/>
      <c r="CA7" s="1626"/>
      <c r="CB7" s="1626"/>
      <c r="CC7" s="1626"/>
      <c r="CD7" s="1626"/>
      <c r="CE7" s="1626"/>
      <c r="CF7" s="1626"/>
      <c r="CG7" s="1626"/>
    </row>
    <row r="8" spans="2:97" ht="3" customHeight="1">
      <c r="B8" s="4531" t="s">
        <v>3771</v>
      </c>
      <c r="C8" s="4532"/>
      <c r="D8" s="4532"/>
      <c r="E8" s="4532"/>
      <c r="F8" s="4532"/>
      <c r="G8" s="4532"/>
      <c r="H8" s="4532"/>
      <c r="I8" s="4532"/>
      <c r="J8" s="4532"/>
      <c r="K8" s="4532"/>
      <c r="L8" s="4532"/>
      <c r="M8" s="4532"/>
      <c r="N8" s="4532"/>
      <c r="O8" s="4532"/>
      <c r="P8" s="4532"/>
      <c r="Q8" s="4532"/>
      <c r="R8" s="4532"/>
      <c r="S8" s="4533"/>
      <c r="T8" s="1627"/>
      <c r="U8" s="1627"/>
      <c r="V8" s="1627"/>
      <c r="W8" s="1627"/>
      <c r="X8" s="1627"/>
      <c r="Y8" s="1627"/>
      <c r="Z8" s="1627"/>
      <c r="AA8" s="1627"/>
      <c r="AB8" s="1627"/>
      <c r="AC8" s="1627"/>
      <c r="AD8" s="1627"/>
      <c r="AE8" s="1627"/>
      <c r="AF8" s="1627"/>
      <c r="AG8" s="1627"/>
      <c r="AH8" s="1627"/>
      <c r="AI8" s="1627"/>
      <c r="AJ8" s="1627"/>
      <c r="AK8" s="1627"/>
      <c r="AL8" s="1627"/>
      <c r="AM8" s="1627"/>
      <c r="AN8" s="1627"/>
      <c r="AO8" s="1627"/>
      <c r="AP8" s="1627"/>
      <c r="AQ8" s="1627"/>
      <c r="AR8" s="1627"/>
      <c r="AS8" s="1628"/>
      <c r="AT8" s="1629"/>
      <c r="AU8" s="1629"/>
      <c r="AV8" s="1629"/>
      <c r="AW8" s="1630"/>
      <c r="AX8" s="4536" t="s">
        <v>738</v>
      </c>
      <c r="AY8" s="4537"/>
      <c r="AZ8" s="4537"/>
      <c r="BA8" s="4537"/>
      <c r="BB8" s="4537"/>
      <c r="BC8" s="4537"/>
      <c r="BD8" s="4537"/>
      <c r="BE8" s="4537"/>
      <c r="BF8" s="4537"/>
      <c r="BG8" s="4537"/>
      <c r="BH8" s="4538"/>
      <c r="BI8" s="1631"/>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c r="CF8" s="1632"/>
      <c r="CG8" s="1633"/>
    </row>
    <row r="9" spans="2:97" ht="12" customHeight="1">
      <c r="B9" s="4512"/>
      <c r="C9" s="4513"/>
      <c r="D9" s="4513"/>
      <c r="E9" s="4513"/>
      <c r="F9" s="4513"/>
      <c r="G9" s="4513"/>
      <c r="H9" s="4513"/>
      <c r="I9" s="4513"/>
      <c r="J9" s="4513"/>
      <c r="K9" s="4513"/>
      <c r="L9" s="4513"/>
      <c r="M9" s="4513"/>
      <c r="N9" s="4513"/>
      <c r="O9" s="4513"/>
      <c r="P9" s="4513"/>
      <c r="Q9" s="4513"/>
      <c r="R9" s="4513"/>
      <c r="S9" s="4534"/>
      <c r="T9" s="1634"/>
      <c r="U9" s="1634"/>
      <c r="V9" s="1626"/>
      <c r="Y9" s="4543" t="str">
        <f>cst_wskakunin_NOBE_MENSEKI_JYUTAKU_SHINSEI</f>
        <v/>
      </c>
      <c r="Z9" s="4544"/>
      <c r="AA9" s="4544"/>
      <c r="AB9" s="4544"/>
      <c r="AC9" s="4544"/>
      <c r="AD9" s="4544"/>
      <c r="AE9" s="4544"/>
      <c r="AF9" s="4544"/>
      <c r="AG9" s="4544"/>
      <c r="AH9" s="4544"/>
      <c r="AI9" s="4544"/>
      <c r="AJ9" s="4545"/>
      <c r="AK9" s="4549" t="s">
        <v>114</v>
      </c>
      <c r="AL9" s="4550"/>
      <c r="AM9" s="4550"/>
      <c r="AN9" s="1626"/>
      <c r="AO9" s="1626"/>
      <c r="AP9" s="1626"/>
      <c r="AQ9" s="1626"/>
      <c r="AR9" s="1626"/>
      <c r="AS9" s="1635"/>
      <c r="AT9" s="1635"/>
      <c r="AU9" s="1635"/>
      <c r="AV9" s="1635"/>
      <c r="AW9" s="1636"/>
      <c r="AX9" s="4539"/>
      <c r="AY9" s="4504"/>
      <c r="AZ9" s="4504"/>
      <c r="BA9" s="4504"/>
      <c r="BB9" s="4504"/>
      <c r="BC9" s="4504"/>
      <c r="BD9" s="4504"/>
      <c r="BE9" s="4504"/>
      <c r="BF9" s="4504"/>
      <c r="BG9" s="4504"/>
      <c r="BH9" s="4505"/>
      <c r="BI9" s="1637"/>
      <c r="BL9" s="4543" t="str">
        <f>cst_wskakunin_SHIKITI_MENSEKI_1_TOTAL</f>
        <v/>
      </c>
      <c r="BM9" s="4544"/>
      <c r="BN9" s="4544"/>
      <c r="BO9" s="4544"/>
      <c r="BP9" s="4544"/>
      <c r="BQ9" s="4544"/>
      <c r="BR9" s="4544"/>
      <c r="BS9" s="4544"/>
      <c r="BT9" s="4544"/>
      <c r="BU9" s="4544"/>
      <c r="BV9" s="4544"/>
      <c r="BW9" s="4544"/>
      <c r="BX9" s="4544"/>
      <c r="BY9" s="4545"/>
      <c r="BZ9" s="4549" t="s">
        <v>114</v>
      </c>
      <c r="CA9" s="4550"/>
      <c r="CB9" s="4550"/>
      <c r="CC9" s="1634"/>
      <c r="CD9" s="1634"/>
      <c r="CE9" s="1634"/>
      <c r="CF9" s="1634"/>
      <c r="CG9" s="1638"/>
    </row>
    <row r="10" spans="2:97" ht="12" customHeight="1">
      <c r="B10" s="4512"/>
      <c r="C10" s="4513"/>
      <c r="D10" s="4513"/>
      <c r="E10" s="4513"/>
      <c r="F10" s="4513"/>
      <c r="G10" s="4513"/>
      <c r="H10" s="4513"/>
      <c r="I10" s="4513"/>
      <c r="J10" s="4513"/>
      <c r="K10" s="4513"/>
      <c r="L10" s="4513"/>
      <c r="M10" s="4513"/>
      <c r="N10" s="4513"/>
      <c r="O10" s="4513"/>
      <c r="P10" s="4513"/>
      <c r="Q10" s="4513"/>
      <c r="R10" s="4513"/>
      <c r="S10" s="4534"/>
      <c r="T10" s="1634"/>
      <c r="U10" s="1634"/>
      <c r="V10" s="1626"/>
      <c r="Y10" s="4546"/>
      <c r="Z10" s="4547"/>
      <c r="AA10" s="4547"/>
      <c r="AB10" s="4547"/>
      <c r="AC10" s="4547"/>
      <c r="AD10" s="4547"/>
      <c r="AE10" s="4547"/>
      <c r="AF10" s="4547"/>
      <c r="AG10" s="4547"/>
      <c r="AH10" s="4547"/>
      <c r="AI10" s="4547"/>
      <c r="AJ10" s="4548"/>
      <c r="AK10" s="4549"/>
      <c r="AL10" s="4550"/>
      <c r="AM10" s="4550"/>
      <c r="AN10" s="1626"/>
      <c r="AO10" s="1626"/>
      <c r="AP10" s="1626"/>
      <c r="AQ10" s="1626"/>
      <c r="AR10" s="1626"/>
      <c r="AS10" s="1635"/>
      <c r="AT10" s="1635"/>
      <c r="AU10" s="1635"/>
      <c r="AV10" s="1635"/>
      <c r="AW10" s="1636"/>
      <c r="AX10" s="4539"/>
      <c r="AY10" s="4504"/>
      <c r="AZ10" s="4504"/>
      <c r="BA10" s="4504"/>
      <c r="BB10" s="4504"/>
      <c r="BC10" s="4504"/>
      <c r="BD10" s="4504"/>
      <c r="BE10" s="4504"/>
      <c r="BF10" s="4504"/>
      <c r="BG10" s="4504"/>
      <c r="BH10" s="4505"/>
      <c r="BI10" s="1637"/>
      <c r="BL10" s="4546"/>
      <c r="BM10" s="4547"/>
      <c r="BN10" s="4547"/>
      <c r="BO10" s="4547"/>
      <c r="BP10" s="4547"/>
      <c r="BQ10" s="4547"/>
      <c r="BR10" s="4547"/>
      <c r="BS10" s="4547"/>
      <c r="BT10" s="4547"/>
      <c r="BU10" s="4547"/>
      <c r="BV10" s="4547"/>
      <c r="BW10" s="4547"/>
      <c r="BX10" s="4547"/>
      <c r="BY10" s="4548"/>
      <c r="BZ10" s="4549"/>
      <c r="CA10" s="4550"/>
      <c r="CB10" s="4550"/>
      <c r="CC10" s="1634"/>
      <c r="CD10" s="1634"/>
      <c r="CE10" s="1634"/>
      <c r="CF10" s="1634"/>
      <c r="CG10" s="1638"/>
    </row>
    <row r="11" spans="2:97" ht="3" customHeight="1">
      <c r="B11" s="4514"/>
      <c r="C11" s="4515"/>
      <c r="D11" s="4515"/>
      <c r="E11" s="4515"/>
      <c r="F11" s="4515"/>
      <c r="G11" s="4515"/>
      <c r="H11" s="4515"/>
      <c r="I11" s="4515"/>
      <c r="J11" s="4515"/>
      <c r="K11" s="4515"/>
      <c r="L11" s="4515"/>
      <c r="M11" s="4515"/>
      <c r="N11" s="4515"/>
      <c r="O11" s="4515"/>
      <c r="P11" s="4515"/>
      <c r="Q11" s="4515"/>
      <c r="R11" s="4515"/>
      <c r="S11" s="4535"/>
      <c r="T11" s="1639"/>
      <c r="U11" s="1639"/>
      <c r="V11" s="1639"/>
      <c r="W11" s="1639"/>
      <c r="X11" s="1639"/>
      <c r="Y11" s="1639"/>
      <c r="Z11" s="1639"/>
      <c r="AA11" s="1639"/>
      <c r="AB11" s="1639"/>
      <c r="AC11" s="1639"/>
      <c r="AD11" s="1639"/>
      <c r="AE11" s="1639"/>
      <c r="AF11" s="1639"/>
      <c r="AG11" s="1639"/>
      <c r="AH11" s="1639"/>
      <c r="AI11" s="1639"/>
      <c r="AJ11" s="1639"/>
      <c r="AK11" s="1639"/>
      <c r="AL11" s="1639"/>
      <c r="AM11" s="1639"/>
      <c r="AN11" s="1639"/>
      <c r="AO11" s="1639"/>
      <c r="AP11" s="1639"/>
      <c r="AQ11" s="1639"/>
      <c r="AR11" s="1639"/>
      <c r="AS11" s="1640"/>
      <c r="AT11" s="1640"/>
      <c r="AU11" s="1640"/>
      <c r="AV11" s="1640"/>
      <c r="AW11" s="1641"/>
      <c r="AX11" s="4540"/>
      <c r="AY11" s="4541"/>
      <c r="AZ11" s="4541"/>
      <c r="BA11" s="4541"/>
      <c r="BB11" s="4541"/>
      <c r="BC11" s="4541"/>
      <c r="BD11" s="4541"/>
      <c r="BE11" s="4541"/>
      <c r="BF11" s="4541"/>
      <c r="BG11" s="4541"/>
      <c r="BH11" s="4542"/>
      <c r="BI11" s="1642"/>
      <c r="BJ11" s="1643"/>
      <c r="BK11" s="1643"/>
      <c r="BL11" s="1643"/>
      <c r="BM11" s="1643"/>
      <c r="BN11" s="1643"/>
      <c r="BO11" s="1643"/>
      <c r="BP11" s="1643"/>
      <c r="BQ11" s="1643"/>
      <c r="BR11" s="1643"/>
      <c r="BS11" s="1643"/>
      <c r="BT11" s="1644"/>
      <c r="BU11" s="1644"/>
      <c r="BV11" s="1643"/>
      <c r="BW11" s="1643"/>
      <c r="BX11" s="1643"/>
      <c r="BY11" s="1643"/>
      <c r="BZ11" s="1643"/>
      <c r="CA11" s="1643"/>
      <c r="CB11" s="1643"/>
      <c r="CC11" s="1643"/>
      <c r="CD11" s="1643"/>
      <c r="CE11" s="1643"/>
      <c r="CF11" s="1643"/>
      <c r="CG11" s="1645"/>
    </row>
    <row r="12" spans="2:97" ht="15" customHeight="1">
      <c r="B12" s="4510" t="s">
        <v>3772</v>
      </c>
      <c r="C12" s="4511"/>
      <c r="D12" s="4511"/>
      <c r="E12" s="4511"/>
      <c r="F12" s="4511"/>
      <c r="G12" s="4511"/>
      <c r="H12" s="4477" t="s">
        <v>3773</v>
      </c>
      <c r="I12" s="4478"/>
      <c r="J12" s="4478"/>
      <c r="K12" s="4478"/>
      <c r="L12" s="4478"/>
      <c r="M12" s="4478"/>
      <c r="N12" s="4478"/>
      <c r="O12" s="4478"/>
      <c r="P12" s="4478"/>
      <c r="Q12" s="4478"/>
      <c r="R12" s="4478"/>
      <c r="S12" s="4516"/>
      <c r="T12" s="4499" t="s">
        <v>139</v>
      </c>
      <c r="U12" s="4497"/>
      <c r="V12" s="4487" t="s">
        <v>4892</v>
      </c>
      <c r="W12" s="4487"/>
      <c r="X12" s="4487"/>
      <c r="Y12" s="4487"/>
      <c r="Z12" s="4487"/>
      <c r="AA12" s="4487"/>
      <c r="AB12" s="4487"/>
      <c r="AC12" s="4487"/>
      <c r="AD12" s="4487"/>
      <c r="AE12" s="4487"/>
      <c r="AF12" s="4487"/>
      <c r="AG12" s="4487"/>
      <c r="AH12" s="4487"/>
      <c r="AI12" s="4487"/>
      <c r="AJ12" s="4487"/>
      <c r="AK12" s="4487"/>
      <c r="AL12" s="4487"/>
      <c r="AM12" s="4487"/>
      <c r="AN12" s="4497" t="s">
        <v>139</v>
      </c>
      <c r="AO12" s="4497"/>
      <c r="AP12" s="4496" t="s">
        <v>2527</v>
      </c>
      <c r="AQ12" s="4496"/>
      <c r="AR12" s="4496"/>
      <c r="AS12" s="4496"/>
      <c r="AT12" s="4496"/>
      <c r="AU12" s="4496"/>
      <c r="AV12" s="4496"/>
      <c r="AW12" s="4496"/>
      <c r="AX12" s="4496"/>
      <c r="AY12" s="4496"/>
      <c r="AZ12" s="4497" t="s">
        <v>139</v>
      </c>
      <c r="BA12" s="4497"/>
      <c r="BB12" s="4496" t="s">
        <v>2534</v>
      </c>
      <c r="BC12" s="4496"/>
      <c r="BD12" s="4496"/>
      <c r="BE12" s="4496"/>
      <c r="BF12" s="4496"/>
      <c r="BG12" s="4496"/>
      <c r="BH12" s="4496"/>
      <c r="BI12" s="4497" t="s">
        <v>139</v>
      </c>
      <c r="BJ12" s="4497"/>
      <c r="BK12" s="4496" t="s">
        <v>3774</v>
      </c>
      <c r="BL12" s="4496"/>
      <c r="BM12" s="4496"/>
      <c r="BN12" s="4496"/>
      <c r="BO12" s="4496"/>
      <c r="BP12" s="4496"/>
      <c r="BQ12" s="4496"/>
      <c r="BR12" s="4497" t="s">
        <v>139</v>
      </c>
      <c r="BS12" s="4497"/>
      <c r="BT12" s="4498" t="s">
        <v>4854</v>
      </c>
      <c r="BU12" s="4498"/>
      <c r="BV12" s="4498"/>
      <c r="BW12" s="4498"/>
      <c r="BX12" s="4498"/>
      <c r="BY12" s="4498"/>
      <c r="BZ12" s="4498"/>
      <c r="CA12" s="4498"/>
      <c r="CB12" s="4498"/>
      <c r="CC12" s="4498"/>
      <c r="CD12" s="4498"/>
      <c r="CE12" s="4498"/>
      <c r="CF12" s="4498" t="s">
        <v>10</v>
      </c>
      <c r="CG12" s="4551"/>
      <c r="CH12" s="1646"/>
      <c r="CI12" s="1647"/>
    </row>
    <row r="13" spans="2:97" ht="16.5" customHeight="1">
      <c r="B13" s="4512"/>
      <c r="C13" s="4513"/>
      <c r="D13" s="4513"/>
      <c r="E13" s="4513"/>
      <c r="F13" s="4513"/>
      <c r="G13" s="4513"/>
      <c r="H13" s="4479"/>
      <c r="I13" s="4480"/>
      <c r="J13" s="4480"/>
      <c r="K13" s="4480"/>
      <c r="L13" s="4480"/>
      <c r="M13" s="4480"/>
      <c r="N13" s="4480"/>
      <c r="O13" s="4480"/>
      <c r="P13" s="4480"/>
      <c r="Q13" s="4480"/>
      <c r="R13" s="4480"/>
      <c r="S13" s="4517"/>
      <c r="T13" s="4552" t="s">
        <v>139</v>
      </c>
      <c r="U13" s="4553"/>
      <c r="V13" s="4554" t="s">
        <v>2528</v>
      </c>
      <c r="W13" s="4554"/>
      <c r="X13" s="4554"/>
      <c r="Y13" s="4554"/>
      <c r="Z13" s="4554"/>
      <c r="AA13" s="4554"/>
      <c r="AB13" s="4554"/>
      <c r="AC13" s="4554"/>
      <c r="AD13" s="4554"/>
      <c r="AP13" s="4555" t="s">
        <v>4516</v>
      </c>
      <c r="AQ13" s="4555"/>
      <c r="AR13" s="4555"/>
      <c r="AS13" s="4555"/>
      <c r="AT13" s="4555"/>
      <c r="AU13" s="4555"/>
      <c r="AV13" s="4555"/>
      <c r="AW13" s="4555"/>
      <c r="AX13" s="4556"/>
      <c r="AY13" s="4556"/>
      <c r="AZ13" s="4556"/>
      <c r="BA13" s="4556"/>
      <c r="BB13" s="4556"/>
      <c r="BC13" s="4556"/>
      <c r="BD13" s="4556"/>
      <c r="BE13" s="4556"/>
      <c r="BF13" s="4556"/>
      <c r="BG13" s="4556"/>
      <c r="BH13" s="4556"/>
      <c r="BI13" s="4556"/>
      <c r="BJ13" s="4556"/>
      <c r="BK13" s="4556"/>
      <c r="BL13" s="4556"/>
      <c r="BM13" s="4556"/>
      <c r="BN13" s="4556"/>
      <c r="BO13" s="4556"/>
      <c r="BP13" s="4556"/>
      <c r="BQ13" s="4556"/>
      <c r="BR13" s="4556"/>
      <c r="BS13" s="4556"/>
      <c r="BT13" s="4556"/>
      <c r="BU13" s="4557"/>
      <c r="BV13" s="4557"/>
      <c r="BW13" s="4557"/>
      <c r="BX13" s="4557"/>
      <c r="BY13" s="4557"/>
      <c r="BZ13" s="4557"/>
      <c r="CA13" s="4557"/>
      <c r="CB13" s="4557"/>
      <c r="CC13" s="4557"/>
      <c r="CD13" s="4557"/>
      <c r="CE13" s="4557"/>
      <c r="CF13" s="4558" t="s">
        <v>10</v>
      </c>
      <c r="CG13" s="4559"/>
    </row>
    <row r="14" spans="2:97" ht="15" customHeight="1">
      <c r="B14" s="4512"/>
      <c r="C14" s="4513"/>
      <c r="D14" s="4513"/>
      <c r="E14" s="4513"/>
      <c r="F14" s="4513"/>
      <c r="G14" s="4513"/>
      <c r="H14" s="4477" t="s">
        <v>3775</v>
      </c>
      <c r="I14" s="4478"/>
      <c r="J14" s="4478"/>
      <c r="K14" s="4478"/>
      <c r="L14" s="4478"/>
      <c r="M14" s="4478"/>
      <c r="N14" s="4478"/>
      <c r="O14" s="4478"/>
      <c r="P14" s="4478"/>
      <c r="Q14" s="4478"/>
      <c r="R14" s="4478"/>
      <c r="S14" s="4516"/>
      <c r="T14" s="4523" t="s">
        <v>139</v>
      </c>
      <c r="U14" s="4524"/>
      <c r="V14" s="4487" t="s">
        <v>2577</v>
      </c>
      <c r="W14" s="4487"/>
      <c r="X14" s="4487"/>
      <c r="Y14" s="4487"/>
      <c r="Z14" s="4487"/>
      <c r="AA14" s="4487"/>
      <c r="AB14" s="4487"/>
      <c r="AC14" s="4487"/>
      <c r="AD14" s="4487"/>
      <c r="AE14" s="1648"/>
      <c r="AF14" s="1648"/>
      <c r="AG14" s="4524" t="s">
        <v>139</v>
      </c>
      <c r="AH14" s="4524"/>
      <c r="AI14" s="4487" t="s">
        <v>2529</v>
      </c>
      <c r="AJ14" s="4487"/>
      <c r="AK14" s="4487"/>
      <c r="AL14" s="4487"/>
      <c r="AM14" s="4487"/>
      <c r="AN14" s="4487"/>
      <c r="AO14" s="4487"/>
      <c r="AP14" s="4487"/>
      <c r="AQ14" s="4487"/>
      <c r="AR14" s="4487"/>
      <c r="AS14" s="4487"/>
      <c r="AT14" s="4487"/>
      <c r="AU14" s="4487"/>
      <c r="AV14" s="4487"/>
      <c r="AW14" s="4522"/>
      <c r="AX14" s="4477" t="s">
        <v>3776</v>
      </c>
      <c r="AY14" s="4478"/>
      <c r="AZ14" s="4478"/>
      <c r="BA14" s="4478"/>
      <c r="BB14" s="4478"/>
      <c r="BC14" s="4478"/>
      <c r="BD14" s="4478"/>
      <c r="BE14" s="4478"/>
      <c r="BF14" s="4478"/>
      <c r="BG14" s="4478"/>
      <c r="BH14" s="4516"/>
      <c r="BI14" s="4489" t="s">
        <v>139</v>
      </c>
      <c r="BJ14" s="4489"/>
      <c r="BK14" s="4487" t="s">
        <v>2578</v>
      </c>
      <c r="BL14" s="4487"/>
      <c r="BM14" s="4487"/>
      <c r="BN14" s="4487"/>
      <c r="BO14" s="4487"/>
      <c r="BP14" s="4487"/>
      <c r="BQ14" s="4487"/>
      <c r="BR14" s="4487"/>
      <c r="BS14" s="4487"/>
      <c r="BT14" s="4487"/>
      <c r="BU14" s="4489" t="s">
        <v>139</v>
      </c>
      <c r="BV14" s="4489"/>
      <c r="BW14" s="4487" t="s">
        <v>2530</v>
      </c>
      <c r="BX14" s="4487"/>
      <c r="BY14" s="4487"/>
      <c r="BZ14" s="4487"/>
      <c r="CA14" s="4487"/>
      <c r="CB14" s="4487"/>
      <c r="CC14" s="4487"/>
      <c r="CD14" s="4487"/>
      <c r="CE14" s="4487"/>
      <c r="CF14" s="4487"/>
      <c r="CG14" s="4491"/>
    </row>
    <row r="15" spans="2:97" ht="15" customHeight="1">
      <c r="B15" s="4512"/>
      <c r="C15" s="4513"/>
      <c r="D15" s="4513"/>
      <c r="E15" s="4513"/>
      <c r="F15" s="4513"/>
      <c r="G15" s="4513"/>
      <c r="H15" s="4479"/>
      <c r="I15" s="4480"/>
      <c r="J15" s="4480"/>
      <c r="K15" s="4480"/>
      <c r="L15" s="4480"/>
      <c r="M15" s="4480"/>
      <c r="N15" s="4480"/>
      <c r="O15" s="4480"/>
      <c r="P15" s="4480"/>
      <c r="Q15" s="4480"/>
      <c r="R15" s="4480"/>
      <c r="S15" s="4517"/>
      <c r="T15" s="4525" t="s">
        <v>139</v>
      </c>
      <c r="U15" s="4526"/>
      <c r="V15" s="4488" t="s">
        <v>2579</v>
      </c>
      <c r="W15" s="4488"/>
      <c r="X15" s="4488"/>
      <c r="Y15" s="4488"/>
      <c r="Z15" s="4488"/>
      <c r="AA15" s="4488"/>
      <c r="AB15" s="4488"/>
      <c r="AC15" s="4488"/>
      <c r="AD15" s="4488"/>
      <c r="AE15" s="1649"/>
      <c r="AF15" s="1649"/>
      <c r="AG15" s="1649"/>
      <c r="AH15" s="1649"/>
      <c r="AI15" s="1649"/>
      <c r="AJ15" s="1649"/>
      <c r="AK15" s="1649"/>
      <c r="AL15" s="1649"/>
      <c r="AM15" s="1649"/>
      <c r="AN15" s="1649"/>
      <c r="AO15" s="1649"/>
      <c r="AP15" s="1649"/>
      <c r="AQ15" s="1649"/>
      <c r="AR15" s="1650"/>
      <c r="AS15" s="1650"/>
      <c r="AT15" s="1650"/>
      <c r="AU15" s="1650"/>
      <c r="AV15" s="1650"/>
      <c r="AW15" s="1651"/>
      <c r="AX15" s="4479"/>
      <c r="AY15" s="4480"/>
      <c r="AZ15" s="4480"/>
      <c r="BA15" s="4480"/>
      <c r="BB15" s="4480"/>
      <c r="BC15" s="4480"/>
      <c r="BD15" s="4480"/>
      <c r="BE15" s="4480"/>
      <c r="BF15" s="4480"/>
      <c r="BG15" s="4480"/>
      <c r="BH15" s="4517"/>
      <c r="BI15" s="4490"/>
      <c r="BJ15" s="4490"/>
      <c r="BK15" s="4488"/>
      <c r="BL15" s="4488"/>
      <c r="BM15" s="4488"/>
      <c r="BN15" s="4488"/>
      <c r="BO15" s="4488"/>
      <c r="BP15" s="4488"/>
      <c r="BQ15" s="4488"/>
      <c r="BR15" s="4488"/>
      <c r="BS15" s="4488"/>
      <c r="BT15" s="4488"/>
      <c r="BU15" s="4490"/>
      <c r="BV15" s="4490"/>
      <c r="BW15" s="4488"/>
      <c r="BX15" s="4488"/>
      <c r="BY15" s="4488"/>
      <c r="BZ15" s="4488"/>
      <c r="CA15" s="4488"/>
      <c r="CB15" s="4488"/>
      <c r="CC15" s="4488"/>
      <c r="CD15" s="4488"/>
      <c r="CE15" s="4488"/>
      <c r="CF15" s="4488"/>
      <c r="CG15" s="4492"/>
    </row>
    <row r="16" spans="2:97" ht="15" customHeight="1">
      <c r="B16" s="4512"/>
      <c r="C16" s="4513"/>
      <c r="D16" s="4513"/>
      <c r="E16" s="4513"/>
      <c r="F16" s="4513"/>
      <c r="G16" s="4513"/>
      <c r="H16" s="4518" t="s">
        <v>3777</v>
      </c>
      <c r="I16" s="4519"/>
      <c r="J16" s="4519"/>
      <c r="K16" s="4519"/>
      <c r="L16" s="4519"/>
      <c r="M16" s="4519"/>
      <c r="N16" s="4519"/>
      <c r="O16" s="4519"/>
      <c r="P16" s="4519"/>
      <c r="Q16" s="4519"/>
      <c r="R16" s="4519"/>
      <c r="S16" s="4519"/>
      <c r="T16" s="4477" t="s">
        <v>3778</v>
      </c>
      <c r="U16" s="4478"/>
      <c r="V16" s="4478"/>
      <c r="W16" s="4478"/>
      <c r="X16" s="4478"/>
      <c r="Y16" s="4478"/>
      <c r="Z16" s="4516"/>
      <c r="AA16" s="4476" t="str">
        <f>cst_wskakunin_KAISU_TIJYOU_SHINSEI</f>
        <v/>
      </c>
      <c r="AB16" s="4476"/>
      <c r="AC16" s="4476"/>
      <c r="AD16" s="4476"/>
      <c r="AE16" s="4476"/>
      <c r="AF16" s="4476"/>
      <c r="AG16" s="4475" t="s">
        <v>481</v>
      </c>
      <c r="AH16" s="4475"/>
      <c r="AI16" s="4475"/>
      <c r="AJ16" s="4475" t="s">
        <v>3779</v>
      </c>
      <c r="AK16" s="4475"/>
      <c r="AL16" s="4475"/>
      <c r="AM16" s="4475"/>
      <c r="AN16" s="4475"/>
      <c r="AO16" s="4475"/>
      <c r="AP16" s="4476">
        <f>cst_wskakunin_KAISU_TIKA_SHINSEI__zero</f>
        <v>0</v>
      </c>
      <c r="AQ16" s="4476"/>
      <c r="AR16" s="4476"/>
      <c r="AS16" s="4476"/>
      <c r="AT16" s="4476"/>
      <c r="AU16" s="4477" t="s">
        <v>481</v>
      </c>
      <c r="AV16" s="4478"/>
      <c r="AW16" s="4478"/>
      <c r="AX16" s="4481"/>
      <c r="AY16" s="4482"/>
      <c r="AZ16" s="4482"/>
      <c r="BA16" s="4482"/>
      <c r="BB16" s="4482"/>
      <c r="BC16" s="4482"/>
      <c r="BD16" s="4482"/>
      <c r="BE16" s="4482"/>
      <c r="BF16" s="4482"/>
      <c r="BG16" s="4482"/>
      <c r="BH16" s="4482"/>
      <c r="BI16" s="4482"/>
      <c r="BJ16" s="4482"/>
      <c r="BK16" s="4482"/>
      <c r="BL16" s="4482"/>
      <c r="BM16" s="4482"/>
      <c r="BN16" s="4482"/>
      <c r="BO16" s="4482"/>
      <c r="BP16" s="4482"/>
      <c r="BQ16" s="4482"/>
      <c r="BR16" s="4482"/>
      <c r="BS16" s="4482"/>
      <c r="BT16" s="4482"/>
      <c r="BU16" s="4482"/>
      <c r="BV16" s="4482"/>
      <c r="BW16" s="4482"/>
      <c r="BX16" s="4482"/>
      <c r="BY16" s="4482"/>
      <c r="BZ16" s="4482"/>
      <c r="CA16" s="4482"/>
      <c r="CB16" s="4482"/>
      <c r="CC16" s="4482"/>
      <c r="CD16" s="4482"/>
      <c r="CE16" s="4482"/>
      <c r="CF16" s="4482"/>
      <c r="CG16" s="4483"/>
    </row>
    <row r="17" spans="2:96" ht="15" customHeight="1">
      <c r="B17" s="4514"/>
      <c r="C17" s="4515"/>
      <c r="D17" s="4515"/>
      <c r="E17" s="4515"/>
      <c r="F17" s="4515"/>
      <c r="G17" s="4515"/>
      <c r="H17" s="4520"/>
      <c r="I17" s="4521"/>
      <c r="J17" s="4521"/>
      <c r="K17" s="4521"/>
      <c r="L17" s="4521"/>
      <c r="M17" s="4521"/>
      <c r="N17" s="4521"/>
      <c r="O17" s="4521"/>
      <c r="P17" s="4521"/>
      <c r="Q17" s="4521"/>
      <c r="R17" s="4521"/>
      <c r="S17" s="4521"/>
      <c r="T17" s="4479"/>
      <c r="U17" s="4480"/>
      <c r="V17" s="4480"/>
      <c r="W17" s="4480"/>
      <c r="X17" s="4480"/>
      <c r="Y17" s="4480"/>
      <c r="Z17" s="4517"/>
      <c r="AA17" s="4476"/>
      <c r="AB17" s="4476"/>
      <c r="AC17" s="4476"/>
      <c r="AD17" s="4476"/>
      <c r="AE17" s="4476"/>
      <c r="AF17" s="4476"/>
      <c r="AG17" s="4475"/>
      <c r="AH17" s="4475"/>
      <c r="AI17" s="4475"/>
      <c r="AJ17" s="4475"/>
      <c r="AK17" s="4475"/>
      <c r="AL17" s="4475"/>
      <c r="AM17" s="4475"/>
      <c r="AN17" s="4475"/>
      <c r="AO17" s="4475"/>
      <c r="AP17" s="4476"/>
      <c r="AQ17" s="4476"/>
      <c r="AR17" s="4476"/>
      <c r="AS17" s="4476"/>
      <c r="AT17" s="4476"/>
      <c r="AU17" s="4479"/>
      <c r="AV17" s="4480"/>
      <c r="AW17" s="4480"/>
      <c r="AX17" s="4484"/>
      <c r="AY17" s="4485"/>
      <c r="AZ17" s="4485"/>
      <c r="BA17" s="4485"/>
      <c r="BB17" s="4485"/>
      <c r="BC17" s="4485"/>
      <c r="BD17" s="4485"/>
      <c r="BE17" s="4485"/>
      <c r="BF17" s="4485"/>
      <c r="BG17" s="4485"/>
      <c r="BH17" s="4485"/>
      <c r="BI17" s="4485"/>
      <c r="BJ17" s="4485"/>
      <c r="BK17" s="4485"/>
      <c r="BL17" s="4485"/>
      <c r="BM17" s="4485"/>
      <c r="BN17" s="4485"/>
      <c r="BO17" s="4485"/>
      <c r="BP17" s="4485"/>
      <c r="BQ17" s="4485"/>
      <c r="BR17" s="4485"/>
      <c r="BS17" s="4485"/>
      <c r="BT17" s="4485"/>
      <c r="BU17" s="4485"/>
      <c r="BV17" s="4485"/>
      <c r="BW17" s="4485"/>
      <c r="BX17" s="4485"/>
      <c r="BY17" s="4485"/>
      <c r="BZ17" s="4485"/>
      <c r="CA17" s="4485"/>
      <c r="CB17" s="4485"/>
      <c r="CC17" s="4485"/>
      <c r="CD17" s="4485"/>
      <c r="CE17" s="4485"/>
      <c r="CF17" s="4485"/>
      <c r="CG17" s="4486"/>
    </row>
    <row r="18" spans="2:96" ht="15" customHeight="1">
      <c r="B18" s="4500" t="s">
        <v>3780</v>
      </c>
      <c r="C18" s="4501"/>
      <c r="D18" s="4501"/>
      <c r="E18" s="4501"/>
      <c r="F18" s="4501"/>
      <c r="G18" s="4501"/>
      <c r="H18" s="4501"/>
      <c r="I18" s="4501"/>
      <c r="J18" s="4501"/>
      <c r="K18" s="4501"/>
      <c r="L18" s="4501"/>
      <c r="M18" s="4501"/>
      <c r="N18" s="4501"/>
      <c r="O18" s="4501"/>
      <c r="P18" s="4501"/>
      <c r="Q18" s="4501"/>
      <c r="R18" s="4501"/>
      <c r="S18" s="4502"/>
      <c r="T18" s="4506" t="s">
        <v>139</v>
      </c>
      <c r="U18" s="4507"/>
      <c r="V18" s="4494" t="s">
        <v>2531</v>
      </c>
      <c r="W18" s="4494"/>
      <c r="X18" s="4494"/>
      <c r="Y18" s="4494"/>
      <c r="Z18" s="4494"/>
      <c r="AA18" s="4494"/>
      <c r="AB18" s="4494"/>
      <c r="AC18" s="4494"/>
      <c r="AD18" s="4494"/>
      <c r="AE18" s="4494"/>
      <c r="AF18" s="4494"/>
      <c r="AG18" s="4508" t="s">
        <v>139</v>
      </c>
      <c r="AH18" s="4508"/>
      <c r="AI18" s="4496" t="s">
        <v>2532</v>
      </c>
      <c r="AJ18" s="4496"/>
      <c r="AK18" s="4496"/>
      <c r="AL18" s="4496"/>
      <c r="AM18" s="4496"/>
      <c r="AN18" s="4496"/>
      <c r="AO18" s="4496"/>
      <c r="AP18" s="4496"/>
      <c r="AQ18" s="4496"/>
      <c r="AR18" s="4496"/>
      <c r="AS18" s="4496"/>
      <c r="AT18" s="4496"/>
      <c r="AU18" s="4496"/>
      <c r="AV18" s="4496"/>
      <c r="AX18" s="4509" t="s">
        <v>139</v>
      </c>
      <c r="AY18" s="4509"/>
      <c r="AZ18" s="4494" t="s">
        <v>2533</v>
      </c>
      <c r="BA18" s="4494"/>
      <c r="BB18" s="4494"/>
      <c r="BC18" s="4494"/>
      <c r="BD18" s="4494"/>
      <c r="BE18" s="4494"/>
      <c r="BF18" s="4494"/>
      <c r="BG18" s="4494"/>
      <c r="BH18" s="4494"/>
      <c r="BI18" s="4494"/>
      <c r="BJ18" s="4494"/>
      <c r="BK18" s="4494"/>
      <c r="BL18" s="4494"/>
      <c r="BM18" s="4494"/>
      <c r="BN18" s="4494"/>
      <c r="BO18" s="4493" t="s">
        <v>139</v>
      </c>
      <c r="BP18" s="4493"/>
      <c r="BQ18" s="4494" t="s">
        <v>2580</v>
      </c>
      <c r="BR18" s="4494"/>
      <c r="BS18" s="4494"/>
      <c r="BT18" s="4494"/>
      <c r="BU18" s="4494"/>
      <c r="BV18" s="4494"/>
      <c r="BW18" s="4494"/>
      <c r="BX18" s="4494"/>
      <c r="BY18" s="4494"/>
      <c r="BZ18" s="4494"/>
      <c r="CA18" s="4494"/>
      <c r="CB18" s="4494"/>
      <c r="CC18" s="4494"/>
      <c r="CD18" s="4494"/>
      <c r="CE18" s="4494"/>
      <c r="CF18" s="4494"/>
      <c r="CG18" s="4495"/>
    </row>
    <row r="19" spans="2:96" ht="15" customHeight="1">
      <c r="B19" s="4503"/>
      <c r="C19" s="4504"/>
      <c r="D19" s="4504"/>
      <c r="E19" s="4504"/>
      <c r="F19" s="4504"/>
      <c r="G19" s="4504"/>
      <c r="H19" s="4504"/>
      <c r="I19" s="4504"/>
      <c r="J19" s="4504"/>
      <c r="K19" s="4504"/>
      <c r="L19" s="4504"/>
      <c r="M19" s="4504"/>
      <c r="N19" s="4504"/>
      <c r="O19" s="4504"/>
      <c r="P19" s="4504"/>
      <c r="Q19" s="4504"/>
      <c r="R19" s="4504"/>
      <c r="S19" s="4505"/>
      <c r="T19" s="4444" t="s">
        <v>139</v>
      </c>
      <c r="U19" s="4445"/>
      <c r="V19" s="4446" t="s">
        <v>3781</v>
      </c>
      <c r="W19" s="4446"/>
      <c r="X19" s="4446"/>
      <c r="Y19" s="4446"/>
      <c r="Z19" s="4446"/>
      <c r="AA19" s="4446"/>
      <c r="AB19" s="4446"/>
      <c r="AC19" s="4446"/>
      <c r="AD19" s="4446"/>
      <c r="AE19" s="4446"/>
      <c r="AF19" s="4446"/>
      <c r="AG19" s="4446"/>
      <c r="AH19" s="4446"/>
      <c r="AI19" s="4446"/>
      <c r="AJ19" s="4446"/>
      <c r="AK19" s="4446"/>
      <c r="AL19" s="4446"/>
      <c r="AM19" s="4446"/>
      <c r="AN19" s="4446"/>
      <c r="AO19" s="4446"/>
      <c r="AP19" s="4446"/>
      <c r="AQ19" s="4446"/>
      <c r="AR19" s="4446"/>
      <c r="AS19" s="4446"/>
      <c r="AT19" s="4446"/>
      <c r="AU19" s="4446"/>
      <c r="AV19" s="4446"/>
      <c r="AX19" s="4447" t="s">
        <v>139</v>
      </c>
      <c r="AY19" s="4447"/>
      <c r="AZ19" s="4448" t="s">
        <v>2581</v>
      </c>
      <c r="BA19" s="4448"/>
      <c r="BB19" s="4448"/>
      <c r="BC19" s="4448"/>
      <c r="BD19" s="4448"/>
      <c r="BE19" s="4448"/>
      <c r="BF19" s="4448"/>
      <c r="BG19" s="4448"/>
      <c r="BH19" s="4448"/>
      <c r="BI19" s="4448"/>
      <c r="BJ19" s="4448"/>
      <c r="BK19" s="4448"/>
      <c r="BL19" s="4448"/>
      <c r="BM19" s="4448"/>
      <c r="BN19" s="4448"/>
      <c r="BO19" s="4449" t="s">
        <v>139</v>
      </c>
      <c r="BP19" s="4449"/>
      <c r="BQ19" s="4448" t="s">
        <v>2582</v>
      </c>
      <c r="BR19" s="4448"/>
      <c r="BS19" s="4448"/>
      <c r="BT19" s="4448"/>
      <c r="BU19" s="4448"/>
      <c r="BV19" s="4448"/>
      <c r="BW19" s="4448"/>
      <c r="BX19" s="4448"/>
      <c r="BY19" s="4448"/>
      <c r="BZ19" s="4448"/>
      <c r="CA19" s="4448"/>
      <c r="CB19" s="4448"/>
      <c r="CC19" s="4448"/>
      <c r="CD19" s="4448"/>
      <c r="CE19" s="4448"/>
      <c r="CF19" s="4448"/>
      <c r="CG19" s="4450"/>
    </row>
    <row r="20" spans="2:96" ht="15" customHeight="1">
      <c r="B20" s="1652"/>
      <c r="C20" s="1653"/>
      <c r="D20" s="4459" t="s">
        <v>4855</v>
      </c>
      <c r="E20" s="4460"/>
      <c r="F20" s="4460"/>
      <c r="G20" s="4460"/>
      <c r="H20" s="4460"/>
      <c r="I20" s="4460"/>
      <c r="J20" s="4460"/>
      <c r="K20" s="4460"/>
      <c r="L20" s="4460"/>
      <c r="M20" s="4460"/>
      <c r="N20" s="4460"/>
      <c r="O20" s="4460"/>
      <c r="P20" s="4460"/>
      <c r="Q20" s="4460"/>
      <c r="R20" s="4460"/>
      <c r="S20" s="4461"/>
      <c r="T20" s="4465" t="s">
        <v>4856</v>
      </c>
      <c r="U20" s="4466"/>
      <c r="V20" s="4466"/>
      <c r="W20" s="4466"/>
      <c r="X20" s="4466"/>
      <c r="Y20" s="4466"/>
      <c r="Z20" s="4466"/>
      <c r="AA20" s="4467"/>
      <c r="AB20" s="4467"/>
      <c r="AC20" s="4467"/>
      <c r="AD20" s="4467"/>
      <c r="AE20" s="4467"/>
      <c r="AF20" s="4467"/>
      <c r="AG20" s="4467"/>
      <c r="AH20" s="4467"/>
      <c r="AI20" s="4467"/>
      <c r="AJ20" s="4467"/>
      <c r="AK20" s="4467"/>
      <c r="AL20" s="4467"/>
      <c r="AM20" s="4467"/>
      <c r="AN20" s="4467"/>
      <c r="AO20" s="4467"/>
      <c r="AP20" s="4467"/>
      <c r="AQ20" s="4467"/>
      <c r="AR20" s="4467"/>
      <c r="AS20" s="4467"/>
      <c r="AT20" s="4467"/>
      <c r="AU20" s="4467"/>
      <c r="AV20" s="4467"/>
      <c r="AW20" s="4467"/>
      <c r="AX20" s="4467"/>
      <c r="AY20" s="4467"/>
      <c r="AZ20" s="4467"/>
      <c r="BA20" s="4468" t="s">
        <v>4889</v>
      </c>
      <c r="BB20" s="4468"/>
      <c r="BC20" s="4468"/>
      <c r="BD20" s="4468"/>
      <c r="BE20" s="4468"/>
      <c r="BF20" s="4468"/>
      <c r="BG20" s="4468"/>
      <c r="BH20" s="4468"/>
      <c r="BI20" s="4468"/>
      <c r="BJ20" s="4468"/>
      <c r="BK20" s="4468"/>
      <c r="BL20" s="4467"/>
      <c r="BM20" s="4467"/>
      <c r="BN20" s="4467"/>
      <c r="BO20" s="4467"/>
      <c r="BP20" s="4467"/>
      <c r="BQ20" s="4467"/>
      <c r="BR20" s="4467"/>
      <c r="BS20" s="4467"/>
      <c r="BT20" s="4467"/>
      <c r="BU20" s="4467"/>
      <c r="BV20" s="4467"/>
      <c r="BW20" s="4467"/>
      <c r="BX20" s="4467"/>
      <c r="BY20" s="4467"/>
      <c r="BZ20" s="4467"/>
      <c r="CA20" s="4467"/>
      <c r="CB20" s="4467"/>
      <c r="CC20" s="4467"/>
      <c r="CD20" s="4467"/>
      <c r="CE20" s="4467"/>
      <c r="CF20" s="4468" t="s">
        <v>10</v>
      </c>
      <c r="CG20" s="4469"/>
    </row>
    <row r="21" spans="2:96" ht="15" customHeight="1" thickBot="1">
      <c r="B21" s="1654"/>
      <c r="C21" s="1655"/>
      <c r="D21" s="4462"/>
      <c r="E21" s="4463"/>
      <c r="F21" s="4463"/>
      <c r="G21" s="4463"/>
      <c r="H21" s="4463"/>
      <c r="I21" s="4463"/>
      <c r="J21" s="4463"/>
      <c r="K21" s="4463"/>
      <c r="L21" s="4463"/>
      <c r="M21" s="4463"/>
      <c r="N21" s="4463"/>
      <c r="O21" s="4463"/>
      <c r="P21" s="4463"/>
      <c r="Q21" s="4463"/>
      <c r="R21" s="4463"/>
      <c r="S21" s="4464"/>
      <c r="T21" s="4470" t="s">
        <v>4494</v>
      </c>
      <c r="U21" s="4471"/>
      <c r="V21" s="4471"/>
      <c r="W21" s="4471"/>
      <c r="X21" s="4471"/>
      <c r="Y21" s="4471"/>
      <c r="Z21" s="4471"/>
      <c r="AA21" s="4471"/>
      <c r="AB21" s="4471"/>
      <c r="AC21" s="4471"/>
      <c r="AD21" s="4471"/>
      <c r="AE21" s="4471"/>
      <c r="AF21" s="4471"/>
      <c r="AG21" s="4471"/>
      <c r="AH21" s="4471"/>
      <c r="AI21" s="4471"/>
      <c r="AJ21" s="4471"/>
      <c r="AK21" s="4471"/>
      <c r="AL21" s="4471"/>
      <c r="AM21" s="4471"/>
      <c r="AN21" s="4471"/>
      <c r="AO21" s="4471"/>
      <c r="AP21" s="4471"/>
      <c r="AQ21" s="4471"/>
      <c r="AR21" s="4471"/>
      <c r="AS21" s="4471"/>
      <c r="AT21" s="4471"/>
      <c r="AU21" s="4471"/>
      <c r="AV21" s="4471"/>
      <c r="AW21" s="4471"/>
      <c r="AX21" s="1656"/>
      <c r="AY21" s="4472" t="s">
        <v>139</v>
      </c>
      <c r="AZ21" s="4473"/>
      <c r="BA21" s="4474" t="s">
        <v>4495</v>
      </c>
      <c r="BB21" s="4474"/>
      <c r="BC21" s="4474"/>
      <c r="BD21" s="4474"/>
      <c r="BE21" s="4474"/>
      <c r="BF21" s="4474"/>
      <c r="BG21" s="4473" t="s">
        <v>139</v>
      </c>
      <c r="BH21" s="4473"/>
      <c r="BI21" s="4451" t="s">
        <v>4496</v>
      </c>
      <c r="BJ21" s="4451"/>
      <c r="BK21" s="4451"/>
      <c r="BL21" s="4451"/>
      <c r="BM21" s="4451"/>
      <c r="BN21" s="4451"/>
      <c r="BO21" s="4451"/>
      <c r="BP21" s="4451"/>
      <c r="BQ21" s="1657"/>
      <c r="BR21" s="1657"/>
      <c r="BS21" s="1657"/>
      <c r="BT21" s="1657"/>
      <c r="BU21" s="1657"/>
      <c r="BV21" s="1657"/>
      <c r="BW21" s="1658"/>
      <c r="BX21" s="1658"/>
      <c r="BY21" s="1658"/>
      <c r="BZ21" s="1658"/>
      <c r="CA21" s="1658"/>
      <c r="CB21" s="1658"/>
      <c r="CC21" s="1658"/>
      <c r="CD21" s="1658"/>
      <c r="CE21" s="1658"/>
      <c r="CF21" s="1658"/>
      <c r="CG21" s="1659"/>
    </row>
    <row r="22" spans="2:96" ht="24" customHeight="1">
      <c r="B22" s="4573" t="s">
        <v>4858</v>
      </c>
      <c r="C22" s="4574"/>
      <c r="D22" s="4574"/>
      <c r="E22" s="4574"/>
      <c r="F22" s="4574"/>
      <c r="G22" s="4574"/>
      <c r="H22" s="4574"/>
      <c r="I22" s="4574"/>
      <c r="J22" s="4574"/>
      <c r="K22" s="4574"/>
      <c r="L22" s="4574"/>
      <c r="M22" s="4574"/>
      <c r="N22" s="4574"/>
      <c r="O22" s="4574"/>
      <c r="P22" s="4574"/>
      <c r="Q22" s="4574"/>
      <c r="R22" s="4574"/>
      <c r="S22" s="4575"/>
      <c r="T22" s="4579" t="s">
        <v>4859</v>
      </c>
      <c r="U22" s="4580"/>
      <c r="V22" s="4580"/>
      <c r="W22" s="4580"/>
      <c r="X22" s="4580"/>
      <c r="Y22" s="4580"/>
      <c r="Z22" s="4580"/>
      <c r="AA22" s="4580"/>
      <c r="AB22" s="4580"/>
      <c r="AC22" s="4580"/>
      <c r="AD22" s="4580"/>
      <c r="AE22" s="4581"/>
      <c r="AF22" s="4582" t="s">
        <v>139</v>
      </c>
      <c r="AG22" s="4583"/>
      <c r="AH22" s="1660" t="s">
        <v>4495</v>
      </c>
      <c r="AI22" s="1660"/>
      <c r="AJ22" s="1660"/>
      <c r="AK22" s="1660"/>
      <c r="AL22" s="1660"/>
      <c r="AM22" s="1660"/>
      <c r="AN22" s="1661"/>
      <c r="AO22" s="4455" t="s">
        <v>139</v>
      </c>
      <c r="AP22" s="4456"/>
      <c r="AQ22" s="1662" t="s">
        <v>4496</v>
      </c>
      <c r="AR22" s="1662"/>
      <c r="AS22" s="1662"/>
      <c r="AT22" s="1662"/>
      <c r="AU22" s="1663"/>
      <c r="AV22" s="1664"/>
      <c r="AW22" s="1664"/>
      <c r="AX22" s="1664"/>
      <c r="AY22" s="1664"/>
      <c r="AZ22" s="1664"/>
      <c r="BA22" s="1664"/>
      <c r="BB22" s="1664"/>
      <c r="BC22" s="1664"/>
      <c r="BD22" s="1664"/>
      <c r="BE22" s="1664"/>
      <c r="BF22" s="1664"/>
      <c r="BG22" s="1664"/>
      <c r="BH22" s="1664"/>
      <c r="BI22" s="1663"/>
      <c r="BJ22" s="1663"/>
      <c r="BK22" s="1665"/>
      <c r="BL22" s="1665"/>
      <c r="BM22" s="1665"/>
      <c r="BN22" s="1665"/>
      <c r="BO22" s="1665"/>
      <c r="BP22" s="1665"/>
      <c r="BQ22" s="1665"/>
      <c r="BR22" s="1665"/>
      <c r="BS22" s="1665"/>
      <c r="BT22" s="1665"/>
      <c r="BU22" s="1665"/>
      <c r="BV22" s="1665"/>
      <c r="BW22" s="1665"/>
      <c r="BX22" s="1665"/>
      <c r="BY22" s="1666"/>
      <c r="BZ22" s="1666"/>
      <c r="CA22" s="1666"/>
      <c r="CB22" s="1666"/>
      <c r="CC22" s="1666"/>
      <c r="CD22" s="1666"/>
      <c r="CE22" s="1666"/>
      <c r="CF22" s="1666"/>
      <c r="CG22" s="1667"/>
    </row>
    <row r="23" spans="2:96" ht="24" customHeight="1" thickBot="1">
      <c r="B23" s="4576"/>
      <c r="C23" s="4577"/>
      <c r="D23" s="4577"/>
      <c r="E23" s="4577"/>
      <c r="F23" s="4577"/>
      <c r="G23" s="4577"/>
      <c r="H23" s="4577"/>
      <c r="I23" s="4577"/>
      <c r="J23" s="4577"/>
      <c r="K23" s="4577"/>
      <c r="L23" s="4577"/>
      <c r="M23" s="4577"/>
      <c r="N23" s="4577"/>
      <c r="O23" s="4577"/>
      <c r="P23" s="4577"/>
      <c r="Q23" s="4577"/>
      <c r="R23" s="4577"/>
      <c r="S23" s="4578"/>
      <c r="T23" s="4586" t="s">
        <v>4860</v>
      </c>
      <c r="U23" s="4587"/>
      <c r="V23" s="4587"/>
      <c r="W23" s="4587"/>
      <c r="X23" s="4587"/>
      <c r="Y23" s="4587"/>
      <c r="Z23" s="4587"/>
      <c r="AA23" s="4587"/>
      <c r="AB23" s="4587"/>
      <c r="AC23" s="4587"/>
      <c r="AD23" s="4587"/>
      <c r="AE23" s="4588"/>
      <c r="AF23" s="4589" t="str">
        <f>$X$38</f>
        <v>□</v>
      </c>
      <c r="AG23" s="4590"/>
      <c r="AH23" s="1668" t="s">
        <v>4495</v>
      </c>
      <c r="AI23" s="1668"/>
      <c r="AJ23" s="1668"/>
      <c r="AK23" s="1668"/>
      <c r="AL23" s="1668"/>
      <c r="AM23" s="1668"/>
      <c r="AN23" s="1669"/>
      <c r="AO23" s="4591" t="s">
        <v>139</v>
      </c>
      <c r="AP23" s="4592"/>
      <c r="AQ23" s="1670" t="s">
        <v>4496</v>
      </c>
      <c r="AR23" s="1670"/>
      <c r="AS23" s="1670"/>
      <c r="AT23" s="1670"/>
      <c r="AU23" s="1671"/>
      <c r="AV23" s="1672"/>
      <c r="AW23" s="1672"/>
      <c r="AX23" s="1672"/>
      <c r="AY23" s="1672"/>
      <c r="AZ23" s="1672"/>
      <c r="BA23" s="1672"/>
      <c r="BB23" s="1672"/>
      <c r="BC23" s="1672"/>
      <c r="BD23" s="1672"/>
      <c r="BE23" s="1672"/>
      <c r="BF23" s="1672"/>
      <c r="BG23" s="1672"/>
      <c r="BH23" s="1672"/>
      <c r="BI23" s="1671"/>
      <c r="BJ23" s="1671"/>
      <c r="BK23" s="1673"/>
      <c r="BL23" s="1673"/>
      <c r="BM23" s="1673"/>
      <c r="BN23" s="1673"/>
      <c r="BO23" s="1673"/>
      <c r="BP23" s="1673"/>
      <c r="BQ23" s="1673"/>
      <c r="BR23" s="1673"/>
      <c r="BS23" s="1673"/>
      <c r="BT23" s="1673"/>
      <c r="BU23" s="1673"/>
      <c r="BV23" s="1673"/>
      <c r="BW23" s="1673"/>
      <c r="BX23" s="1673"/>
      <c r="BY23" s="1674"/>
      <c r="BZ23" s="1674"/>
      <c r="CA23" s="1674"/>
      <c r="CB23" s="1674"/>
      <c r="CC23" s="1674"/>
      <c r="CG23" s="1675"/>
    </row>
    <row r="24" spans="2:96" ht="21" customHeight="1">
      <c r="B24" s="4408"/>
      <c r="C24" s="4409" t="s">
        <v>4861</v>
      </c>
      <c r="D24" s="4410"/>
      <c r="E24" s="4410"/>
      <c r="F24" s="4410"/>
      <c r="G24" s="4410"/>
      <c r="H24" s="4410"/>
      <c r="I24" s="4410"/>
      <c r="J24" s="4410"/>
      <c r="K24" s="4410"/>
      <c r="L24" s="4410"/>
      <c r="M24" s="4410"/>
      <c r="N24" s="4410"/>
      <c r="O24" s="4410"/>
      <c r="P24" s="4410"/>
      <c r="Q24" s="4410"/>
      <c r="R24" s="4410"/>
      <c r="S24" s="4410"/>
      <c r="T24" s="4410"/>
      <c r="U24" s="4410"/>
      <c r="V24" s="4410"/>
      <c r="W24" s="4410"/>
      <c r="X24" s="4410"/>
      <c r="Y24" s="4410"/>
      <c r="Z24" s="4410"/>
      <c r="AA24" s="4410"/>
      <c r="AB24" s="4410"/>
      <c r="AC24" s="4410"/>
      <c r="AD24" s="4410"/>
      <c r="AE24" s="4410"/>
      <c r="AF24" s="4411"/>
      <c r="AG24" s="4411"/>
      <c r="AH24" s="4411"/>
      <c r="AI24" s="4411"/>
      <c r="AJ24" s="4411"/>
      <c r="AK24" s="4411"/>
      <c r="AL24" s="4411"/>
      <c r="AM24" s="4411"/>
      <c r="AN24" s="4411"/>
      <c r="AO24" s="4410"/>
      <c r="AP24" s="4410"/>
      <c r="AQ24" s="4410"/>
      <c r="AR24" s="4410"/>
      <c r="AS24" s="4410"/>
      <c r="AT24" s="4410"/>
      <c r="AU24" s="4410"/>
      <c r="AV24" s="4410"/>
      <c r="AW24" s="4410"/>
      <c r="AX24" s="4410"/>
      <c r="AY24" s="4410"/>
      <c r="AZ24" s="4410"/>
      <c r="BA24" s="4410"/>
      <c r="BB24" s="4410"/>
      <c r="BC24" s="4410"/>
      <c r="BD24" s="4410"/>
      <c r="BE24" s="4410"/>
      <c r="BF24" s="4410"/>
      <c r="BG24" s="4410"/>
      <c r="BH24" s="4410"/>
      <c r="BI24" s="4410"/>
      <c r="BJ24" s="4410"/>
      <c r="BK24" s="4410"/>
      <c r="BL24" s="4410"/>
      <c r="BM24" s="4410"/>
      <c r="BN24" s="4410"/>
      <c r="BO24" s="4410"/>
      <c r="BP24" s="4410"/>
      <c r="BQ24" s="4410"/>
      <c r="BR24" s="4410"/>
      <c r="BS24" s="4410"/>
      <c r="BT24" s="4410"/>
      <c r="BU24" s="4410"/>
      <c r="BV24" s="4410"/>
      <c r="BW24" s="4410"/>
      <c r="BX24" s="1676"/>
      <c r="BY24" s="1677"/>
      <c r="BZ24" s="1677"/>
      <c r="CA24" s="1677"/>
      <c r="CB24" s="1677"/>
      <c r="CC24" s="1677"/>
      <c r="CD24" s="1677"/>
      <c r="CE24" s="1677"/>
      <c r="CF24" s="1677"/>
      <c r="CG24" s="1678"/>
    </row>
    <row r="25" spans="2:96" ht="18.75" customHeight="1">
      <c r="B25" s="4408"/>
      <c r="C25" s="1679"/>
      <c r="D25" s="4412" t="s">
        <v>139</v>
      </c>
      <c r="E25" s="4413"/>
      <c r="F25" s="4413"/>
      <c r="G25" s="1680" t="s">
        <v>4862</v>
      </c>
      <c r="H25" s="1681"/>
      <c r="I25" s="1681"/>
      <c r="J25" s="1681"/>
      <c r="K25" s="1681"/>
      <c r="L25" s="1681"/>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c r="BG25" s="1681"/>
      <c r="BH25" s="1681"/>
      <c r="BI25" s="1681"/>
      <c r="BJ25" s="1681"/>
      <c r="BK25" s="1681"/>
      <c r="BL25" s="1681"/>
      <c r="BM25" s="1681"/>
      <c r="BN25" s="1681"/>
      <c r="BO25" s="1681"/>
      <c r="BP25" s="1681"/>
      <c r="BQ25" s="1681"/>
      <c r="BR25" s="1681"/>
      <c r="BS25" s="1681"/>
      <c r="BT25" s="1681"/>
      <c r="BU25" s="1681"/>
      <c r="BV25" s="1681"/>
      <c r="BW25" s="1681"/>
      <c r="BX25" s="1681"/>
      <c r="BY25" s="1648"/>
      <c r="BZ25" s="1648"/>
      <c r="CA25" s="1648"/>
      <c r="CB25" s="1648"/>
      <c r="CC25" s="1648"/>
      <c r="CD25" s="1648"/>
      <c r="CE25" s="1648"/>
      <c r="CF25" s="1648"/>
      <c r="CG25" s="1682"/>
    </row>
    <row r="26" spans="2:96" ht="14.25">
      <c r="B26" s="4408"/>
      <c r="C26" s="1683"/>
      <c r="D26" s="1684"/>
      <c r="E26" s="1685"/>
      <c r="F26" s="4416" t="s">
        <v>4863</v>
      </c>
      <c r="G26" s="4416"/>
      <c r="H26" s="4416"/>
      <c r="I26" s="4417" t="s">
        <v>4864</v>
      </c>
      <c r="J26" s="4417"/>
      <c r="K26" s="4417"/>
      <c r="L26" s="4417"/>
      <c r="M26" s="4417"/>
      <c r="N26" s="4417"/>
      <c r="O26" s="4417"/>
      <c r="P26" s="4417"/>
      <c r="Q26" s="4417"/>
      <c r="R26" s="4417"/>
      <c r="S26" s="4417"/>
      <c r="T26" s="4417"/>
      <c r="U26" s="4417"/>
      <c r="V26" s="4417"/>
      <c r="W26" s="4417"/>
      <c r="X26" s="4417"/>
      <c r="Y26" s="4417"/>
      <c r="Z26" s="4417"/>
      <c r="AA26" s="4417"/>
      <c r="AB26" s="4417"/>
      <c r="AC26" s="4417"/>
      <c r="AD26" s="4417"/>
      <c r="AE26" s="4417"/>
      <c r="AF26" s="4417"/>
      <c r="AG26" s="4417"/>
      <c r="AH26" s="4417"/>
      <c r="AI26" s="4417"/>
      <c r="AJ26" s="4417"/>
      <c r="AK26" s="4417"/>
      <c r="AL26" s="4417"/>
      <c r="AM26" s="4417"/>
      <c r="AN26" s="4417"/>
      <c r="AO26" s="4417"/>
      <c r="AP26" s="4417"/>
      <c r="AQ26" s="4417"/>
      <c r="AR26" s="4417"/>
      <c r="AS26" s="4417"/>
      <c r="AT26" s="4417"/>
      <c r="AU26" s="4417"/>
      <c r="AV26" s="4417"/>
      <c r="AW26" s="4417"/>
      <c r="AX26" s="4417"/>
      <c r="AY26" s="4417"/>
      <c r="AZ26" s="4417"/>
      <c r="BA26" s="4417"/>
      <c r="BB26" s="4417"/>
      <c r="BC26" s="4417"/>
      <c r="BD26" s="4417"/>
      <c r="BE26" s="4417"/>
      <c r="BF26" s="4417"/>
      <c r="BG26" s="4417"/>
      <c r="BH26" s="4417"/>
      <c r="BI26" s="4417"/>
      <c r="BJ26" s="4417"/>
      <c r="BK26" s="4417"/>
      <c r="BL26" s="4417"/>
      <c r="BM26" s="4417"/>
      <c r="BN26" s="4417"/>
      <c r="BO26" s="4417"/>
      <c r="BP26" s="4417"/>
      <c r="BQ26" s="4417"/>
      <c r="BR26" s="4417"/>
      <c r="BS26" s="4417"/>
      <c r="BT26" s="4417"/>
      <c r="BU26" s="4417"/>
      <c r="BV26" s="4417"/>
      <c r="BW26" s="4417"/>
      <c r="BX26" s="4417"/>
      <c r="BY26" s="1686"/>
      <c r="BZ26" s="1686"/>
      <c r="CA26" s="1686"/>
      <c r="CB26" s="1686"/>
      <c r="CC26" s="1686"/>
      <c r="CD26" s="1686"/>
      <c r="CE26" s="1686"/>
      <c r="CF26" s="1686"/>
      <c r="CG26" s="1687"/>
    </row>
    <row r="27" spans="2:96" ht="16.5" customHeight="1">
      <c r="B27" s="4408"/>
      <c r="C27" s="1688"/>
      <c r="D27" s="4373" t="s">
        <v>4865</v>
      </c>
      <c r="E27" s="4374"/>
      <c r="F27" s="4374"/>
      <c r="G27" s="4374"/>
      <c r="H27" s="4374"/>
      <c r="I27" s="4374"/>
      <c r="J27" s="4374"/>
      <c r="K27" s="4374"/>
      <c r="L27" s="4374"/>
      <c r="M27" s="4374"/>
      <c r="N27" s="4374"/>
      <c r="O27" s="4374"/>
      <c r="P27" s="4374"/>
      <c r="Q27" s="4375"/>
      <c r="R27" s="4429" t="s">
        <v>4866</v>
      </c>
      <c r="S27" s="4430"/>
      <c r="T27" s="4430"/>
      <c r="U27" s="4430"/>
      <c r="V27" s="4430"/>
      <c r="W27" s="4431"/>
      <c r="X27" s="4584" t="s">
        <v>139</v>
      </c>
      <c r="Y27" s="4585"/>
      <c r="Z27" s="4437" t="s">
        <v>4867</v>
      </c>
      <c r="AA27" s="4437"/>
      <c r="AB27" s="4437"/>
      <c r="AC27" s="4437"/>
      <c r="AD27" s="4437"/>
      <c r="AE27" s="4437"/>
      <c r="AF27" s="4437"/>
      <c r="AG27" s="4437"/>
      <c r="AH27" s="4437"/>
      <c r="AI27" s="4437"/>
      <c r="AJ27" s="4438"/>
      <c r="AK27" s="4439" t="s">
        <v>139</v>
      </c>
      <c r="AL27" s="4440"/>
      <c r="AM27" s="4440"/>
      <c r="AN27" s="1689" t="s">
        <v>5061</v>
      </c>
      <c r="AO27" s="1689"/>
      <c r="AP27" s="1689"/>
      <c r="AQ27" s="1689"/>
      <c r="AR27" s="1689"/>
      <c r="AS27" s="1689"/>
      <c r="AT27" s="1689"/>
      <c r="AU27" s="1689"/>
      <c r="AV27" s="1689"/>
      <c r="AW27" s="1689"/>
      <c r="AX27" s="1689"/>
      <c r="AY27" s="1689"/>
      <c r="AZ27" s="1689"/>
      <c r="BA27" s="1689"/>
      <c r="BB27" s="1689"/>
      <c r="BC27" s="1689"/>
      <c r="BD27" s="1689"/>
      <c r="BE27" s="1689"/>
      <c r="BF27" s="1689"/>
      <c r="BG27" s="1689"/>
      <c r="BH27" s="1689"/>
      <c r="BI27" s="1689"/>
      <c r="BJ27" s="1689"/>
      <c r="BK27" s="1689"/>
      <c r="BL27" s="1689"/>
      <c r="BM27" s="1689"/>
      <c r="BN27" s="1689"/>
      <c r="BO27" s="1689"/>
      <c r="BP27" s="1689"/>
      <c r="BQ27" s="1689"/>
      <c r="BR27" s="1689"/>
      <c r="BS27" s="1689"/>
      <c r="BT27" s="1689"/>
      <c r="BU27" s="1648"/>
      <c r="BV27" s="1648"/>
      <c r="BW27" s="1648"/>
      <c r="BX27" s="1648"/>
      <c r="CE27" s="1690"/>
      <c r="CF27" s="1690"/>
      <c r="CG27" s="1691"/>
      <c r="CH27" s="1690"/>
      <c r="CI27" s="1690"/>
      <c r="CJ27" s="1690"/>
      <c r="CK27" s="1690"/>
      <c r="CL27" s="1690"/>
      <c r="CM27" s="1690"/>
      <c r="CN27" s="1690"/>
      <c r="CO27" s="1690"/>
      <c r="CP27" s="1690"/>
      <c r="CQ27" s="1690"/>
      <c r="CR27" s="1690"/>
    </row>
    <row r="28" spans="2:96" ht="16.5" customHeight="1">
      <c r="B28" s="4408"/>
      <c r="C28" s="1688"/>
      <c r="D28" s="4376"/>
      <c r="E28" s="4377"/>
      <c r="F28" s="4377"/>
      <c r="G28" s="4377"/>
      <c r="H28" s="4377"/>
      <c r="I28" s="4377"/>
      <c r="J28" s="4377"/>
      <c r="K28" s="4377"/>
      <c r="L28" s="4377"/>
      <c r="M28" s="4377"/>
      <c r="N28" s="4377"/>
      <c r="O28" s="4377"/>
      <c r="P28" s="4377"/>
      <c r="Q28" s="4378"/>
      <c r="R28" s="4421"/>
      <c r="S28" s="4422"/>
      <c r="T28" s="4422"/>
      <c r="U28" s="4422"/>
      <c r="V28" s="4422"/>
      <c r="W28" s="4423"/>
      <c r="X28" s="4571"/>
      <c r="Y28" s="4572"/>
      <c r="Z28" s="4398"/>
      <c r="AA28" s="4398"/>
      <c r="AB28" s="4398"/>
      <c r="AC28" s="4398"/>
      <c r="AD28" s="4398"/>
      <c r="AE28" s="4398"/>
      <c r="AF28" s="4398"/>
      <c r="AG28" s="4398"/>
      <c r="AH28" s="4398"/>
      <c r="AI28" s="4398"/>
      <c r="AJ28" s="4404"/>
      <c r="AK28" s="4396" t="s">
        <v>139</v>
      </c>
      <c r="AL28" s="4397"/>
      <c r="AM28" s="4397"/>
      <c r="AN28" s="1692" t="s">
        <v>5062</v>
      </c>
      <c r="AO28" s="1692"/>
      <c r="AP28" s="1692"/>
      <c r="AQ28" s="1692"/>
      <c r="AR28" s="1692"/>
      <c r="AS28" s="1692"/>
      <c r="AT28" s="1692"/>
      <c r="AU28" s="1692"/>
      <c r="AV28" s="1692"/>
      <c r="AW28" s="1692"/>
      <c r="AX28" s="1692"/>
      <c r="AY28" s="1692"/>
      <c r="AZ28" s="1692"/>
      <c r="BA28" s="1692"/>
      <c r="BB28" s="1692"/>
      <c r="BC28" s="1692"/>
      <c r="BD28" s="1692"/>
      <c r="BE28" s="1692"/>
      <c r="BF28" s="1692"/>
      <c r="BG28" s="1692"/>
      <c r="BH28" s="1692"/>
      <c r="BI28" s="1692"/>
      <c r="BJ28" s="1692"/>
      <c r="BK28" s="1692"/>
      <c r="BL28" s="1692"/>
      <c r="BM28" s="1692"/>
      <c r="BN28" s="1692"/>
      <c r="BO28" s="1692"/>
      <c r="BP28" s="1692"/>
      <c r="BQ28" s="1692"/>
      <c r="BR28" s="1692"/>
      <c r="BS28" s="1692"/>
      <c r="BT28" s="1692"/>
      <c r="BU28" s="1693"/>
      <c r="BV28" s="1693"/>
      <c r="BW28" s="1693"/>
      <c r="BX28" s="1693"/>
      <c r="CG28" s="1675"/>
    </row>
    <row r="29" spans="2:96" ht="16.5" customHeight="1">
      <c r="B29" s="4408"/>
      <c r="C29" s="1688"/>
      <c r="D29" s="4376"/>
      <c r="E29" s="4377"/>
      <c r="F29" s="4377"/>
      <c r="G29" s="4377"/>
      <c r="H29" s="4377"/>
      <c r="I29" s="4377"/>
      <c r="J29" s="4377"/>
      <c r="K29" s="4377"/>
      <c r="L29" s="4377"/>
      <c r="M29" s="4377"/>
      <c r="N29" s="4377"/>
      <c r="O29" s="4377"/>
      <c r="P29" s="4377"/>
      <c r="Q29" s="4378"/>
      <c r="R29" s="4421"/>
      <c r="S29" s="4422"/>
      <c r="T29" s="4422"/>
      <c r="U29" s="4422"/>
      <c r="V29" s="4422"/>
      <c r="W29" s="4423"/>
      <c r="X29" s="4442" t="s">
        <v>139</v>
      </c>
      <c r="Y29" s="4443"/>
      <c r="Z29" s="4390" t="s">
        <v>4524</v>
      </c>
      <c r="AA29" s="4390"/>
      <c r="AB29" s="4390"/>
      <c r="AC29" s="4390"/>
      <c r="AD29" s="4390"/>
      <c r="AE29" s="4390"/>
      <c r="AF29" s="4390"/>
      <c r="AG29" s="4390"/>
      <c r="AH29" s="4390"/>
      <c r="AI29" s="4390"/>
      <c r="AJ29" s="4391"/>
      <c r="AK29" s="1700"/>
      <c r="AL29" s="1701"/>
      <c r="AM29" s="1701"/>
      <c r="AN29" s="1694" t="s">
        <v>5035</v>
      </c>
      <c r="AO29" s="1694"/>
      <c r="AP29" s="1694"/>
      <c r="AQ29" s="1694"/>
      <c r="AR29" s="1694"/>
      <c r="AS29" s="1694"/>
      <c r="AT29" s="1694"/>
      <c r="AU29" s="1694"/>
      <c r="AV29" s="1694"/>
      <c r="AW29" s="1694"/>
      <c r="AX29" s="1694"/>
      <c r="AY29" s="1694"/>
      <c r="AZ29" s="1694"/>
      <c r="BA29" s="1694"/>
      <c r="BB29" s="1694"/>
      <c r="BC29" s="1694"/>
      <c r="BD29" s="1694"/>
      <c r="BE29" s="1694"/>
      <c r="BF29" s="1694"/>
      <c r="BG29" s="1694"/>
      <c r="BH29" s="1694"/>
      <c r="BI29" s="1694"/>
      <c r="BJ29" s="1694"/>
      <c r="BK29" s="1694"/>
      <c r="BL29" s="1694"/>
      <c r="BM29" s="1694"/>
      <c r="BN29" s="1694"/>
      <c r="BO29" s="1694"/>
      <c r="BP29" s="1694"/>
      <c r="BQ29" s="1694"/>
      <c r="BR29" s="1694"/>
      <c r="BS29" s="1694"/>
      <c r="BT29" s="1694"/>
      <c r="BU29" s="1695"/>
      <c r="BV29" s="1695"/>
      <c r="BW29" s="1695"/>
      <c r="BX29" s="1695"/>
      <c r="BY29" s="1700"/>
      <c r="BZ29" s="1700"/>
      <c r="CA29" s="1700"/>
      <c r="CB29" s="1700"/>
      <c r="CC29" s="1700"/>
      <c r="CD29" s="1700"/>
      <c r="CE29" s="1700"/>
      <c r="CF29" s="1700"/>
      <c r="CG29" s="1703"/>
    </row>
    <row r="30" spans="2:96" ht="18" customHeight="1">
      <c r="B30" s="4408"/>
      <c r="C30" s="1688"/>
      <c r="D30" s="4376"/>
      <c r="E30" s="4377"/>
      <c r="F30" s="4377"/>
      <c r="G30" s="4377"/>
      <c r="H30" s="4377"/>
      <c r="I30" s="4377"/>
      <c r="J30" s="4377"/>
      <c r="K30" s="4377"/>
      <c r="L30" s="4377"/>
      <c r="M30" s="4377"/>
      <c r="N30" s="4377"/>
      <c r="O30" s="4377"/>
      <c r="P30" s="4377"/>
      <c r="Q30" s="4378"/>
      <c r="R30" s="4421"/>
      <c r="S30" s="4422"/>
      <c r="T30" s="4422"/>
      <c r="U30" s="4422"/>
      <c r="V30" s="4422"/>
      <c r="W30" s="4423"/>
      <c r="X30" s="4382" t="s">
        <v>139</v>
      </c>
      <c r="Y30" s="4383"/>
      <c r="Z30" s="1698" t="s">
        <v>4868</v>
      </c>
      <c r="AA30" s="1698"/>
      <c r="AB30" s="1698"/>
      <c r="AC30" s="1698"/>
      <c r="AD30" s="1698"/>
      <c r="AE30" s="1698"/>
      <c r="AF30" s="1698"/>
      <c r="AG30" s="1698"/>
      <c r="AH30" s="1698"/>
      <c r="AI30" s="1698"/>
      <c r="AJ30" s="1699"/>
      <c r="AK30" s="1700"/>
      <c r="AL30" s="1701"/>
      <c r="AM30" s="1701"/>
      <c r="AN30" s="1698" t="s">
        <v>5036</v>
      </c>
      <c r="AO30" s="1698"/>
      <c r="AP30" s="1698"/>
      <c r="AQ30" s="1698"/>
      <c r="AR30" s="1698"/>
      <c r="AS30" s="1698"/>
      <c r="AT30" s="1698"/>
      <c r="AU30" s="1698"/>
      <c r="AV30" s="1698"/>
      <c r="AW30" s="1698"/>
      <c r="AX30" s="1698"/>
      <c r="AY30" s="1698"/>
      <c r="AZ30" s="1698"/>
      <c r="BA30" s="1698"/>
      <c r="BB30" s="1698"/>
      <c r="BC30" s="1698"/>
      <c r="BD30" s="1698"/>
      <c r="BE30" s="1698"/>
      <c r="BF30" s="1698"/>
      <c r="BG30" s="1698"/>
      <c r="BH30" s="1698"/>
      <c r="BI30" s="1698"/>
      <c r="BJ30" s="1698"/>
      <c r="BK30" s="1698"/>
      <c r="BL30" s="1698"/>
      <c r="BM30" s="1698"/>
      <c r="BN30" s="1698"/>
      <c r="BO30" s="1698"/>
      <c r="BP30" s="1698"/>
      <c r="BQ30" s="1698"/>
      <c r="BR30" s="1698"/>
      <c r="BS30" s="1698"/>
      <c r="BT30" s="1698"/>
      <c r="BU30" s="1700"/>
      <c r="BV30" s="1700"/>
      <c r="BW30" s="1700"/>
      <c r="BX30" s="1700"/>
      <c r="CG30" s="1675"/>
    </row>
    <row r="31" spans="2:96" ht="18" customHeight="1">
      <c r="B31" s="4408"/>
      <c r="C31" s="1688"/>
      <c r="D31" s="4376"/>
      <c r="E31" s="4377"/>
      <c r="F31" s="4377"/>
      <c r="G31" s="4377"/>
      <c r="H31" s="4377"/>
      <c r="I31" s="4377"/>
      <c r="J31" s="4377"/>
      <c r="K31" s="4377"/>
      <c r="L31" s="4377"/>
      <c r="M31" s="4377"/>
      <c r="N31" s="4377"/>
      <c r="O31" s="4377"/>
      <c r="P31" s="4377"/>
      <c r="Q31" s="4378"/>
      <c r="R31" s="4432"/>
      <c r="S31" s="4433"/>
      <c r="T31" s="4433"/>
      <c r="U31" s="4433"/>
      <c r="V31" s="4433"/>
      <c r="W31" s="4434"/>
      <c r="X31" s="4382" t="s">
        <v>139</v>
      </c>
      <c r="Y31" s="4383"/>
      <c r="Z31" s="1698" t="s">
        <v>4869</v>
      </c>
      <c r="AA31" s="1698"/>
      <c r="AB31" s="1698"/>
      <c r="AC31" s="1698"/>
      <c r="AD31" s="1698"/>
      <c r="AE31" s="1698"/>
      <c r="AF31" s="1698"/>
      <c r="AG31" s="1698"/>
      <c r="AH31" s="1698"/>
      <c r="AI31" s="1698"/>
      <c r="AJ31" s="1699"/>
      <c r="AK31" s="1700"/>
      <c r="AL31" s="1701"/>
      <c r="AM31" s="1701"/>
      <c r="AN31" s="1698" t="s">
        <v>5037</v>
      </c>
      <c r="AO31" s="1702"/>
      <c r="AP31" s="1702"/>
      <c r="AQ31" s="1702"/>
      <c r="AR31" s="1702"/>
      <c r="AS31" s="1702"/>
      <c r="AT31" s="1702"/>
      <c r="AU31" s="1702"/>
      <c r="AV31" s="1702"/>
      <c r="AW31" s="1702"/>
      <c r="AX31" s="1702"/>
      <c r="AY31" s="1702"/>
      <c r="AZ31" s="1702"/>
      <c r="BA31" s="1702"/>
      <c r="BB31" s="1702"/>
      <c r="BC31" s="1702"/>
      <c r="BD31" s="1702"/>
      <c r="BE31" s="1702"/>
      <c r="BF31" s="1702"/>
      <c r="BG31" s="1702"/>
      <c r="BH31" s="1702"/>
      <c r="BI31" s="1702"/>
      <c r="BJ31" s="1702"/>
      <c r="BK31" s="1702"/>
      <c r="BL31" s="1702"/>
      <c r="BM31" s="1702"/>
      <c r="BN31" s="1702"/>
      <c r="BO31" s="1702"/>
      <c r="BP31" s="1702"/>
      <c r="BQ31" s="1702"/>
      <c r="BR31" s="1702"/>
      <c r="BS31" s="1702"/>
      <c r="BT31" s="1702"/>
      <c r="BU31" s="1700"/>
      <c r="BV31" s="1700"/>
      <c r="BW31" s="1700"/>
      <c r="BX31" s="1700"/>
      <c r="BY31" s="1700"/>
      <c r="BZ31" s="1700"/>
      <c r="CA31" s="1700"/>
      <c r="CB31" s="1700"/>
      <c r="CC31" s="1700"/>
      <c r="CD31" s="1700"/>
      <c r="CE31" s="1700"/>
      <c r="CF31" s="1700"/>
      <c r="CG31" s="1703"/>
    </row>
    <row r="32" spans="2:96" ht="16.5" customHeight="1">
      <c r="B32" s="4408"/>
      <c r="C32" s="1688"/>
      <c r="D32" s="4376"/>
      <c r="E32" s="4377"/>
      <c r="F32" s="4377"/>
      <c r="G32" s="4377"/>
      <c r="H32" s="4377"/>
      <c r="I32" s="4377"/>
      <c r="J32" s="4377"/>
      <c r="K32" s="4377"/>
      <c r="L32" s="4377"/>
      <c r="M32" s="4377"/>
      <c r="N32" s="4377"/>
      <c r="O32" s="4377"/>
      <c r="P32" s="4377"/>
      <c r="Q32" s="4378"/>
      <c r="R32" s="4418" t="s">
        <v>4871</v>
      </c>
      <c r="S32" s="4419"/>
      <c r="T32" s="4419"/>
      <c r="U32" s="4419"/>
      <c r="V32" s="4419"/>
      <c r="W32" s="4420"/>
      <c r="X32" s="4442" t="s">
        <v>139</v>
      </c>
      <c r="Y32" s="4443"/>
      <c r="Z32" s="4390" t="s">
        <v>3782</v>
      </c>
      <c r="AA32" s="4390"/>
      <c r="AB32" s="4390"/>
      <c r="AC32" s="4390"/>
      <c r="AD32" s="4390"/>
      <c r="AE32" s="4390"/>
      <c r="AF32" s="4390"/>
      <c r="AG32" s="4390"/>
      <c r="AH32" s="4390"/>
      <c r="AI32" s="4390"/>
      <c r="AJ32" s="4391"/>
      <c r="AK32" s="4405" t="s">
        <v>139</v>
      </c>
      <c r="AL32" s="4406"/>
      <c r="AM32" s="4406"/>
      <c r="AN32" s="1694" t="s">
        <v>5038</v>
      </c>
      <c r="AO32" s="1704"/>
      <c r="AP32" s="1704"/>
      <c r="AQ32" s="1704"/>
      <c r="AR32" s="1704"/>
      <c r="AS32" s="1704"/>
      <c r="AT32" s="1704"/>
      <c r="AU32" s="1704"/>
      <c r="AV32" s="1704"/>
      <c r="AW32" s="1704"/>
      <c r="AX32" s="1704"/>
      <c r="AY32" s="1704"/>
      <c r="AZ32" s="1704"/>
      <c r="BA32" s="1704"/>
      <c r="BB32" s="1704"/>
      <c r="BC32" s="1704"/>
      <c r="BD32" s="1704"/>
      <c r="BE32" s="1704"/>
      <c r="BF32" s="1704"/>
      <c r="BG32" s="1704"/>
      <c r="BH32" s="1704"/>
      <c r="BI32" s="1704"/>
      <c r="BJ32" s="1704"/>
      <c r="BK32" s="1704"/>
      <c r="BL32" s="1704"/>
      <c r="BM32" s="1704"/>
      <c r="BN32" s="1704"/>
      <c r="BO32" s="1704"/>
      <c r="BP32" s="1704"/>
      <c r="BQ32" s="1704"/>
      <c r="BR32" s="1704"/>
      <c r="BS32" s="1704"/>
      <c r="BT32" s="1704"/>
      <c r="BU32" s="1695"/>
      <c r="BV32" s="1695"/>
      <c r="BW32" s="1695"/>
      <c r="BX32" s="1695"/>
      <c r="CG32" s="1675"/>
    </row>
    <row r="33" spans="2:112" ht="15" customHeight="1">
      <c r="B33" s="4408"/>
      <c r="C33" s="1688"/>
      <c r="D33" s="4376"/>
      <c r="E33" s="4377"/>
      <c r="F33" s="4377"/>
      <c r="G33" s="4377"/>
      <c r="H33" s="4377"/>
      <c r="I33" s="4377"/>
      <c r="J33" s="4377"/>
      <c r="K33" s="4377"/>
      <c r="L33" s="4377"/>
      <c r="M33" s="4377"/>
      <c r="N33" s="4377"/>
      <c r="O33" s="4377"/>
      <c r="P33" s="4377"/>
      <c r="Q33" s="4378"/>
      <c r="R33" s="4421"/>
      <c r="S33" s="4422"/>
      <c r="T33" s="4422"/>
      <c r="U33" s="4422"/>
      <c r="V33" s="4422"/>
      <c r="W33" s="4423"/>
      <c r="X33" s="4569"/>
      <c r="Y33" s="4570"/>
      <c r="Z33" s="4394"/>
      <c r="AA33" s="4394"/>
      <c r="AB33" s="4394"/>
      <c r="AC33" s="4394"/>
      <c r="AD33" s="4394"/>
      <c r="AE33" s="4394"/>
      <c r="AF33" s="4394"/>
      <c r="AG33" s="4394"/>
      <c r="AH33" s="4394"/>
      <c r="AI33" s="4394"/>
      <c r="AJ33" s="4428"/>
      <c r="AK33" s="4392" t="s">
        <v>139</v>
      </c>
      <c r="AL33" s="4393"/>
      <c r="AM33" s="4393"/>
      <c r="AN33" s="1705" t="s">
        <v>5039</v>
      </c>
      <c r="AO33" s="1706"/>
      <c r="AP33" s="1706"/>
      <c r="AQ33" s="1706"/>
      <c r="AR33" s="1706"/>
      <c r="AS33" s="1706"/>
      <c r="AT33" s="1706"/>
      <c r="AU33" s="1706"/>
      <c r="AV33" s="1706"/>
      <c r="AW33" s="1706"/>
      <c r="AX33" s="1706"/>
      <c r="AY33" s="1706"/>
      <c r="AZ33" s="1706"/>
      <c r="BA33" s="1706"/>
      <c r="BB33" s="1706"/>
      <c r="BC33" s="1706"/>
      <c r="BD33" s="1706"/>
      <c r="BE33" s="1706"/>
      <c r="BF33" s="1706"/>
      <c r="BG33" s="1706"/>
      <c r="BH33" s="1706"/>
      <c r="BI33" s="1706"/>
      <c r="BJ33" s="1706"/>
      <c r="BK33" s="1706"/>
      <c r="BL33" s="1706"/>
      <c r="BM33" s="1706"/>
      <c r="BN33" s="1706"/>
      <c r="BO33" s="1706"/>
      <c r="BP33" s="1706"/>
      <c r="BQ33" s="1706"/>
      <c r="BR33" s="1706"/>
      <c r="BS33" s="1706"/>
      <c r="BT33" s="1706"/>
      <c r="CG33" s="1675"/>
    </row>
    <row r="34" spans="2:112" ht="15" customHeight="1">
      <c r="B34" s="4408"/>
      <c r="C34" s="1688"/>
      <c r="D34" s="4376"/>
      <c r="E34" s="4377"/>
      <c r="F34" s="4377"/>
      <c r="G34" s="4377"/>
      <c r="H34" s="4377"/>
      <c r="I34" s="4377"/>
      <c r="J34" s="4377"/>
      <c r="K34" s="4377"/>
      <c r="L34" s="4377"/>
      <c r="M34" s="4377"/>
      <c r="N34" s="4377"/>
      <c r="O34" s="4377"/>
      <c r="P34" s="4377"/>
      <c r="Q34" s="4378"/>
      <c r="R34" s="4421"/>
      <c r="S34" s="4422"/>
      <c r="T34" s="4422"/>
      <c r="U34" s="4422"/>
      <c r="V34" s="4422"/>
      <c r="W34" s="4423"/>
      <c r="X34" s="4571"/>
      <c r="Y34" s="4572"/>
      <c r="Z34" s="4398"/>
      <c r="AA34" s="4398"/>
      <c r="AB34" s="4398"/>
      <c r="AC34" s="4398"/>
      <c r="AD34" s="4398"/>
      <c r="AE34" s="4398"/>
      <c r="AF34" s="4398"/>
      <c r="AG34" s="4398"/>
      <c r="AH34" s="4398"/>
      <c r="AI34" s="4398"/>
      <c r="AJ34" s="4404"/>
      <c r="AK34" s="4396" t="s">
        <v>139</v>
      </c>
      <c r="AL34" s="4397"/>
      <c r="AM34" s="4397"/>
      <c r="AN34" s="1692" t="s">
        <v>5040</v>
      </c>
      <c r="AO34" s="1707"/>
      <c r="AP34" s="1707"/>
      <c r="AQ34" s="1707"/>
      <c r="AR34" s="1707"/>
      <c r="AS34" s="1707"/>
      <c r="AT34" s="1707"/>
      <c r="AU34" s="1707"/>
      <c r="AV34" s="1707"/>
      <c r="AW34" s="1707"/>
      <c r="AX34" s="1707"/>
      <c r="AY34" s="1707"/>
      <c r="AZ34" s="1707"/>
      <c r="BA34" s="1707"/>
      <c r="BB34" s="1707"/>
      <c r="BC34" s="1707"/>
      <c r="BD34" s="1707"/>
      <c r="BE34" s="1707"/>
      <c r="BF34" s="1707"/>
      <c r="BG34" s="1707"/>
      <c r="BH34" s="1707"/>
      <c r="BI34" s="1707"/>
      <c r="BJ34" s="1707"/>
      <c r="BK34" s="1707"/>
      <c r="BL34" s="1707"/>
      <c r="BM34" s="1707"/>
      <c r="BN34" s="1707"/>
      <c r="BO34" s="1707"/>
      <c r="BP34" s="1707"/>
      <c r="BQ34" s="1707"/>
      <c r="BR34" s="1707"/>
      <c r="BS34" s="1707"/>
      <c r="BT34" s="1707"/>
      <c r="BU34" s="1693"/>
      <c r="BV34" s="1693"/>
      <c r="BW34" s="1693"/>
      <c r="BX34" s="1693"/>
      <c r="CG34" s="1675"/>
    </row>
    <row r="35" spans="2:112" ht="18" customHeight="1">
      <c r="B35" s="4408"/>
      <c r="C35" s="1688"/>
      <c r="D35" s="4376"/>
      <c r="E35" s="4377"/>
      <c r="F35" s="4377"/>
      <c r="G35" s="4377"/>
      <c r="H35" s="4377"/>
      <c r="I35" s="4377"/>
      <c r="J35" s="4377"/>
      <c r="K35" s="4377"/>
      <c r="L35" s="4377"/>
      <c r="M35" s="4377"/>
      <c r="N35" s="4377"/>
      <c r="O35" s="4377"/>
      <c r="P35" s="4377"/>
      <c r="Q35" s="4378"/>
      <c r="R35" s="4421"/>
      <c r="S35" s="4422"/>
      <c r="T35" s="4422"/>
      <c r="U35" s="4422"/>
      <c r="V35" s="4422"/>
      <c r="W35" s="4423"/>
      <c r="X35" s="4442" t="s">
        <v>139</v>
      </c>
      <c r="Y35" s="4443"/>
      <c r="Z35" s="4390" t="s">
        <v>4872</v>
      </c>
      <c r="AA35" s="4390"/>
      <c r="AB35" s="4390"/>
      <c r="AC35" s="4390"/>
      <c r="AD35" s="4390"/>
      <c r="AE35" s="4390"/>
      <c r="AF35" s="4390"/>
      <c r="AG35" s="4390"/>
      <c r="AH35" s="4390"/>
      <c r="AI35" s="4390"/>
      <c r="AJ35" s="4391"/>
      <c r="AK35" s="4405" t="s">
        <v>139</v>
      </c>
      <c r="AL35" s="4406"/>
      <c r="AM35" s="4406"/>
      <c r="AN35" s="1694" t="s">
        <v>5041</v>
      </c>
      <c r="AO35" s="1704"/>
      <c r="AP35" s="1704"/>
      <c r="AQ35" s="1704"/>
      <c r="AR35" s="1704"/>
      <c r="AS35" s="1704"/>
      <c r="AT35" s="1704"/>
      <c r="AU35" s="1704"/>
      <c r="AV35" s="1704"/>
      <c r="AW35" s="1704"/>
      <c r="AX35" s="1704"/>
      <c r="AY35" s="1704"/>
      <c r="AZ35" s="1704"/>
      <c r="BA35" s="1704"/>
      <c r="BB35" s="1704"/>
      <c r="BC35" s="1704"/>
      <c r="BD35" s="1704"/>
      <c r="BE35" s="1704"/>
      <c r="BF35" s="1704"/>
      <c r="BG35" s="1704"/>
      <c r="BH35" s="1704"/>
      <c r="BI35" s="1704"/>
      <c r="BJ35" s="1704"/>
      <c r="BK35" s="1704"/>
      <c r="BL35" s="1704"/>
      <c r="BM35" s="1704"/>
      <c r="BN35" s="1704"/>
      <c r="BO35" s="1704"/>
      <c r="BP35" s="1704"/>
      <c r="BQ35" s="1704"/>
      <c r="BR35" s="1704"/>
      <c r="BS35" s="1704"/>
      <c r="BT35" s="1704"/>
      <c r="BU35" s="1695"/>
      <c r="BV35" s="1695"/>
      <c r="BW35" s="1695"/>
      <c r="BX35" s="1695"/>
      <c r="BY35" s="1695"/>
      <c r="BZ35" s="1695"/>
      <c r="CA35" s="1695"/>
      <c r="CB35" s="1695"/>
      <c r="CC35" s="1695"/>
      <c r="CD35" s="1695"/>
      <c r="CE35" s="1695"/>
      <c r="CF35" s="1695"/>
      <c r="CG35" s="1696"/>
      <c r="DH35" s="1708"/>
    </row>
    <row r="36" spans="2:112" ht="18" customHeight="1">
      <c r="B36" s="4408"/>
      <c r="C36" s="1688"/>
      <c r="D36" s="4376"/>
      <c r="E36" s="4377"/>
      <c r="F36" s="4377"/>
      <c r="G36" s="4377"/>
      <c r="H36" s="4377"/>
      <c r="I36" s="4377"/>
      <c r="J36" s="4377"/>
      <c r="K36" s="4377"/>
      <c r="L36" s="4377"/>
      <c r="M36" s="4377"/>
      <c r="N36" s="4377"/>
      <c r="O36" s="4377"/>
      <c r="P36" s="4377"/>
      <c r="Q36" s="4378"/>
      <c r="R36" s="4421"/>
      <c r="S36" s="4422"/>
      <c r="T36" s="4422"/>
      <c r="U36" s="4422"/>
      <c r="V36" s="4422"/>
      <c r="W36" s="4423"/>
      <c r="X36" s="4571"/>
      <c r="Y36" s="4572"/>
      <c r="Z36" s="4398"/>
      <c r="AA36" s="4398"/>
      <c r="AB36" s="4398"/>
      <c r="AC36" s="4398"/>
      <c r="AD36" s="4398"/>
      <c r="AE36" s="4398"/>
      <c r="AF36" s="4398"/>
      <c r="AG36" s="4398"/>
      <c r="AH36" s="4398"/>
      <c r="AI36" s="4398"/>
      <c r="AJ36" s="4404"/>
      <c r="AK36" s="4396" t="s">
        <v>139</v>
      </c>
      <c r="AL36" s="4397"/>
      <c r="AM36" s="4397"/>
      <c r="AN36" s="1692" t="s">
        <v>5042</v>
      </c>
      <c r="AO36" s="1707"/>
      <c r="AP36" s="1707"/>
      <c r="AQ36" s="1707"/>
      <c r="AR36" s="1707"/>
      <c r="AS36" s="1707"/>
      <c r="AT36" s="1707"/>
      <c r="AU36" s="1707"/>
      <c r="AV36" s="1707"/>
      <c r="AW36" s="1707"/>
      <c r="AX36" s="1707"/>
      <c r="AY36" s="1707"/>
      <c r="AZ36" s="1707"/>
      <c r="BA36" s="1707"/>
      <c r="BB36" s="1707"/>
      <c r="BC36" s="1707"/>
      <c r="BD36" s="1707"/>
      <c r="BE36" s="1707"/>
      <c r="BF36" s="1707"/>
      <c r="BG36" s="1707"/>
      <c r="BH36" s="1707"/>
      <c r="BI36" s="1707"/>
      <c r="BJ36" s="1707"/>
      <c r="BK36" s="1707"/>
      <c r="BL36" s="1707"/>
      <c r="BM36" s="1707"/>
      <c r="BN36" s="1707"/>
      <c r="BO36" s="1707"/>
      <c r="BP36" s="1707"/>
      <c r="BQ36" s="1707"/>
      <c r="BR36" s="1707"/>
      <c r="BS36" s="1707"/>
      <c r="BT36" s="1707"/>
      <c r="BU36" s="1693"/>
      <c r="BV36" s="1693"/>
      <c r="BW36" s="1693"/>
      <c r="BX36" s="1693"/>
      <c r="BY36" s="1693"/>
      <c r="BZ36" s="1693"/>
      <c r="CA36" s="1693"/>
      <c r="CB36" s="1693"/>
      <c r="CC36" s="1693"/>
      <c r="CD36" s="1693"/>
      <c r="CE36" s="1693"/>
      <c r="CF36" s="1693"/>
      <c r="CG36" s="1697"/>
      <c r="DH36" s="1708"/>
    </row>
    <row r="37" spans="2:112" ht="18" customHeight="1">
      <c r="B37" s="4408"/>
      <c r="C37" s="1688"/>
      <c r="D37" s="4376"/>
      <c r="E37" s="4377"/>
      <c r="F37" s="4377"/>
      <c r="G37" s="4377"/>
      <c r="H37" s="4377"/>
      <c r="I37" s="4377"/>
      <c r="J37" s="4377"/>
      <c r="K37" s="4377"/>
      <c r="L37" s="4377"/>
      <c r="M37" s="4377"/>
      <c r="N37" s="4377"/>
      <c r="O37" s="4377"/>
      <c r="P37" s="4377"/>
      <c r="Q37" s="4378"/>
      <c r="R37" s="4421"/>
      <c r="S37" s="4422"/>
      <c r="T37" s="4422"/>
      <c r="U37" s="4422"/>
      <c r="V37" s="4422"/>
      <c r="W37" s="4423"/>
      <c r="X37" s="4382" t="s">
        <v>139</v>
      </c>
      <c r="Y37" s="4383"/>
      <c r="Z37" s="1698" t="s">
        <v>4873</v>
      </c>
      <c r="AA37" s="1698"/>
      <c r="AB37" s="1698"/>
      <c r="AC37" s="1698"/>
      <c r="AD37" s="1698"/>
      <c r="AE37" s="1698"/>
      <c r="AF37" s="1698"/>
      <c r="AG37" s="1698"/>
      <c r="AH37" s="1698"/>
      <c r="AI37" s="1698"/>
      <c r="AJ37" s="1699"/>
      <c r="AK37" s="1700"/>
      <c r="AL37" s="1701"/>
      <c r="AM37" s="1701"/>
      <c r="AN37" s="1698" t="s">
        <v>5043</v>
      </c>
      <c r="AO37" s="1702"/>
      <c r="AP37" s="1702"/>
      <c r="AQ37" s="1702"/>
      <c r="AR37" s="1702"/>
      <c r="AS37" s="1702"/>
      <c r="AT37" s="1702"/>
      <c r="AU37" s="1702"/>
      <c r="AV37" s="1702"/>
      <c r="AW37" s="1702"/>
      <c r="AX37" s="1702"/>
      <c r="AY37" s="1702"/>
      <c r="AZ37" s="1702"/>
      <c r="BA37" s="1702"/>
      <c r="BB37" s="1702"/>
      <c r="BC37" s="1702"/>
      <c r="BD37" s="1702"/>
      <c r="BE37" s="1702"/>
      <c r="BF37" s="1702"/>
      <c r="BG37" s="1702"/>
      <c r="BH37" s="1702"/>
      <c r="BI37" s="1702"/>
      <c r="BJ37" s="1702"/>
      <c r="BK37" s="1702"/>
      <c r="BL37" s="1702"/>
      <c r="BM37" s="1702"/>
      <c r="BN37" s="1702"/>
      <c r="BO37" s="1702"/>
      <c r="BP37" s="1702"/>
      <c r="BQ37" s="1702"/>
      <c r="BR37" s="1702"/>
      <c r="BS37" s="1702"/>
      <c r="BT37" s="1702"/>
      <c r="BU37" s="1700"/>
      <c r="BV37" s="1700"/>
      <c r="BW37" s="1700"/>
      <c r="BX37" s="1693"/>
      <c r="CD37" s="1693"/>
      <c r="CE37" s="1700"/>
      <c r="CF37" s="1700"/>
      <c r="CG37" s="1703"/>
    </row>
    <row r="38" spans="2:112" ht="18" customHeight="1">
      <c r="B38" s="4408"/>
      <c r="C38" s="1688"/>
      <c r="D38" s="4376"/>
      <c r="E38" s="4377"/>
      <c r="F38" s="4377"/>
      <c r="G38" s="4377"/>
      <c r="H38" s="4377"/>
      <c r="I38" s="4377"/>
      <c r="J38" s="4377"/>
      <c r="K38" s="4377"/>
      <c r="L38" s="4377"/>
      <c r="M38" s="4377"/>
      <c r="N38" s="4377"/>
      <c r="O38" s="4377"/>
      <c r="P38" s="4377"/>
      <c r="Q38" s="4378"/>
      <c r="R38" s="4424"/>
      <c r="S38" s="4425"/>
      <c r="T38" s="4425"/>
      <c r="U38" s="4425"/>
      <c r="V38" s="4425"/>
      <c r="W38" s="4426"/>
      <c r="X38" s="4386" t="s">
        <v>139</v>
      </c>
      <c r="Y38" s="4387"/>
      <c r="Z38" s="1709" t="s">
        <v>4875</v>
      </c>
      <c r="AA38" s="1709"/>
      <c r="AB38" s="1709"/>
      <c r="AC38" s="1709"/>
      <c r="AD38" s="1709"/>
      <c r="AE38" s="1709"/>
      <c r="AF38" s="1709"/>
      <c r="AG38" s="1709"/>
      <c r="AH38" s="1709"/>
      <c r="AI38" s="1709"/>
      <c r="AJ38" s="1710"/>
      <c r="AK38" s="1686"/>
      <c r="AL38" s="1711"/>
      <c r="AM38" s="1711"/>
      <c r="AN38" s="1709" t="s">
        <v>4876</v>
      </c>
      <c r="AO38" s="1712"/>
      <c r="AP38" s="1712"/>
      <c r="AQ38" s="1712"/>
      <c r="AR38" s="1712"/>
      <c r="AS38" s="1712"/>
      <c r="AT38" s="1712"/>
      <c r="AU38" s="1712"/>
      <c r="AV38" s="1712"/>
      <c r="AW38" s="1712"/>
      <c r="AX38" s="1712"/>
      <c r="AY38" s="1712"/>
      <c r="AZ38" s="1712"/>
      <c r="BA38" s="1712"/>
      <c r="BB38" s="1712"/>
      <c r="BC38" s="1712"/>
      <c r="BD38" s="1712"/>
      <c r="BE38" s="1712"/>
      <c r="BF38" s="1712"/>
      <c r="BG38" s="1712"/>
      <c r="BH38" s="1712"/>
      <c r="BI38" s="1712"/>
      <c r="BJ38" s="1712"/>
      <c r="BK38" s="1712"/>
      <c r="BL38" s="1712"/>
      <c r="BM38" s="1712"/>
      <c r="BN38" s="1712"/>
      <c r="BO38" s="1712"/>
      <c r="BP38" s="1712"/>
      <c r="BQ38" s="1712"/>
      <c r="BR38" s="1712"/>
      <c r="BS38" s="1712"/>
      <c r="BT38" s="1712"/>
      <c r="BU38" s="1686"/>
      <c r="BV38" s="1686"/>
      <c r="BW38" s="1686"/>
      <c r="BX38" s="1686"/>
      <c r="BY38" s="1695"/>
      <c r="BZ38" s="1695"/>
      <c r="CA38" s="1695"/>
      <c r="CB38" s="1695"/>
      <c r="CC38" s="1695"/>
      <c r="CG38" s="1675"/>
    </row>
    <row r="39" spans="2:112" ht="18" customHeight="1">
      <c r="B39" s="4408"/>
      <c r="C39" s="1688"/>
      <c r="D39" s="4376"/>
      <c r="E39" s="4377"/>
      <c r="F39" s="4377"/>
      <c r="G39" s="4377"/>
      <c r="H39" s="4377"/>
      <c r="I39" s="4377"/>
      <c r="J39" s="4377"/>
      <c r="K39" s="4377"/>
      <c r="L39" s="4377"/>
      <c r="M39" s="4377"/>
      <c r="N39" s="4377"/>
      <c r="O39" s="4377"/>
      <c r="P39" s="4377"/>
      <c r="Q39" s="4378"/>
      <c r="R39" s="3841" t="s">
        <v>5044</v>
      </c>
      <c r="S39" s="3842"/>
      <c r="T39" s="3842"/>
      <c r="U39" s="3842"/>
      <c r="V39" s="3842"/>
      <c r="W39" s="3843"/>
      <c r="X39" s="3844" t="s">
        <v>5063</v>
      </c>
      <c r="Y39" s="3845"/>
      <c r="Z39" s="3845"/>
      <c r="AA39" s="3845"/>
      <c r="AB39" s="3845"/>
      <c r="AC39" s="3845"/>
      <c r="AD39" s="3845"/>
      <c r="AE39" s="3845"/>
      <c r="AF39" s="3845"/>
      <c r="AG39" s="3845"/>
      <c r="AH39" s="3845"/>
      <c r="AI39" s="3845"/>
      <c r="AJ39" s="3846"/>
      <c r="AK39" s="3850" t="s">
        <v>139</v>
      </c>
      <c r="AL39" s="3850"/>
      <c r="AM39" s="3850"/>
      <c r="AN39" s="3851" t="s">
        <v>5046</v>
      </c>
      <c r="AO39" s="3851"/>
      <c r="AP39" s="3851"/>
      <c r="AQ39" s="3851"/>
      <c r="AR39" s="3851"/>
      <c r="AS39" s="3851"/>
      <c r="AT39" s="3851"/>
      <c r="AU39" s="3851"/>
      <c r="AV39" s="3851"/>
      <c r="AW39" s="3851"/>
      <c r="AX39" s="3851"/>
      <c r="AY39" s="3851"/>
      <c r="AZ39" s="3851"/>
      <c r="BA39" s="3851"/>
      <c r="BB39" s="3851"/>
      <c r="BC39" s="3851"/>
      <c r="BD39" s="3851"/>
      <c r="BE39" s="3850" t="s">
        <v>139</v>
      </c>
      <c r="BF39" s="3850"/>
      <c r="BG39" s="3850"/>
      <c r="BH39" s="3852" t="s">
        <v>5047</v>
      </c>
      <c r="BI39" s="3852"/>
      <c r="BJ39" s="3852"/>
      <c r="BK39" s="3852"/>
      <c r="BL39" s="3852"/>
      <c r="BM39" s="3852"/>
      <c r="BN39" s="3852"/>
      <c r="BO39" s="3852"/>
      <c r="BP39" s="3852"/>
      <c r="BQ39" s="3852"/>
      <c r="BR39" s="3852"/>
      <c r="BS39" s="3852"/>
      <c r="BT39" s="3852"/>
      <c r="BU39" s="3852"/>
      <c r="BV39" s="3852"/>
      <c r="BW39" s="3852"/>
      <c r="BX39" s="3852"/>
      <c r="BY39" s="3852"/>
      <c r="BZ39" s="3852"/>
      <c r="CA39" s="3852"/>
      <c r="CB39" s="3852"/>
      <c r="CC39" s="3852"/>
      <c r="CD39" s="3852"/>
      <c r="CE39" s="3852"/>
      <c r="CF39" s="3852"/>
      <c r="CG39" s="3853"/>
    </row>
    <row r="40" spans="2:112" ht="18" customHeight="1">
      <c r="B40" s="4408"/>
      <c r="C40" s="1688"/>
      <c r="D40" s="4376"/>
      <c r="E40" s="4377"/>
      <c r="F40" s="4377"/>
      <c r="G40" s="4377"/>
      <c r="H40" s="4377"/>
      <c r="I40" s="4377"/>
      <c r="J40" s="4377"/>
      <c r="K40" s="4377"/>
      <c r="L40" s="4377"/>
      <c r="M40" s="4377"/>
      <c r="N40" s="4377"/>
      <c r="O40" s="4377"/>
      <c r="P40" s="4377"/>
      <c r="Q40" s="4378"/>
      <c r="R40" s="3268"/>
      <c r="S40" s="3269"/>
      <c r="T40" s="3269"/>
      <c r="U40" s="3269"/>
      <c r="V40" s="3269"/>
      <c r="W40" s="3270"/>
      <c r="X40" s="3847"/>
      <c r="Y40" s="3848"/>
      <c r="Z40" s="3848"/>
      <c r="AA40" s="3848"/>
      <c r="AB40" s="3848"/>
      <c r="AC40" s="3848"/>
      <c r="AD40" s="3848"/>
      <c r="AE40" s="3848"/>
      <c r="AF40" s="3848"/>
      <c r="AG40" s="3848"/>
      <c r="AH40" s="3848"/>
      <c r="AI40" s="3848"/>
      <c r="AJ40" s="3849"/>
      <c r="AK40" s="3276" t="s">
        <v>139</v>
      </c>
      <c r="AL40" s="3276"/>
      <c r="AM40" s="3276"/>
      <c r="AN40" s="3277" t="s">
        <v>5048</v>
      </c>
      <c r="AO40" s="3277"/>
      <c r="AP40" s="3277"/>
      <c r="AQ40" s="3277"/>
      <c r="AR40" s="3277"/>
      <c r="AS40" s="3277"/>
      <c r="AT40" s="3277"/>
      <c r="AU40" s="3277"/>
      <c r="AV40" s="3277"/>
      <c r="AW40" s="3277"/>
      <c r="AX40" s="3277"/>
      <c r="AY40" s="3277"/>
      <c r="AZ40" s="3277"/>
      <c r="BA40" s="3277"/>
      <c r="BB40" s="3277"/>
      <c r="BC40" s="3277"/>
      <c r="BD40" s="3277"/>
      <c r="BE40" s="3276" t="s">
        <v>139</v>
      </c>
      <c r="BF40" s="3276"/>
      <c r="BG40" s="3276"/>
      <c r="BH40" s="3278" t="s">
        <v>5049</v>
      </c>
      <c r="BI40" s="3278"/>
      <c r="BJ40" s="3278"/>
      <c r="BK40" s="3278"/>
      <c r="BL40" s="3278"/>
      <c r="BM40" s="3278"/>
      <c r="BN40" s="3278"/>
      <c r="BO40" s="3278"/>
      <c r="BP40" s="3278"/>
      <c r="BQ40" s="3278"/>
      <c r="BR40" s="3278"/>
      <c r="BS40" s="3278"/>
      <c r="BT40" s="3278"/>
      <c r="BU40" s="3278"/>
      <c r="BV40" s="3278"/>
      <c r="BW40" s="3278"/>
      <c r="BX40" s="3278"/>
      <c r="BY40" s="3854"/>
      <c r="BZ40" s="3854"/>
      <c r="CA40" s="3854"/>
      <c r="CB40" s="3854"/>
      <c r="CC40" s="3854"/>
      <c r="CD40" s="3854"/>
      <c r="CE40" s="3854"/>
      <c r="CF40" s="3854"/>
      <c r="CG40" s="3855"/>
    </row>
    <row r="41" spans="2:112" ht="18" customHeight="1">
      <c r="B41" s="4408"/>
      <c r="C41" s="1688"/>
      <c r="D41" s="4379"/>
      <c r="E41" s="4380"/>
      <c r="F41" s="4380"/>
      <c r="G41" s="4380"/>
      <c r="H41" s="4380"/>
      <c r="I41" s="4380"/>
      <c r="J41" s="4380"/>
      <c r="K41" s="4380"/>
      <c r="L41" s="4380"/>
      <c r="M41" s="4380"/>
      <c r="N41" s="4380"/>
      <c r="O41" s="4380"/>
      <c r="P41" s="4380"/>
      <c r="Q41" s="4381"/>
      <c r="R41" s="3271"/>
      <c r="S41" s="3272"/>
      <c r="T41" s="3272"/>
      <c r="U41" s="3272"/>
      <c r="V41" s="3272"/>
      <c r="W41" s="3273"/>
      <c r="X41" s="3289" t="s">
        <v>5050</v>
      </c>
      <c r="Y41" s="3290"/>
      <c r="Z41" s="3290"/>
      <c r="AA41" s="3290"/>
      <c r="AB41" s="3290"/>
      <c r="AC41" s="3290"/>
      <c r="AD41" s="3290"/>
      <c r="AE41" s="3290"/>
      <c r="AF41" s="3290"/>
      <c r="AG41" s="3290"/>
      <c r="AH41" s="3290"/>
      <c r="AI41" s="3290"/>
      <c r="AJ41" s="3291"/>
      <c r="AK41" s="3292" t="s">
        <v>139</v>
      </c>
      <c r="AL41" s="3257"/>
      <c r="AM41" s="3257"/>
      <c r="AN41" s="3293" t="s">
        <v>243</v>
      </c>
      <c r="AO41" s="3293"/>
      <c r="AP41" s="3293"/>
      <c r="AQ41" s="3257" t="s">
        <v>139</v>
      </c>
      <c r="AR41" s="3257"/>
      <c r="AS41" s="3256" t="s">
        <v>5051</v>
      </c>
      <c r="AT41" s="3256"/>
      <c r="AU41" s="3256"/>
      <c r="AV41" s="3256"/>
      <c r="AW41" s="3256"/>
      <c r="AX41" s="3257" t="s">
        <v>139</v>
      </c>
      <c r="AY41" s="3257"/>
      <c r="AZ41" s="3256" t="s">
        <v>5052</v>
      </c>
      <c r="BA41" s="3256"/>
      <c r="BB41" s="3256"/>
      <c r="BC41" s="3256"/>
      <c r="BD41" s="3256"/>
      <c r="BE41" s="3256"/>
      <c r="BF41" s="3256"/>
      <c r="BG41" s="3256"/>
      <c r="BH41" s="3257" t="s">
        <v>139</v>
      </c>
      <c r="BI41" s="3257"/>
      <c r="BJ41" s="3256" t="s">
        <v>5053</v>
      </c>
      <c r="BK41" s="3256"/>
      <c r="BL41" s="3256"/>
      <c r="BM41" s="3256"/>
      <c r="BN41" s="3256"/>
      <c r="BO41" s="3256"/>
      <c r="BP41" s="3256"/>
      <c r="BQ41" s="3257" t="s">
        <v>139</v>
      </c>
      <c r="BR41" s="3257"/>
      <c r="BS41" s="3256" t="s">
        <v>5054</v>
      </c>
      <c r="BT41" s="3256"/>
      <c r="BU41" s="3256"/>
      <c r="BV41" s="3256"/>
      <c r="BW41" s="3256"/>
      <c r="BX41" s="3256"/>
      <c r="BY41" s="3256"/>
      <c r="BZ41" s="3256"/>
      <c r="CA41" s="3256"/>
      <c r="CB41" s="3256"/>
      <c r="CC41" s="3256"/>
      <c r="CD41" s="3256"/>
      <c r="CE41" s="3256"/>
      <c r="CF41" s="3256"/>
      <c r="CG41" s="3258"/>
    </row>
    <row r="42" spans="2:112" ht="21.95" customHeight="1" thickBot="1">
      <c r="B42" s="4408"/>
      <c r="C42" s="1713"/>
      <c r="D42" s="4368" t="s">
        <v>4877</v>
      </c>
      <c r="E42" s="4369"/>
      <c r="F42" s="4369"/>
      <c r="G42" s="4369"/>
      <c r="H42" s="4369"/>
      <c r="I42" s="4369"/>
      <c r="J42" s="4369"/>
      <c r="K42" s="4369"/>
      <c r="L42" s="4369"/>
      <c r="M42" s="4369"/>
      <c r="N42" s="4369"/>
      <c r="O42" s="4369"/>
      <c r="P42" s="4369"/>
      <c r="Q42" s="4369"/>
      <c r="R42" s="4369"/>
      <c r="S42" s="4369"/>
      <c r="T42" s="4369"/>
      <c r="U42" s="4369"/>
      <c r="V42" s="4369"/>
      <c r="W42" s="4370"/>
      <c r="X42" s="4371" t="str">
        <f>$AF$23</f>
        <v>□</v>
      </c>
      <c r="Y42" s="4371"/>
      <c r="Z42" s="4372" t="s">
        <v>4876</v>
      </c>
      <c r="AA42" s="4372"/>
      <c r="AB42" s="4372"/>
      <c r="AC42" s="4372"/>
      <c r="AD42" s="4372"/>
      <c r="AE42" s="4372"/>
      <c r="AF42" s="4372"/>
      <c r="AG42" s="4372"/>
      <c r="AH42" s="4372"/>
      <c r="AI42" s="4372"/>
      <c r="AJ42" s="4372"/>
      <c r="AK42" s="4372"/>
      <c r="AL42" s="4372"/>
      <c r="AM42" s="4372"/>
      <c r="AN42" s="4372"/>
      <c r="AO42" s="4372"/>
      <c r="AP42" s="4372"/>
      <c r="AQ42" s="4372"/>
      <c r="AR42" s="4372"/>
      <c r="AS42" s="4372"/>
      <c r="AT42" s="4372"/>
      <c r="AU42" s="4372"/>
      <c r="AV42" s="4372"/>
      <c r="AW42" s="4372"/>
      <c r="AX42" s="4372"/>
      <c r="AY42" s="4372"/>
      <c r="AZ42" s="4372"/>
      <c r="BA42" s="4372"/>
      <c r="BB42" s="4372"/>
      <c r="BC42" s="4372"/>
      <c r="BD42" s="4372"/>
      <c r="BE42" s="4372"/>
      <c r="BF42" s="4372"/>
      <c r="BG42" s="4372"/>
      <c r="BH42" s="4372"/>
      <c r="BI42" s="4372"/>
      <c r="BJ42" s="4372"/>
      <c r="BK42" s="4372"/>
      <c r="BL42" s="4372"/>
      <c r="BM42" s="4372"/>
      <c r="BN42" s="1714"/>
      <c r="BO42" s="1714"/>
      <c r="BP42" s="1714"/>
      <c r="BQ42" s="1714"/>
      <c r="BR42" s="1714"/>
      <c r="BS42" s="1714"/>
      <c r="BT42" s="1714"/>
      <c r="BU42" s="1714"/>
      <c r="BY42" s="1648"/>
      <c r="BZ42" s="1648"/>
      <c r="CA42" s="1648"/>
      <c r="CB42" s="1715"/>
      <c r="CC42" s="1715"/>
      <c r="CD42" s="1715"/>
      <c r="CE42" s="1715"/>
      <c r="CF42" s="1715"/>
      <c r="CG42" s="1716"/>
    </row>
    <row r="43" spans="2:112" ht="5.45" customHeight="1" thickBot="1">
      <c r="B43" s="1717"/>
      <c r="C43" s="1718"/>
      <c r="D43" s="1719"/>
      <c r="E43" s="1719"/>
      <c r="F43" s="1719"/>
      <c r="G43" s="1719"/>
      <c r="H43" s="1719"/>
      <c r="I43" s="1719"/>
      <c r="J43" s="1719"/>
      <c r="K43" s="1719"/>
      <c r="L43" s="1719"/>
      <c r="M43" s="1719"/>
      <c r="N43" s="1719"/>
      <c r="O43" s="1719"/>
      <c r="P43" s="1719"/>
      <c r="Q43" s="1719"/>
      <c r="R43" s="1719"/>
      <c r="S43" s="1719"/>
      <c r="T43" s="1719"/>
      <c r="U43" s="1719"/>
      <c r="V43" s="1719"/>
      <c r="W43" s="1719"/>
      <c r="X43" s="1720"/>
      <c r="Y43" s="1720"/>
      <c r="Z43" s="1721"/>
      <c r="AA43" s="1721"/>
      <c r="AB43" s="1721"/>
      <c r="AC43" s="1721"/>
      <c r="AD43" s="1721"/>
      <c r="AE43" s="1721"/>
      <c r="AF43" s="1721"/>
      <c r="AG43" s="1721"/>
      <c r="AH43" s="1721"/>
      <c r="AI43" s="1721"/>
      <c r="AJ43" s="1721"/>
      <c r="AK43" s="1721"/>
      <c r="AL43" s="1721"/>
      <c r="AM43" s="1721"/>
      <c r="AN43" s="1721"/>
      <c r="AO43" s="1721"/>
      <c r="AP43" s="1721"/>
      <c r="AQ43" s="1721"/>
      <c r="AR43" s="1721"/>
      <c r="AS43" s="1721"/>
      <c r="AT43" s="1721"/>
      <c r="AU43" s="1721"/>
      <c r="AV43" s="1721"/>
      <c r="AW43" s="1721"/>
      <c r="AX43" s="1721"/>
      <c r="AY43" s="1721"/>
      <c r="AZ43" s="1721"/>
      <c r="BA43" s="1721"/>
      <c r="BB43" s="1721"/>
      <c r="BC43" s="1721"/>
      <c r="BD43" s="1721"/>
      <c r="BE43" s="1721"/>
      <c r="BF43" s="1721"/>
      <c r="BG43" s="1721"/>
      <c r="BH43" s="1721"/>
      <c r="BI43" s="1721"/>
      <c r="BJ43" s="1721"/>
      <c r="BK43" s="1721"/>
      <c r="BL43" s="1721"/>
      <c r="BM43" s="1721"/>
      <c r="BN43" s="1722"/>
      <c r="BO43" s="1722"/>
      <c r="BP43" s="1722"/>
      <c r="BQ43" s="1722"/>
      <c r="BR43" s="1722"/>
      <c r="BS43" s="1722"/>
      <c r="BT43" s="1722"/>
      <c r="BU43" s="1722"/>
      <c r="BV43" s="1723"/>
      <c r="BW43" s="1723"/>
      <c r="BX43" s="1723"/>
      <c r="BY43" s="1723"/>
      <c r="BZ43" s="1723"/>
      <c r="CA43" s="1723"/>
      <c r="CB43" s="1723"/>
      <c r="CC43" s="1723"/>
      <c r="CD43" s="1723"/>
      <c r="CE43" s="1723"/>
      <c r="CF43" s="1723"/>
      <c r="CG43" s="1723"/>
    </row>
    <row r="44" spans="2:112" ht="4.5" customHeight="1">
      <c r="B44" s="4349" t="s">
        <v>5064</v>
      </c>
      <c r="C44" s="4350"/>
      <c r="D44" s="4350"/>
      <c r="E44" s="4350"/>
      <c r="F44" s="4350"/>
      <c r="G44" s="4350"/>
      <c r="H44" s="4350"/>
      <c r="I44" s="4350"/>
      <c r="J44" s="4350"/>
      <c r="K44" s="4350"/>
      <c r="L44" s="4350"/>
      <c r="M44" s="4350"/>
      <c r="N44" s="4350"/>
      <c r="O44" s="4350"/>
      <c r="P44" s="4350"/>
      <c r="Q44" s="4350"/>
      <c r="R44" s="4350"/>
      <c r="S44" s="4351"/>
      <c r="T44" s="4356" t="s">
        <v>3783</v>
      </c>
      <c r="U44" s="4357"/>
      <c r="V44" s="4357"/>
      <c r="W44" s="4357"/>
      <c r="X44" s="4357"/>
      <c r="Y44" s="4357"/>
      <c r="Z44" s="4357"/>
      <c r="AA44" s="4357"/>
      <c r="AB44" s="4357"/>
      <c r="AC44" s="4357"/>
      <c r="AD44" s="4357"/>
      <c r="AE44" s="4357"/>
      <c r="AF44" s="4358"/>
      <c r="AG44" s="4358"/>
      <c r="AH44" s="4359"/>
      <c r="AI44" s="873"/>
      <c r="AJ44" s="873"/>
      <c r="AK44" s="873"/>
      <c r="AL44" s="873"/>
      <c r="AM44" s="873"/>
      <c r="AN44" s="873"/>
      <c r="AO44" s="873"/>
      <c r="AP44" s="873"/>
      <c r="AQ44" s="873"/>
      <c r="AR44" s="873"/>
      <c r="AS44" s="873"/>
      <c r="AT44" s="873"/>
      <c r="AU44" s="873"/>
      <c r="AV44" s="873"/>
      <c r="AW44" s="873"/>
      <c r="AX44" s="3229" t="s">
        <v>3784</v>
      </c>
      <c r="AY44" s="3056"/>
      <c r="AZ44" s="3056"/>
      <c r="BA44" s="3056"/>
      <c r="BB44" s="3056"/>
      <c r="BC44" s="3056"/>
      <c r="BD44" s="3056"/>
      <c r="BE44" s="3056"/>
      <c r="BF44" s="3056"/>
      <c r="BG44" s="3056"/>
      <c r="BH44" s="3056"/>
      <c r="BI44" s="3056"/>
      <c r="BJ44" s="3057"/>
      <c r="BK44" s="3821"/>
      <c r="BL44" s="3822"/>
      <c r="BM44" s="3822"/>
      <c r="BN44" s="3822"/>
      <c r="BO44" s="3822"/>
      <c r="BP44" s="3822"/>
      <c r="BQ44" s="3822"/>
      <c r="BR44" s="3822"/>
      <c r="BS44" s="3822"/>
      <c r="BT44" s="3822"/>
      <c r="BU44" s="3822"/>
      <c r="BV44" s="3822"/>
      <c r="BW44" s="3822"/>
      <c r="BX44" s="3822"/>
      <c r="BY44" s="3822"/>
      <c r="BZ44" s="3822"/>
      <c r="CA44" s="3822"/>
      <c r="CB44" s="3822"/>
      <c r="CC44" s="3822"/>
      <c r="CD44" s="3822"/>
      <c r="CE44" s="3822"/>
      <c r="CF44" s="3822"/>
      <c r="CG44" s="3823"/>
      <c r="CH44" s="1724"/>
      <c r="CI44" s="1724"/>
    </row>
    <row r="45" spans="2:112" ht="24" customHeight="1">
      <c r="B45" s="4352"/>
      <c r="C45" s="4350"/>
      <c r="D45" s="4350"/>
      <c r="E45" s="4350"/>
      <c r="F45" s="4350"/>
      <c r="G45" s="4350"/>
      <c r="H45" s="4350"/>
      <c r="I45" s="4350"/>
      <c r="J45" s="4350"/>
      <c r="K45" s="4350"/>
      <c r="L45" s="4350"/>
      <c r="M45" s="4350"/>
      <c r="N45" s="4350"/>
      <c r="O45" s="4350"/>
      <c r="P45" s="4350"/>
      <c r="Q45" s="4350"/>
      <c r="R45" s="4350"/>
      <c r="S45" s="4351"/>
      <c r="T45" s="4356"/>
      <c r="U45" s="4357"/>
      <c r="V45" s="4357"/>
      <c r="W45" s="4357"/>
      <c r="X45" s="4357"/>
      <c r="Y45" s="4357"/>
      <c r="Z45" s="4357"/>
      <c r="AA45" s="4357"/>
      <c r="AB45" s="4357"/>
      <c r="AC45" s="4357"/>
      <c r="AD45" s="4357"/>
      <c r="AE45" s="4357"/>
      <c r="AF45" s="4358"/>
      <c r="AG45" s="4358"/>
      <c r="AH45" s="4359"/>
      <c r="AI45" s="873"/>
      <c r="AJ45" s="873"/>
      <c r="AK45" s="4364"/>
      <c r="AL45" s="4365"/>
      <c r="AM45" s="4365"/>
      <c r="AN45" s="4365"/>
      <c r="AO45" s="4365"/>
      <c r="AP45" s="4365"/>
      <c r="AQ45" s="4365"/>
      <c r="AR45" s="4365"/>
      <c r="AS45" s="4366"/>
      <c r="AT45" s="4367" t="s">
        <v>108</v>
      </c>
      <c r="AU45" s="4367"/>
      <c r="AV45" s="4367"/>
      <c r="AW45" s="4367"/>
      <c r="AX45" s="3229"/>
      <c r="AY45" s="3056"/>
      <c r="AZ45" s="3056"/>
      <c r="BA45" s="3056"/>
      <c r="BB45" s="3056"/>
      <c r="BC45" s="3056"/>
      <c r="BD45" s="3056"/>
      <c r="BE45" s="3056"/>
      <c r="BF45" s="3056"/>
      <c r="BG45" s="3056"/>
      <c r="BH45" s="3056"/>
      <c r="BI45" s="3056"/>
      <c r="BJ45" s="3057"/>
      <c r="BK45" s="3824"/>
      <c r="BL45" s="3825"/>
      <c r="BM45" s="3825"/>
      <c r="BN45" s="3825"/>
      <c r="BO45" s="3825"/>
      <c r="BP45" s="3825"/>
      <c r="BQ45" s="3825"/>
      <c r="BR45" s="3825"/>
      <c r="BS45" s="3825"/>
      <c r="BT45" s="3825"/>
      <c r="BU45" s="3825"/>
      <c r="BV45" s="3825"/>
      <c r="BW45" s="3825"/>
      <c r="BX45" s="3825"/>
      <c r="BY45" s="3825"/>
      <c r="BZ45" s="3825"/>
      <c r="CA45" s="3825"/>
      <c r="CB45" s="3825"/>
      <c r="CC45" s="3825"/>
      <c r="CD45" s="3825"/>
      <c r="CE45" s="3825"/>
      <c r="CF45" s="3825"/>
      <c r="CG45" s="3826"/>
    </row>
    <row r="46" spans="2:112" ht="4.5" customHeight="1" thickBot="1">
      <c r="B46" s="4353"/>
      <c r="C46" s="4354"/>
      <c r="D46" s="4354"/>
      <c r="E46" s="4354"/>
      <c r="F46" s="4354"/>
      <c r="G46" s="4354"/>
      <c r="H46" s="4354"/>
      <c r="I46" s="4354"/>
      <c r="J46" s="4354"/>
      <c r="K46" s="4354"/>
      <c r="L46" s="4354"/>
      <c r="M46" s="4354"/>
      <c r="N46" s="4354"/>
      <c r="O46" s="4354"/>
      <c r="P46" s="4354"/>
      <c r="Q46" s="4354"/>
      <c r="R46" s="4354"/>
      <c r="S46" s="4355"/>
      <c r="T46" s="4360"/>
      <c r="U46" s="4361"/>
      <c r="V46" s="4361"/>
      <c r="W46" s="4361"/>
      <c r="X46" s="4361"/>
      <c r="Y46" s="4361"/>
      <c r="Z46" s="4361"/>
      <c r="AA46" s="4361"/>
      <c r="AB46" s="4361"/>
      <c r="AC46" s="4361"/>
      <c r="AD46" s="4361"/>
      <c r="AE46" s="4361"/>
      <c r="AF46" s="4362"/>
      <c r="AG46" s="4362"/>
      <c r="AH46" s="4363"/>
      <c r="AI46" s="874"/>
      <c r="AJ46" s="874"/>
      <c r="AK46" s="874"/>
      <c r="AL46" s="874"/>
      <c r="AM46" s="874"/>
      <c r="AN46" s="874"/>
      <c r="AO46" s="874"/>
      <c r="AP46" s="874"/>
      <c r="AQ46" s="874"/>
      <c r="AR46" s="874"/>
      <c r="AS46" s="874"/>
      <c r="AT46" s="874"/>
      <c r="AU46" s="874"/>
      <c r="AV46" s="874"/>
      <c r="AW46" s="874"/>
      <c r="AX46" s="3232"/>
      <c r="AY46" s="3233"/>
      <c r="AZ46" s="3233"/>
      <c r="BA46" s="3233"/>
      <c r="BB46" s="3233"/>
      <c r="BC46" s="3233"/>
      <c r="BD46" s="3233"/>
      <c r="BE46" s="3233"/>
      <c r="BF46" s="3233"/>
      <c r="BG46" s="3233"/>
      <c r="BH46" s="3233"/>
      <c r="BI46" s="3233"/>
      <c r="BJ46" s="3240"/>
      <c r="BK46" s="3827"/>
      <c r="BL46" s="3828"/>
      <c r="BM46" s="3828"/>
      <c r="BN46" s="3828"/>
      <c r="BO46" s="3828"/>
      <c r="BP46" s="3828"/>
      <c r="BQ46" s="3828"/>
      <c r="BR46" s="3828"/>
      <c r="BS46" s="3828"/>
      <c r="BT46" s="3828"/>
      <c r="BU46" s="3828"/>
      <c r="BV46" s="3828"/>
      <c r="BW46" s="3828"/>
      <c r="BX46" s="3828"/>
      <c r="BY46" s="3828"/>
      <c r="BZ46" s="3828"/>
      <c r="CA46" s="3828"/>
      <c r="CB46" s="3828"/>
      <c r="CC46" s="3828"/>
      <c r="CD46" s="3828"/>
      <c r="CE46" s="3828"/>
      <c r="CF46" s="3828"/>
      <c r="CG46" s="3829"/>
    </row>
    <row r="47" spans="2:112" ht="3" customHeight="1">
      <c r="B47" s="1626"/>
      <c r="C47" s="1626"/>
      <c r="D47" s="1725"/>
      <c r="E47" s="1725"/>
      <c r="F47" s="1725"/>
      <c r="G47" s="1725"/>
      <c r="H47" s="1725"/>
      <c r="I47" s="1725"/>
      <c r="J47" s="1725"/>
      <c r="K47" s="1725"/>
      <c r="L47" s="1725"/>
      <c r="M47" s="1725"/>
      <c r="N47" s="1725"/>
      <c r="O47" s="1725"/>
      <c r="P47" s="1725"/>
      <c r="Q47" s="1725"/>
      <c r="R47" s="1725"/>
      <c r="S47" s="1725"/>
      <c r="T47" s="1725"/>
      <c r="U47" s="1725"/>
      <c r="V47" s="1725"/>
      <c r="W47" s="1725"/>
      <c r="X47" s="1725"/>
      <c r="Y47" s="1725"/>
      <c r="Z47" s="1725"/>
      <c r="AA47" s="1725"/>
      <c r="AB47" s="1725"/>
      <c r="AC47" s="1725"/>
      <c r="AD47" s="1725"/>
      <c r="AE47" s="1725"/>
      <c r="AF47" s="1725"/>
      <c r="AG47" s="1725"/>
      <c r="AH47" s="1725"/>
      <c r="AI47" s="1725"/>
      <c r="AJ47" s="1725"/>
      <c r="AK47" s="1725"/>
      <c r="AL47" s="1725"/>
      <c r="AM47" s="1726"/>
      <c r="AN47" s="1726"/>
      <c r="AO47" s="1726"/>
      <c r="AP47" s="1726"/>
      <c r="AQ47" s="1725"/>
      <c r="AR47" s="1725"/>
      <c r="AS47" s="1725"/>
      <c r="AT47" s="1725"/>
      <c r="AU47" s="1725"/>
      <c r="AV47" s="1725"/>
      <c r="AW47" s="1725"/>
      <c r="AX47" s="1725"/>
      <c r="AY47" s="1725"/>
      <c r="AZ47" s="1725"/>
      <c r="BA47" s="1725"/>
      <c r="BB47" s="1725"/>
      <c r="BC47" s="1725"/>
      <c r="BD47" s="1725"/>
      <c r="BE47" s="1725"/>
      <c r="BF47" s="1725"/>
      <c r="BG47" s="1725"/>
      <c r="BH47" s="1725"/>
      <c r="BI47" s="1725"/>
      <c r="BJ47" s="1725"/>
      <c r="BK47" s="1725"/>
      <c r="BL47" s="1725"/>
      <c r="BM47" s="1725"/>
      <c r="BN47" s="1725"/>
      <c r="BO47" s="1725"/>
      <c r="BP47" s="1725"/>
      <c r="BQ47" s="1725"/>
      <c r="BR47" s="1725"/>
      <c r="BS47" s="1725"/>
      <c r="BT47" s="1725"/>
      <c r="BU47" s="1725"/>
      <c r="BV47" s="1725"/>
      <c r="BW47" s="1725"/>
      <c r="BX47" s="1626"/>
      <c r="BY47" s="1626"/>
      <c r="BZ47" s="1626"/>
      <c r="CA47" s="1626"/>
      <c r="CB47" s="1626"/>
      <c r="CC47" s="1626"/>
      <c r="CD47" s="1626"/>
      <c r="CE47" s="1626"/>
      <c r="CF47" s="1626"/>
      <c r="CG47" s="1626"/>
    </row>
    <row r="48" spans="2:112" ht="13.5">
      <c r="B48" s="3211" t="s">
        <v>4497</v>
      </c>
      <c r="C48" s="3211"/>
      <c r="D48" s="3211"/>
      <c r="E48" s="1775"/>
      <c r="F48" s="3212" t="s">
        <v>4498</v>
      </c>
      <c r="G48" s="3212"/>
      <c r="H48" s="3212"/>
      <c r="I48" s="3212"/>
      <c r="J48" s="3212"/>
      <c r="K48" s="3212"/>
      <c r="L48" s="3212"/>
      <c r="M48" s="3212"/>
      <c r="N48" s="3212"/>
      <c r="O48" s="3212"/>
      <c r="P48" s="3212"/>
      <c r="Q48" s="3212"/>
      <c r="R48" s="3212"/>
      <c r="S48" s="3212"/>
      <c r="T48" s="3212"/>
      <c r="U48" s="3212"/>
      <c r="V48" s="3212"/>
      <c r="W48" s="3212"/>
      <c r="X48" s="3212"/>
      <c r="Y48" s="3212"/>
      <c r="Z48" s="3212"/>
      <c r="AA48" s="3212"/>
      <c r="AB48" s="3212"/>
      <c r="AC48" s="3212"/>
      <c r="AD48" s="3212"/>
      <c r="AE48" s="3212"/>
      <c r="AF48" s="3212"/>
      <c r="AG48" s="3212"/>
      <c r="AH48" s="3212"/>
      <c r="AI48" s="3212"/>
      <c r="AJ48" s="3212"/>
      <c r="AK48" s="3212"/>
      <c r="AL48" s="3212"/>
      <c r="AM48" s="3212"/>
      <c r="AN48" s="3212"/>
      <c r="AO48" s="3212"/>
      <c r="AP48" s="3212"/>
      <c r="AQ48" s="3212"/>
      <c r="AR48" s="3212"/>
      <c r="AS48" s="3212"/>
      <c r="AT48" s="3212"/>
      <c r="AU48" s="3212"/>
      <c r="AV48" s="3212"/>
      <c r="AW48" s="3212"/>
      <c r="AX48" s="3212"/>
      <c r="AY48" s="3212"/>
      <c r="AZ48" s="3212"/>
      <c r="BA48" s="3212"/>
      <c r="BB48" s="3212"/>
      <c r="BC48" s="3212"/>
      <c r="BD48" s="3212"/>
      <c r="BE48" s="3212"/>
      <c r="BF48" s="3212"/>
      <c r="BG48" s="3212"/>
      <c r="BH48" s="3212"/>
      <c r="BI48" s="3212"/>
      <c r="BJ48" s="3212"/>
      <c r="BK48" s="3212"/>
      <c r="BL48" s="3212"/>
      <c r="BM48" s="3212"/>
      <c r="BN48" s="3212"/>
      <c r="BO48" s="3212"/>
      <c r="BP48" s="3212"/>
      <c r="BQ48" s="3212"/>
      <c r="BR48" s="3212"/>
      <c r="BS48" s="3212"/>
      <c r="BT48" s="3212"/>
      <c r="BU48" s="3212"/>
      <c r="BV48" s="3212"/>
      <c r="BW48" s="3212"/>
      <c r="BX48" s="3212"/>
      <c r="BY48" s="3212"/>
      <c r="BZ48" s="1403"/>
      <c r="CA48" s="1403"/>
      <c r="CB48" s="1403"/>
      <c r="CC48" s="1403"/>
      <c r="CD48" s="1403"/>
      <c r="CE48" s="1403"/>
      <c r="CF48" s="1403"/>
      <c r="CG48" s="1403"/>
    </row>
    <row r="49" spans="2:156" ht="13.5" customHeight="1">
      <c r="B49" s="4347" t="s">
        <v>4499</v>
      </c>
      <c r="C49" s="4347"/>
      <c r="D49" s="4347"/>
      <c r="E49" s="1775"/>
      <c r="F49" s="4348" t="s">
        <v>5065</v>
      </c>
      <c r="G49" s="4348"/>
      <c r="H49" s="4348"/>
      <c r="I49" s="4348"/>
      <c r="J49" s="4348"/>
      <c r="K49" s="4348"/>
      <c r="L49" s="4348"/>
      <c r="M49" s="4348"/>
      <c r="N49" s="4348"/>
      <c r="O49" s="4348"/>
      <c r="P49" s="4348"/>
      <c r="Q49" s="4348"/>
      <c r="R49" s="4348"/>
      <c r="S49" s="4348"/>
      <c r="T49" s="4348"/>
      <c r="U49" s="4348"/>
      <c r="V49" s="4348"/>
      <c r="W49" s="4348"/>
      <c r="X49" s="4348"/>
      <c r="Y49" s="4348"/>
      <c r="Z49" s="4348"/>
      <c r="AA49" s="4348"/>
      <c r="AB49" s="4348"/>
      <c r="AC49" s="4348"/>
      <c r="AD49" s="4348"/>
      <c r="AE49" s="4348"/>
      <c r="AF49" s="4348"/>
      <c r="AG49" s="4348"/>
      <c r="AH49" s="4348"/>
      <c r="AI49" s="4348"/>
      <c r="AJ49" s="4348"/>
      <c r="AK49" s="4348"/>
      <c r="AL49" s="4348"/>
      <c r="AM49" s="4348"/>
      <c r="AN49" s="4348"/>
      <c r="AO49" s="4348"/>
      <c r="AP49" s="4348"/>
      <c r="AQ49" s="4348"/>
      <c r="AR49" s="4348"/>
      <c r="AS49" s="4348"/>
      <c r="AT49" s="4348"/>
      <c r="AU49" s="4348"/>
      <c r="AV49" s="4348"/>
      <c r="AW49" s="4348"/>
      <c r="AX49" s="4348"/>
      <c r="AY49" s="4348"/>
      <c r="AZ49" s="4348"/>
      <c r="BA49" s="4348"/>
      <c r="BB49" s="4348"/>
      <c r="BC49" s="4348"/>
      <c r="BD49" s="4348"/>
      <c r="BE49" s="4348"/>
      <c r="BF49" s="4348"/>
      <c r="BG49" s="4348"/>
      <c r="BH49" s="4348"/>
      <c r="BI49" s="4348"/>
      <c r="BJ49" s="4348"/>
      <c r="BK49" s="4348"/>
      <c r="BL49" s="4348"/>
      <c r="BM49" s="4348"/>
      <c r="BN49" s="4348"/>
      <c r="BO49" s="4348"/>
      <c r="BP49" s="4348"/>
      <c r="BQ49" s="4348"/>
      <c r="BR49" s="4348"/>
      <c r="BS49" s="4348"/>
      <c r="BT49" s="4348"/>
      <c r="BU49" s="4348"/>
      <c r="BV49" s="4348"/>
      <c r="BW49" s="4348"/>
      <c r="BX49" s="4348"/>
      <c r="BY49" s="4348"/>
      <c r="BZ49" s="4348"/>
      <c r="CA49" s="4348"/>
      <c r="CB49" s="4348"/>
      <c r="CC49" s="4348"/>
      <c r="CD49" s="4348"/>
      <c r="CE49" s="4348"/>
      <c r="CF49" s="4348"/>
      <c r="CG49" s="4348"/>
      <c r="CH49" s="970"/>
      <c r="CI49" s="970"/>
      <c r="CJ49" s="970"/>
      <c r="CK49" s="970"/>
      <c r="CL49" s="970"/>
      <c r="CM49" s="970"/>
      <c r="CN49" s="970"/>
      <c r="CO49" s="970"/>
      <c r="CP49" s="970"/>
      <c r="CQ49" s="970"/>
      <c r="CR49" s="970"/>
      <c r="CS49" s="970"/>
      <c r="CT49" s="970"/>
      <c r="CU49" s="970"/>
      <c r="CV49" s="970"/>
      <c r="CW49" s="970"/>
      <c r="CX49" s="970"/>
      <c r="CY49" s="970"/>
      <c r="CZ49" s="970"/>
      <c r="DA49" s="970"/>
      <c r="DB49" s="970"/>
      <c r="DC49" s="970"/>
      <c r="DD49" s="970"/>
      <c r="DE49" s="970"/>
      <c r="DF49" s="970"/>
      <c r="DG49" s="970"/>
      <c r="DH49" s="970"/>
      <c r="DI49" s="970"/>
      <c r="DJ49" s="970"/>
      <c r="DK49" s="970"/>
      <c r="DL49" s="970"/>
      <c r="DM49" s="970"/>
      <c r="DN49" s="970"/>
      <c r="DO49" s="970"/>
      <c r="DP49" s="970"/>
      <c r="DQ49" s="970"/>
      <c r="DR49" s="970"/>
      <c r="DS49" s="970"/>
      <c r="DT49" s="970"/>
      <c r="DU49" s="970"/>
      <c r="DV49" s="970"/>
      <c r="DW49" s="970"/>
      <c r="DX49" s="970"/>
      <c r="DY49" s="970"/>
      <c r="DZ49" s="970"/>
      <c r="EA49" s="970"/>
      <c r="EB49" s="970"/>
      <c r="EC49" s="970"/>
      <c r="ED49" s="970"/>
      <c r="EE49" s="970"/>
      <c r="EF49" s="970"/>
      <c r="EG49" s="970"/>
      <c r="EH49" s="970"/>
      <c r="EI49" s="970"/>
      <c r="EJ49" s="970"/>
      <c r="EK49" s="970"/>
      <c r="EL49" s="970"/>
      <c r="EM49" s="970"/>
      <c r="EN49" s="970"/>
      <c r="EO49" s="970"/>
      <c r="EP49" s="970"/>
      <c r="EQ49" s="970"/>
      <c r="ER49" s="970"/>
      <c r="ES49" s="970"/>
      <c r="ET49" s="970"/>
      <c r="EU49" s="970"/>
      <c r="EV49" s="970"/>
      <c r="EW49" s="970"/>
      <c r="EX49" s="970"/>
      <c r="EY49" s="970"/>
      <c r="EZ49" s="970"/>
    </row>
    <row r="50" spans="2:156" ht="13.5" customHeight="1">
      <c r="B50" s="4347" t="s">
        <v>4500</v>
      </c>
      <c r="C50" s="4347"/>
      <c r="D50" s="4347"/>
      <c r="E50" s="1780"/>
      <c r="F50" s="4348" t="s">
        <v>4893</v>
      </c>
      <c r="G50" s="4348"/>
      <c r="H50" s="4348"/>
      <c r="I50" s="4348"/>
      <c r="J50" s="4348"/>
      <c r="K50" s="4348"/>
      <c r="L50" s="4348"/>
      <c r="M50" s="4348"/>
      <c r="N50" s="4348"/>
      <c r="O50" s="4348"/>
      <c r="P50" s="4348"/>
      <c r="Q50" s="4348"/>
      <c r="R50" s="4348"/>
      <c r="S50" s="4348"/>
      <c r="T50" s="4348"/>
      <c r="U50" s="4348"/>
      <c r="V50" s="4348"/>
      <c r="W50" s="4348"/>
      <c r="X50" s="4348"/>
      <c r="Y50" s="4348"/>
      <c r="Z50" s="4348"/>
      <c r="AA50" s="4348"/>
      <c r="AB50" s="4348"/>
      <c r="AC50" s="4348"/>
      <c r="AD50" s="4348"/>
      <c r="AE50" s="4348"/>
      <c r="AF50" s="4348"/>
      <c r="AG50" s="4348"/>
      <c r="AH50" s="4348"/>
      <c r="AI50" s="4348"/>
      <c r="AJ50" s="4348"/>
      <c r="AK50" s="4348"/>
      <c r="AL50" s="4348"/>
      <c r="AM50" s="4348"/>
      <c r="AN50" s="4348"/>
      <c r="AO50" s="4348"/>
      <c r="AP50" s="4348"/>
      <c r="AQ50" s="4348"/>
      <c r="AR50" s="4348"/>
      <c r="AS50" s="4348"/>
      <c r="AT50" s="4348"/>
      <c r="AU50" s="4348"/>
      <c r="AV50" s="4348"/>
      <c r="AW50" s="4348"/>
      <c r="AX50" s="4348"/>
      <c r="AY50" s="4348"/>
      <c r="AZ50" s="4348"/>
      <c r="BA50" s="4348"/>
      <c r="BB50" s="4348"/>
      <c r="BC50" s="4348"/>
      <c r="BD50" s="4348"/>
      <c r="BE50" s="4348"/>
      <c r="BF50" s="4348"/>
      <c r="BG50" s="4348"/>
      <c r="BH50" s="4348"/>
      <c r="BI50" s="4348"/>
      <c r="BJ50" s="4348"/>
      <c r="BK50" s="4348"/>
      <c r="BL50" s="4348"/>
      <c r="BM50" s="4348"/>
      <c r="BN50" s="4348"/>
      <c r="BO50" s="4348"/>
      <c r="BP50" s="4348"/>
      <c r="BQ50" s="4348"/>
      <c r="BR50" s="4348"/>
      <c r="BS50" s="4348"/>
      <c r="BT50" s="4348"/>
      <c r="BU50" s="4348"/>
      <c r="BV50" s="4348"/>
      <c r="BW50" s="4348"/>
      <c r="BX50" s="4348"/>
      <c r="BY50" s="4348"/>
      <c r="BZ50" s="4348"/>
      <c r="CA50" s="4348"/>
      <c r="CB50" s="4348"/>
      <c r="CC50" s="4348"/>
      <c r="CD50" s="4348"/>
      <c r="CE50" s="4348"/>
      <c r="CF50" s="4348"/>
      <c r="CG50" s="4348"/>
      <c r="CH50" s="970"/>
      <c r="CI50" s="970"/>
      <c r="CJ50" s="970"/>
      <c r="CK50" s="970"/>
      <c r="CL50" s="970"/>
      <c r="CM50" s="970"/>
      <c r="CN50" s="970"/>
      <c r="CO50" s="970"/>
      <c r="CP50" s="970"/>
      <c r="CQ50" s="970"/>
      <c r="CR50" s="970"/>
      <c r="CS50" s="970"/>
      <c r="CT50" s="970"/>
      <c r="CU50" s="970"/>
      <c r="CV50" s="970"/>
      <c r="CW50" s="970"/>
      <c r="CX50" s="970"/>
      <c r="CY50" s="970"/>
      <c r="CZ50" s="970"/>
      <c r="DA50" s="970"/>
      <c r="DB50" s="970"/>
      <c r="DC50" s="970"/>
      <c r="DD50" s="970"/>
      <c r="DE50" s="970"/>
      <c r="DF50" s="970"/>
      <c r="DG50" s="970"/>
      <c r="DH50" s="970"/>
      <c r="DI50" s="970"/>
      <c r="DJ50" s="970"/>
      <c r="DK50" s="970"/>
      <c r="DL50" s="970"/>
      <c r="DM50" s="970"/>
      <c r="DN50" s="970"/>
      <c r="DO50" s="970"/>
      <c r="DP50" s="970"/>
      <c r="DQ50" s="970"/>
      <c r="DR50" s="970"/>
      <c r="DS50" s="970"/>
      <c r="DT50" s="970"/>
      <c r="DU50" s="970"/>
      <c r="DV50" s="970"/>
      <c r="DW50" s="970"/>
      <c r="DX50" s="970"/>
      <c r="DY50" s="970"/>
      <c r="DZ50" s="970"/>
      <c r="EA50" s="970"/>
      <c r="EB50" s="970"/>
      <c r="EC50" s="970"/>
      <c r="ED50" s="970"/>
      <c r="EE50" s="970"/>
      <c r="EF50" s="970"/>
      <c r="EG50" s="970"/>
      <c r="EH50" s="970"/>
      <c r="EI50" s="970"/>
      <c r="EJ50" s="970"/>
      <c r="EK50" s="970"/>
      <c r="EL50" s="970"/>
      <c r="EM50" s="970"/>
      <c r="EN50" s="970"/>
      <c r="EO50" s="970"/>
      <c r="EP50" s="970"/>
      <c r="EQ50" s="970"/>
      <c r="ER50" s="970"/>
      <c r="ES50" s="970"/>
      <c r="ET50" s="970"/>
      <c r="EU50" s="970"/>
      <c r="EV50" s="970"/>
      <c r="EW50" s="970"/>
      <c r="EX50" s="970"/>
      <c r="EY50" s="970"/>
      <c r="EZ50" s="970"/>
    </row>
    <row r="51" spans="2:156" ht="13.5" customHeight="1">
      <c r="B51" s="1779"/>
      <c r="C51" s="1779"/>
      <c r="D51" s="1779"/>
      <c r="E51" s="1781"/>
      <c r="F51" s="3215" t="s">
        <v>4517</v>
      </c>
      <c r="G51" s="3215"/>
      <c r="H51" s="3215"/>
      <c r="I51" s="3215"/>
      <c r="J51" s="3215"/>
      <c r="K51" s="3215"/>
      <c r="L51" s="3215"/>
      <c r="M51" s="3215"/>
      <c r="N51" s="3215"/>
      <c r="O51" s="3215"/>
      <c r="P51" s="3215"/>
      <c r="Q51" s="3215"/>
      <c r="R51" s="3215"/>
      <c r="S51" s="3215"/>
      <c r="T51" s="3215"/>
      <c r="U51" s="3215"/>
      <c r="V51" s="3215"/>
      <c r="W51" s="3215"/>
      <c r="X51" s="3215"/>
      <c r="Y51" s="3215"/>
      <c r="Z51" s="3215"/>
      <c r="AA51" s="3215"/>
      <c r="AB51" s="3215"/>
      <c r="AC51" s="3215"/>
      <c r="AD51" s="3215"/>
      <c r="AE51" s="3215"/>
      <c r="AF51" s="3215"/>
      <c r="AG51" s="3215"/>
      <c r="AH51" s="3215"/>
      <c r="AI51" s="3215"/>
      <c r="AJ51" s="3215"/>
      <c r="AK51" s="3215"/>
      <c r="AL51" s="3215"/>
      <c r="AM51" s="3215"/>
      <c r="AN51" s="3215"/>
      <c r="AO51" s="3215"/>
      <c r="AP51" s="3215"/>
      <c r="AQ51" s="3215"/>
      <c r="AR51" s="3215"/>
      <c r="AS51" s="3215"/>
      <c r="AT51" s="3215"/>
      <c r="AU51" s="3215"/>
      <c r="AV51" s="3215"/>
      <c r="AW51" s="3215"/>
      <c r="AX51" s="3215"/>
      <c r="AY51" s="3215"/>
      <c r="AZ51" s="3215"/>
      <c r="BA51" s="3215"/>
      <c r="BB51" s="3215"/>
      <c r="BC51" s="3215"/>
      <c r="BD51" s="3215"/>
      <c r="BE51" s="3215"/>
      <c r="BF51" s="3215"/>
      <c r="BG51" s="3215"/>
      <c r="BH51" s="3215"/>
      <c r="BI51" s="3215"/>
      <c r="BJ51" s="3215"/>
      <c r="BK51" s="3215"/>
      <c r="BL51" s="3215"/>
      <c r="BM51" s="3215"/>
      <c r="BN51" s="3215"/>
      <c r="BO51" s="3215"/>
      <c r="BP51" s="3215"/>
      <c r="BQ51" s="3215"/>
      <c r="BR51" s="3215"/>
      <c r="BS51" s="3215"/>
      <c r="BT51" s="3215"/>
      <c r="BU51" s="3215"/>
      <c r="BV51" s="3215"/>
      <c r="BW51" s="3215"/>
      <c r="BX51" s="3215"/>
      <c r="BY51" s="3215"/>
      <c r="BZ51" s="3215"/>
      <c r="CA51" s="3215"/>
      <c r="CB51" s="3215"/>
      <c r="CC51" s="3215"/>
      <c r="CD51" s="3215"/>
      <c r="CE51" s="3215"/>
      <c r="CF51" s="3215"/>
      <c r="CG51" s="3215"/>
      <c r="CH51" s="970"/>
      <c r="CI51" s="970"/>
      <c r="CJ51" s="970"/>
      <c r="CK51" s="970"/>
      <c r="CL51" s="970"/>
      <c r="CM51" s="970"/>
      <c r="CN51" s="970"/>
      <c r="CO51" s="970"/>
      <c r="CP51" s="970"/>
      <c r="CQ51" s="970"/>
      <c r="CR51" s="970"/>
      <c r="CS51" s="970"/>
      <c r="CT51" s="970"/>
      <c r="CU51" s="970"/>
      <c r="CV51" s="970"/>
      <c r="CW51" s="970"/>
      <c r="CX51" s="970"/>
      <c r="CY51" s="970"/>
      <c r="CZ51" s="970"/>
      <c r="DA51" s="970"/>
      <c r="DB51" s="970"/>
      <c r="DC51" s="970"/>
      <c r="DD51" s="970"/>
      <c r="DE51" s="970"/>
      <c r="DF51" s="970"/>
      <c r="DG51" s="970"/>
      <c r="DH51" s="970"/>
      <c r="DI51" s="970"/>
      <c r="DJ51" s="970"/>
      <c r="DK51" s="970"/>
      <c r="DL51" s="970"/>
      <c r="DM51" s="970"/>
      <c r="DN51" s="970"/>
      <c r="DO51" s="970"/>
      <c r="DP51" s="970"/>
      <c r="DQ51" s="970"/>
      <c r="DR51" s="970"/>
      <c r="DS51" s="970"/>
      <c r="DT51" s="970"/>
      <c r="DU51" s="970"/>
      <c r="DV51" s="970"/>
      <c r="DW51" s="970"/>
      <c r="DX51" s="970"/>
      <c r="DY51" s="970"/>
      <c r="DZ51" s="970"/>
      <c r="EA51" s="970"/>
      <c r="EB51" s="970"/>
      <c r="EC51" s="970"/>
      <c r="ED51" s="970"/>
      <c r="EE51" s="970"/>
      <c r="EF51" s="970"/>
      <c r="EG51" s="970"/>
      <c r="EH51" s="970"/>
      <c r="EI51" s="970"/>
      <c r="EJ51" s="970"/>
      <c r="EK51" s="970"/>
      <c r="EL51" s="970"/>
      <c r="EM51" s="970"/>
      <c r="EN51" s="970"/>
      <c r="EO51" s="970"/>
      <c r="EP51" s="970"/>
      <c r="EQ51" s="970"/>
      <c r="ER51" s="970"/>
      <c r="ES51" s="970"/>
      <c r="ET51" s="970"/>
      <c r="EU51" s="970"/>
      <c r="EV51" s="970"/>
      <c r="EW51" s="970"/>
      <c r="EX51" s="970"/>
      <c r="EY51" s="970"/>
      <c r="EZ51" s="970"/>
    </row>
    <row r="52" spans="2:156" ht="13.5" customHeight="1">
      <c r="B52" s="3211" t="s">
        <v>4501</v>
      </c>
      <c r="C52" s="3211"/>
      <c r="D52" s="3211"/>
      <c r="E52" s="1782"/>
      <c r="F52" s="3215" t="s">
        <v>4502</v>
      </c>
      <c r="G52" s="3215"/>
      <c r="H52" s="3215"/>
      <c r="I52" s="3215"/>
      <c r="J52" s="3215"/>
      <c r="K52" s="3215"/>
      <c r="L52" s="3215"/>
      <c r="M52" s="3215"/>
      <c r="N52" s="3215"/>
      <c r="O52" s="3215"/>
      <c r="P52" s="3215"/>
      <c r="Q52" s="3215"/>
      <c r="R52" s="3215"/>
      <c r="S52" s="3215"/>
      <c r="T52" s="3215"/>
      <c r="U52" s="3215"/>
      <c r="V52" s="3215"/>
      <c r="W52" s="3215"/>
      <c r="X52" s="3215"/>
      <c r="Y52" s="3215"/>
      <c r="Z52" s="3215"/>
      <c r="AA52" s="3215"/>
      <c r="AB52" s="3215"/>
      <c r="AC52" s="3215"/>
      <c r="AD52" s="3215"/>
      <c r="AE52" s="3215"/>
      <c r="AF52" s="3215"/>
      <c r="AG52" s="3215"/>
      <c r="AH52" s="3215"/>
      <c r="AI52" s="3215"/>
      <c r="AJ52" s="3215"/>
      <c r="AK52" s="3215"/>
      <c r="AL52" s="3215"/>
      <c r="AM52" s="3215"/>
      <c r="AN52" s="3215"/>
      <c r="AO52" s="3215"/>
      <c r="AP52" s="3215"/>
      <c r="AQ52" s="3215"/>
      <c r="AR52" s="3215"/>
      <c r="AS52" s="3215"/>
      <c r="AT52" s="3215"/>
      <c r="AU52" s="3215"/>
      <c r="AV52" s="3215"/>
      <c r="AW52" s="3215"/>
      <c r="AX52" s="3215"/>
      <c r="AY52" s="3215"/>
      <c r="AZ52" s="3215"/>
      <c r="BA52" s="3215"/>
      <c r="BB52" s="3215"/>
      <c r="BC52" s="3215"/>
      <c r="BD52" s="3215"/>
      <c r="BE52" s="3215"/>
      <c r="BF52" s="3215"/>
      <c r="BG52" s="3215"/>
      <c r="BH52" s="3215"/>
      <c r="BI52" s="3215"/>
      <c r="BJ52" s="3215"/>
      <c r="BK52" s="3215"/>
      <c r="BL52" s="3215"/>
      <c r="BM52" s="3215"/>
      <c r="BN52" s="3215"/>
      <c r="BO52" s="3215"/>
      <c r="BP52" s="3215"/>
      <c r="BQ52" s="3215"/>
      <c r="BR52" s="3215"/>
      <c r="BS52" s="3215"/>
      <c r="BT52" s="3215"/>
      <c r="BU52" s="3215"/>
      <c r="BV52" s="3215"/>
      <c r="BW52" s="3215"/>
      <c r="BX52" s="3215"/>
      <c r="BY52" s="3215"/>
      <c r="BZ52" s="3215"/>
      <c r="CA52" s="3215"/>
      <c r="CB52" s="3215"/>
      <c r="CC52" s="3215"/>
      <c r="CD52" s="3215"/>
      <c r="CE52" s="3215"/>
      <c r="CF52" s="3215"/>
      <c r="CG52" s="3215"/>
      <c r="CH52" s="970"/>
      <c r="CI52" s="970"/>
      <c r="CJ52" s="970"/>
      <c r="CK52" s="970"/>
      <c r="CL52" s="970"/>
      <c r="CM52" s="970"/>
      <c r="CN52" s="970"/>
      <c r="CO52" s="970"/>
      <c r="CP52" s="970"/>
      <c r="CQ52" s="970"/>
      <c r="CR52" s="970"/>
      <c r="CS52" s="970"/>
      <c r="CT52" s="970"/>
      <c r="CU52" s="970"/>
      <c r="CV52" s="970"/>
      <c r="CW52" s="970"/>
      <c r="CX52" s="970"/>
      <c r="CY52" s="970"/>
      <c r="CZ52" s="970"/>
      <c r="DA52" s="970"/>
      <c r="DB52" s="970"/>
      <c r="DC52" s="970"/>
      <c r="DD52" s="970"/>
      <c r="DE52" s="970"/>
      <c r="DF52" s="970"/>
      <c r="DG52" s="970"/>
      <c r="DH52" s="970"/>
      <c r="DI52" s="970"/>
      <c r="DJ52" s="970"/>
      <c r="DK52" s="970"/>
      <c r="DL52" s="970"/>
      <c r="DM52" s="970"/>
      <c r="DN52" s="970"/>
      <c r="DO52" s="970"/>
      <c r="DP52" s="970"/>
      <c r="DQ52" s="970"/>
      <c r="DR52" s="970"/>
      <c r="DS52" s="970"/>
      <c r="DT52" s="970"/>
      <c r="DU52" s="970"/>
      <c r="DV52" s="970"/>
      <c r="DW52" s="970"/>
      <c r="DX52" s="970"/>
      <c r="DY52" s="970"/>
      <c r="DZ52" s="970"/>
      <c r="EA52" s="970"/>
      <c r="EB52" s="970"/>
      <c r="EC52" s="970"/>
      <c r="ED52" s="970"/>
      <c r="EE52" s="970"/>
      <c r="EF52" s="970"/>
      <c r="EG52" s="970"/>
      <c r="EH52" s="970"/>
      <c r="EI52" s="970"/>
      <c r="EJ52" s="970"/>
      <c r="EK52" s="970"/>
      <c r="EL52" s="970"/>
      <c r="EM52" s="970"/>
      <c r="EN52" s="970"/>
      <c r="EO52" s="970"/>
      <c r="EP52" s="970"/>
      <c r="EQ52" s="970"/>
      <c r="ER52" s="970"/>
      <c r="ES52" s="970"/>
      <c r="ET52" s="970"/>
      <c r="EU52" s="970"/>
      <c r="EV52" s="970"/>
      <c r="EW52" s="970"/>
      <c r="EX52" s="970"/>
      <c r="EY52" s="970"/>
      <c r="EZ52" s="970"/>
    </row>
    <row r="53" spans="2:156" ht="13.5" customHeight="1">
      <c r="B53" s="3211" t="s">
        <v>4503</v>
      </c>
      <c r="C53" s="3211"/>
      <c r="D53" s="3211"/>
      <c r="E53" s="1782"/>
      <c r="F53" s="3215" t="s">
        <v>4514</v>
      </c>
      <c r="G53" s="3215"/>
      <c r="H53" s="3215"/>
      <c r="I53" s="3215"/>
      <c r="J53" s="3215"/>
      <c r="K53" s="3215"/>
      <c r="L53" s="3215"/>
      <c r="M53" s="3215"/>
      <c r="N53" s="3215"/>
      <c r="O53" s="3215"/>
      <c r="P53" s="3215"/>
      <c r="Q53" s="3215"/>
      <c r="R53" s="3215"/>
      <c r="S53" s="3215"/>
      <c r="T53" s="3215"/>
      <c r="U53" s="3215"/>
      <c r="V53" s="3215"/>
      <c r="W53" s="3215"/>
      <c r="X53" s="3215"/>
      <c r="Y53" s="3215"/>
      <c r="Z53" s="3215"/>
      <c r="AA53" s="3215"/>
      <c r="AB53" s="3215"/>
      <c r="AC53" s="3215"/>
      <c r="AD53" s="3215"/>
      <c r="AE53" s="3215"/>
      <c r="AF53" s="3215"/>
      <c r="AG53" s="3215"/>
      <c r="AH53" s="3215"/>
      <c r="AI53" s="3215"/>
      <c r="AJ53" s="3215"/>
      <c r="AK53" s="3215"/>
      <c r="AL53" s="3215"/>
      <c r="AM53" s="3215"/>
      <c r="AN53" s="3215"/>
      <c r="AO53" s="3215"/>
      <c r="AP53" s="3215"/>
      <c r="AQ53" s="3215"/>
      <c r="AR53" s="3215"/>
      <c r="AS53" s="3215"/>
      <c r="AT53" s="3215"/>
      <c r="AU53" s="3215"/>
      <c r="AV53" s="3215"/>
      <c r="AW53" s="3215"/>
      <c r="AX53" s="3215"/>
      <c r="AY53" s="3215"/>
      <c r="AZ53" s="3215"/>
      <c r="BA53" s="3215"/>
      <c r="BB53" s="3215"/>
      <c r="BC53" s="3215"/>
      <c r="BD53" s="3215"/>
      <c r="BE53" s="3215"/>
      <c r="BF53" s="3215"/>
      <c r="BG53" s="3215"/>
      <c r="BH53" s="3215"/>
      <c r="BI53" s="3215"/>
      <c r="BJ53" s="3215"/>
      <c r="BK53" s="3215"/>
      <c r="BL53" s="3215"/>
      <c r="BM53" s="3215"/>
      <c r="BN53" s="3215"/>
      <c r="BO53" s="3215"/>
      <c r="BP53" s="3215"/>
      <c r="BQ53" s="3215"/>
      <c r="BR53" s="3215"/>
      <c r="BS53" s="3215"/>
      <c r="BT53" s="3215"/>
      <c r="BU53" s="3215"/>
      <c r="BV53" s="3215"/>
      <c r="BW53" s="3215"/>
      <c r="BX53" s="3215"/>
      <c r="BY53" s="3215"/>
      <c r="BZ53" s="3215"/>
      <c r="CA53" s="3215"/>
      <c r="CB53" s="3215"/>
      <c r="CC53" s="3215"/>
      <c r="CD53" s="3215"/>
      <c r="CE53" s="3215"/>
      <c r="CF53" s="3215"/>
      <c r="CG53" s="3215"/>
      <c r="CH53" s="970"/>
      <c r="CI53" s="970"/>
      <c r="CJ53" s="970"/>
      <c r="CK53" s="970"/>
      <c r="CL53" s="970"/>
      <c r="CM53" s="970"/>
      <c r="CN53" s="970"/>
      <c r="CO53" s="970"/>
      <c r="CP53" s="970"/>
      <c r="CQ53" s="970"/>
      <c r="CR53" s="970"/>
      <c r="CS53" s="970"/>
      <c r="CT53" s="970"/>
      <c r="CU53" s="970"/>
      <c r="CV53" s="970"/>
      <c r="CW53" s="970"/>
      <c r="CX53" s="970"/>
      <c r="CY53" s="970"/>
      <c r="CZ53" s="970"/>
      <c r="DA53" s="970"/>
      <c r="DB53" s="970"/>
      <c r="DC53" s="970"/>
      <c r="DD53" s="970"/>
      <c r="DE53" s="970"/>
      <c r="DF53" s="970"/>
      <c r="DG53" s="970"/>
      <c r="DH53" s="970"/>
      <c r="DI53" s="970"/>
      <c r="DJ53" s="970"/>
      <c r="DK53" s="970"/>
      <c r="DL53" s="970"/>
      <c r="DM53" s="970"/>
      <c r="DN53" s="970"/>
      <c r="DO53" s="970"/>
      <c r="DP53" s="970"/>
      <c r="DQ53" s="970"/>
      <c r="DR53" s="970"/>
      <c r="DS53" s="970"/>
      <c r="DT53" s="970"/>
      <c r="DU53" s="970"/>
      <c r="DV53" s="970"/>
      <c r="DW53" s="970"/>
      <c r="DX53" s="970"/>
      <c r="DY53" s="970"/>
      <c r="DZ53" s="970"/>
      <c r="EA53" s="970"/>
      <c r="EB53" s="970"/>
      <c r="EC53" s="970"/>
      <c r="ED53" s="970"/>
      <c r="EE53" s="970"/>
      <c r="EF53" s="970"/>
      <c r="EG53" s="970"/>
      <c r="EH53" s="970"/>
      <c r="EI53" s="970"/>
      <c r="EJ53" s="970"/>
      <c r="EK53" s="970"/>
      <c r="EL53" s="970"/>
      <c r="EM53" s="970"/>
      <c r="EN53" s="970"/>
      <c r="EO53" s="970"/>
      <c r="EP53" s="970"/>
      <c r="EQ53" s="970"/>
      <c r="ER53" s="970"/>
      <c r="ES53" s="970"/>
      <c r="ET53" s="970"/>
      <c r="EU53" s="970"/>
      <c r="EV53" s="970"/>
      <c r="EW53" s="970"/>
      <c r="EX53" s="970"/>
      <c r="EY53" s="970"/>
      <c r="EZ53" s="970"/>
    </row>
    <row r="54" spans="2:156" ht="13.5" customHeight="1">
      <c r="B54" s="3211" t="s">
        <v>5057</v>
      </c>
      <c r="C54" s="3211"/>
      <c r="D54" s="3211"/>
      <c r="E54" s="1782"/>
      <c r="F54" s="3215" t="s">
        <v>5058</v>
      </c>
      <c r="G54" s="3215"/>
      <c r="H54" s="3215"/>
      <c r="I54" s="3215"/>
      <c r="J54" s="3215"/>
      <c r="K54" s="3215"/>
      <c r="L54" s="3215"/>
      <c r="M54" s="3215"/>
      <c r="N54" s="3215"/>
      <c r="O54" s="3215"/>
      <c r="P54" s="3215"/>
      <c r="Q54" s="3215"/>
      <c r="R54" s="3215"/>
      <c r="S54" s="3215"/>
      <c r="T54" s="3215"/>
      <c r="U54" s="3215"/>
      <c r="V54" s="3215"/>
      <c r="W54" s="3215"/>
      <c r="X54" s="3215"/>
      <c r="Y54" s="3215"/>
      <c r="Z54" s="3215"/>
      <c r="AA54" s="3215"/>
      <c r="AB54" s="3215"/>
      <c r="AC54" s="3215"/>
      <c r="AD54" s="3215"/>
      <c r="AE54" s="3215"/>
      <c r="AF54" s="3215"/>
      <c r="AG54" s="3215"/>
      <c r="AH54" s="3215"/>
      <c r="AI54" s="3215"/>
      <c r="AJ54" s="3215"/>
      <c r="AK54" s="3215"/>
      <c r="AL54" s="3215"/>
      <c r="AM54" s="3215"/>
      <c r="AN54" s="3215"/>
      <c r="AO54" s="3215"/>
      <c r="AP54" s="3215"/>
      <c r="AQ54" s="3215"/>
      <c r="AR54" s="3215"/>
      <c r="AS54" s="3215"/>
      <c r="AT54" s="3215"/>
      <c r="AU54" s="3215"/>
      <c r="AV54" s="3215"/>
      <c r="AW54" s="3215"/>
      <c r="AX54" s="3215"/>
      <c r="AY54" s="3215"/>
      <c r="AZ54" s="3215"/>
      <c r="BA54" s="3215"/>
      <c r="BB54" s="3215"/>
      <c r="BC54" s="3215"/>
      <c r="BD54" s="3215"/>
      <c r="BE54" s="3215"/>
      <c r="BF54" s="3215"/>
      <c r="BG54" s="3215"/>
      <c r="BH54" s="3215"/>
      <c r="BI54" s="3215"/>
      <c r="BJ54" s="3215"/>
      <c r="BK54" s="3215"/>
      <c r="BL54" s="3215"/>
      <c r="BM54" s="3215"/>
      <c r="BN54" s="3215"/>
      <c r="BO54" s="3215"/>
      <c r="BP54" s="3215"/>
      <c r="BQ54" s="3215"/>
      <c r="BR54" s="3215"/>
      <c r="BS54" s="3215"/>
      <c r="BT54" s="3215"/>
      <c r="BU54" s="3215"/>
      <c r="BV54" s="3215"/>
      <c r="BW54" s="3215"/>
      <c r="BX54" s="3215"/>
      <c r="BY54" s="3215"/>
      <c r="BZ54" s="3215"/>
      <c r="CA54" s="3215"/>
      <c r="CB54" s="3215"/>
      <c r="CC54" s="3215"/>
      <c r="CD54" s="3215"/>
      <c r="CE54" s="3215"/>
      <c r="CF54" s="3215"/>
      <c r="CG54" s="3215"/>
      <c r="CH54" s="970"/>
      <c r="CI54" s="970"/>
      <c r="CJ54" s="970"/>
      <c r="CK54" s="970"/>
      <c r="CL54" s="970"/>
      <c r="CM54" s="970"/>
      <c r="CN54" s="970"/>
      <c r="CO54" s="970"/>
      <c r="CP54" s="970"/>
      <c r="CQ54" s="970"/>
      <c r="CR54" s="970"/>
      <c r="CS54" s="970"/>
      <c r="CT54" s="970"/>
      <c r="CU54" s="970"/>
      <c r="CV54" s="970"/>
      <c r="CW54" s="970"/>
      <c r="CX54" s="970"/>
      <c r="CY54" s="970"/>
      <c r="CZ54" s="970"/>
      <c r="DA54" s="970"/>
      <c r="DB54" s="970"/>
      <c r="DC54" s="970"/>
      <c r="DD54" s="970"/>
      <c r="DE54" s="970"/>
      <c r="DF54" s="970"/>
      <c r="DG54" s="970"/>
      <c r="DH54" s="970"/>
      <c r="DI54" s="970"/>
      <c r="DJ54" s="970"/>
      <c r="DK54" s="970"/>
      <c r="DL54" s="970"/>
      <c r="DM54" s="970"/>
      <c r="DN54" s="970"/>
      <c r="DO54" s="970"/>
      <c r="DP54" s="970"/>
      <c r="DQ54" s="970"/>
      <c r="DR54" s="970"/>
      <c r="DS54" s="970"/>
      <c r="DT54" s="970"/>
      <c r="DU54" s="970"/>
      <c r="DV54" s="970"/>
      <c r="DW54" s="970"/>
      <c r="DX54" s="970"/>
      <c r="DY54" s="970"/>
      <c r="DZ54" s="970"/>
      <c r="EA54" s="970"/>
      <c r="EB54" s="970"/>
      <c r="EC54" s="970"/>
      <c r="ED54" s="970"/>
      <c r="EE54" s="970"/>
      <c r="EF54" s="970"/>
      <c r="EG54" s="970"/>
      <c r="EH54" s="970"/>
      <c r="EI54" s="970"/>
      <c r="EJ54" s="970"/>
      <c r="EK54" s="970"/>
      <c r="EL54" s="970"/>
      <c r="EM54" s="970"/>
      <c r="EN54" s="970"/>
      <c r="EO54" s="970"/>
      <c r="EP54" s="970"/>
      <c r="EQ54" s="970"/>
      <c r="ER54" s="970"/>
      <c r="ES54" s="970"/>
      <c r="ET54" s="970"/>
      <c r="EU54" s="970"/>
      <c r="EV54" s="970"/>
      <c r="EW54" s="970"/>
      <c r="EX54" s="970"/>
      <c r="EY54" s="970"/>
      <c r="EZ54" s="970"/>
    </row>
    <row r="55" spans="2:156" ht="12.95" customHeight="1">
      <c r="B55" s="3211" t="s">
        <v>5059</v>
      </c>
      <c r="C55" s="3211"/>
      <c r="D55" s="3211"/>
      <c r="E55" s="1782"/>
      <c r="F55" s="3215" t="s">
        <v>4515</v>
      </c>
      <c r="G55" s="3215"/>
      <c r="H55" s="3215"/>
      <c r="I55" s="3215"/>
      <c r="J55" s="3215"/>
      <c r="K55" s="3215"/>
      <c r="L55" s="3215"/>
      <c r="M55" s="3215"/>
      <c r="N55" s="3215"/>
      <c r="O55" s="3215"/>
      <c r="P55" s="3215"/>
      <c r="Q55" s="3215"/>
      <c r="R55" s="3215"/>
      <c r="S55" s="3215"/>
      <c r="T55" s="3215"/>
      <c r="U55" s="3215"/>
      <c r="V55" s="3215"/>
      <c r="W55" s="3215"/>
      <c r="X55" s="3215"/>
      <c r="Y55" s="3215"/>
      <c r="Z55" s="3215"/>
      <c r="AA55" s="3215"/>
      <c r="AB55" s="3215"/>
      <c r="AC55" s="3215"/>
      <c r="AD55" s="3215"/>
      <c r="AE55" s="3215"/>
      <c r="AF55" s="3215"/>
      <c r="AG55" s="3215"/>
      <c r="AH55" s="3215"/>
      <c r="AI55" s="3215"/>
      <c r="AJ55" s="3215"/>
      <c r="AK55" s="3215"/>
      <c r="AL55" s="3215"/>
      <c r="AM55" s="3215"/>
      <c r="AN55" s="3215"/>
      <c r="AO55" s="3215"/>
      <c r="AP55" s="3215"/>
      <c r="AQ55" s="3215"/>
      <c r="AR55" s="3215"/>
      <c r="AS55" s="3215"/>
      <c r="AT55" s="3215"/>
      <c r="AU55" s="3215"/>
      <c r="AV55" s="3215"/>
      <c r="AW55" s="3215"/>
      <c r="AX55" s="3215"/>
      <c r="AY55" s="3215"/>
      <c r="AZ55" s="3215"/>
      <c r="BA55" s="3215"/>
      <c r="BB55" s="3215"/>
      <c r="BC55" s="3215"/>
      <c r="BD55" s="3215"/>
      <c r="BE55" s="3215"/>
      <c r="BF55" s="3215"/>
      <c r="BG55" s="3215"/>
      <c r="BH55" s="3215"/>
      <c r="BI55" s="3215"/>
      <c r="BJ55" s="3215"/>
      <c r="BK55" s="3215"/>
      <c r="BL55" s="3215"/>
      <c r="BM55" s="3215"/>
      <c r="BN55" s="3215"/>
      <c r="BO55" s="3215"/>
      <c r="BP55" s="3215"/>
      <c r="BQ55" s="3215"/>
      <c r="BR55" s="3215"/>
      <c r="BS55" s="3215"/>
      <c r="BT55" s="3215"/>
      <c r="BU55" s="3215"/>
      <c r="BV55" s="3215"/>
      <c r="BW55" s="3215"/>
      <c r="BX55" s="3215"/>
      <c r="BY55" s="3215"/>
      <c r="BZ55" s="3215"/>
      <c r="CA55" s="3215"/>
      <c r="CB55" s="3215"/>
      <c r="CC55" s="3215"/>
      <c r="CD55" s="3215"/>
      <c r="CE55" s="3215"/>
      <c r="CF55" s="3215"/>
      <c r="CG55" s="3215"/>
      <c r="CH55" s="970"/>
      <c r="CI55" s="970"/>
      <c r="CJ55" s="970"/>
      <c r="CK55" s="970"/>
      <c r="CL55" s="970"/>
      <c r="CM55" s="970"/>
      <c r="CN55" s="970"/>
      <c r="CO55" s="970"/>
      <c r="CP55" s="970"/>
      <c r="CQ55" s="970"/>
      <c r="CR55" s="970"/>
      <c r="CS55" s="970"/>
      <c r="CT55" s="970"/>
      <c r="CU55" s="970"/>
      <c r="CV55" s="970"/>
      <c r="CW55" s="970"/>
      <c r="CX55" s="970"/>
      <c r="CY55" s="970"/>
      <c r="CZ55" s="970"/>
      <c r="DA55" s="970"/>
      <c r="DB55" s="970"/>
      <c r="DC55" s="970"/>
      <c r="DD55" s="970"/>
      <c r="DE55" s="970"/>
      <c r="DF55" s="970"/>
      <c r="DG55" s="970"/>
      <c r="DH55" s="970"/>
      <c r="DI55" s="970"/>
      <c r="DJ55" s="970"/>
      <c r="DK55" s="970"/>
      <c r="DL55" s="970"/>
      <c r="DM55" s="970"/>
      <c r="DN55" s="970"/>
      <c r="DO55" s="970"/>
      <c r="DP55" s="970"/>
      <c r="DQ55" s="970"/>
      <c r="DR55" s="970"/>
      <c r="DS55" s="970"/>
      <c r="DT55" s="970"/>
      <c r="DU55" s="970"/>
      <c r="DV55" s="970"/>
      <c r="DW55" s="970"/>
      <c r="DX55" s="970"/>
      <c r="DY55" s="970"/>
      <c r="DZ55" s="970"/>
      <c r="EA55" s="970"/>
      <c r="EB55" s="970"/>
      <c r="EC55" s="970"/>
      <c r="ED55" s="970"/>
      <c r="EE55" s="970"/>
      <c r="EF55" s="970"/>
      <c r="EG55" s="970"/>
      <c r="EH55" s="970"/>
      <c r="EI55" s="970"/>
      <c r="EJ55" s="970"/>
      <c r="EK55" s="970"/>
      <c r="EL55" s="970"/>
      <c r="EM55" s="970"/>
      <c r="EN55" s="970"/>
      <c r="EO55" s="970"/>
      <c r="EP55" s="970"/>
      <c r="EQ55" s="970"/>
      <c r="ER55" s="970"/>
      <c r="ES55" s="970"/>
      <c r="ET55" s="970"/>
      <c r="EU55" s="970"/>
      <c r="EV55" s="970"/>
      <c r="EW55" s="970"/>
      <c r="EX55" s="970"/>
      <c r="EY55" s="970"/>
      <c r="EZ55" s="970"/>
    </row>
    <row r="56" spans="2:156" ht="4.5" customHeight="1">
      <c r="B56" s="971"/>
      <c r="C56" s="971"/>
      <c r="D56" s="971"/>
      <c r="E56" s="971"/>
      <c r="F56" s="971"/>
      <c r="G56" s="971"/>
      <c r="H56" s="971"/>
      <c r="I56" s="971"/>
      <c r="J56" s="971"/>
      <c r="K56" s="971"/>
      <c r="L56" s="971"/>
      <c r="M56" s="971"/>
      <c r="N56" s="971"/>
      <c r="O56" s="971"/>
      <c r="P56" s="971"/>
      <c r="Q56" s="971"/>
      <c r="R56" s="971"/>
      <c r="S56" s="971"/>
      <c r="T56" s="971"/>
      <c r="U56" s="971"/>
      <c r="V56" s="971"/>
      <c r="W56" s="971"/>
      <c r="X56" s="971"/>
      <c r="Y56" s="971"/>
      <c r="Z56" s="971"/>
      <c r="AA56" s="971"/>
      <c r="AB56" s="971"/>
      <c r="AC56" s="971"/>
      <c r="AD56" s="971"/>
      <c r="AE56" s="971"/>
      <c r="AF56" s="971"/>
      <c r="AG56" s="971"/>
      <c r="AH56" s="971"/>
      <c r="AI56" s="971"/>
      <c r="AJ56" s="971"/>
      <c r="AK56" s="971"/>
      <c r="AL56" s="971"/>
      <c r="AM56" s="971"/>
      <c r="AN56" s="971"/>
      <c r="AO56" s="971"/>
      <c r="AP56" s="971"/>
      <c r="AQ56" s="971"/>
      <c r="AR56" s="971"/>
      <c r="AS56" s="971"/>
      <c r="AT56" s="971"/>
      <c r="AU56" s="971"/>
      <c r="AV56" s="971"/>
      <c r="AW56" s="971"/>
      <c r="AX56" s="971"/>
      <c r="AY56" s="971"/>
      <c r="AZ56" s="971"/>
      <c r="BA56" s="971"/>
      <c r="BB56" s="971"/>
      <c r="BC56" s="971"/>
      <c r="BD56" s="971"/>
      <c r="BE56" s="971"/>
      <c r="BF56" s="971"/>
      <c r="BG56" s="971"/>
      <c r="BH56" s="971"/>
      <c r="BI56" s="971"/>
      <c r="BJ56" s="971"/>
      <c r="BK56" s="971"/>
      <c r="BL56" s="971"/>
      <c r="BM56" s="971"/>
      <c r="BN56" s="971"/>
      <c r="BO56" s="971"/>
      <c r="BP56" s="971"/>
      <c r="BQ56" s="971"/>
      <c r="BR56" s="971"/>
      <c r="BS56" s="971"/>
      <c r="BT56" s="971"/>
      <c r="BU56" s="1626"/>
      <c r="BV56" s="1626"/>
      <c r="BW56" s="1626"/>
      <c r="BX56" s="1626"/>
      <c r="BY56" s="1626"/>
      <c r="BZ56" s="1626"/>
      <c r="CA56" s="1626"/>
      <c r="CB56" s="1626"/>
      <c r="CC56" s="1626"/>
      <c r="CD56" s="1626"/>
      <c r="CE56" s="1626"/>
      <c r="CF56" s="1626"/>
      <c r="CG56" s="1626"/>
    </row>
    <row r="57" spans="2:156" ht="12.75" customHeight="1">
      <c r="B57" s="4341" t="s">
        <v>3785</v>
      </c>
      <c r="C57" s="4342"/>
      <c r="D57" s="4342"/>
      <c r="E57" s="4342"/>
      <c r="F57" s="4342"/>
      <c r="G57" s="4342"/>
      <c r="H57" s="4342"/>
      <c r="I57" s="4342"/>
      <c r="J57" s="4342"/>
      <c r="K57" s="4342"/>
      <c r="L57" s="4342"/>
      <c r="M57" s="4342"/>
      <c r="N57" s="4342"/>
      <c r="O57" s="4342"/>
      <c r="P57" s="4342"/>
      <c r="Q57" s="4342"/>
      <c r="R57" s="4342"/>
      <c r="S57" s="4342"/>
      <c r="T57" s="4342"/>
      <c r="U57" s="4342"/>
      <c r="V57" s="4342"/>
      <c r="W57" s="4342"/>
      <c r="X57" s="4342"/>
      <c r="Y57" s="4342"/>
      <c r="Z57" s="4342"/>
      <c r="AA57" s="4342"/>
      <c r="AB57" s="4342"/>
      <c r="AC57" s="4342"/>
      <c r="AD57" s="4342"/>
      <c r="AE57" s="4342"/>
      <c r="AF57" s="4342"/>
      <c r="AG57" s="4342"/>
      <c r="AH57" s="4342"/>
      <c r="AI57" s="4342"/>
      <c r="AJ57" s="4342"/>
      <c r="AK57" s="4342"/>
      <c r="AL57" s="4342"/>
      <c r="AM57" s="4342"/>
      <c r="AN57" s="4342"/>
      <c r="AO57" s="4342"/>
      <c r="AP57" s="4342"/>
      <c r="AQ57" s="4342"/>
      <c r="AR57" s="4342"/>
      <c r="AS57" s="4342"/>
      <c r="AT57" s="4342"/>
      <c r="AU57" s="4342"/>
      <c r="AV57" s="4342"/>
      <c r="AW57" s="4342"/>
      <c r="AX57" s="4342"/>
      <c r="AY57" s="4342"/>
      <c r="AZ57" s="4342"/>
      <c r="BA57" s="4342"/>
      <c r="BB57" s="4342"/>
      <c r="BC57" s="4342"/>
      <c r="BD57" s="4342"/>
      <c r="BE57" s="4342"/>
      <c r="BF57" s="4342"/>
      <c r="BG57" s="4342"/>
      <c r="BH57" s="4342"/>
      <c r="BI57" s="4342"/>
      <c r="BJ57" s="4342"/>
      <c r="BK57" s="4342"/>
      <c r="BL57" s="4342"/>
      <c r="BM57" s="4342"/>
      <c r="BN57" s="4342"/>
      <c r="BO57" s="4342"/>
      <c r="BP57" s="4342"/>
      <c r="BQ57" s="4342"/>
      <c r="BR57" s="4342"/>
      <c r="BS57" s="4342"/>
      <c r="BT57" s="4342"/>
      <c r="BU57" s="4342"/>
      <c r="BV57" s="4342"/>
      <c r="BW57" s="4342"/>
      <c r="BX57" s="4342"/>
      <c r="BY57" s="4342"/>
      <c r="BZ57" s="4342"/>
      <c r="CA57" s="4342"/>
      <c r="CB57" s="4342"/>
      <c r="CC57" s="4342"/>
      <c r="CD57" s="4342"/>
      <c r="CE57" s="4342"/>
      <c r="CF57" s="4342"/>
      <c r="CG57" s="4343"/>
    </row>
    <row r="58" spans="2:156" ht="11.45" customHeight="1">
      <c r="B58" s="1727"/>
      <c r="C58" s="4344" t="s">
        <v>5071</v>
      </c>
      <c r="D58" s="4314" t="s">
        <v>4506</v>
      </c>
      <c r="E58" s="4314"/>
      <c r="F58" s="4314"/>
      <c r="G58" s="4314"/>
      <c r="H58" s="4314"/>
      <c r="I58" s="4314"/>
      <c r="J58" s="4314"/>
      <c r="K58" s="4314"/>
      <c r="L58" s="4314"/>
      <c r="M58" s="4314"/>
      <c r="N58" s="4314"/>
      <c r="O58" s="4314"/>
      <c r="P58" s="4314"/>
      <c r="Q58" s="4314"/>
      <c r="R58" s="4314"/>
      <c r="S58" s="4314"/>
      <c r="T58" s="4314"/>
      <c r="U58" s="4314"/>
      <c r="V58" s="4314"/>
      <c r="W58" s="4314"/>
      <c r="X58" s="4314"/>
      <c r="Y58" s="4314"/>
      <c r="Z58" s="4314"/>
      <c r="AA58" s="4314"/>
      <c r="AB58" s="4314"/>
      <c r="AC58" s="4314"/>
      <c r="AD58" s="4314"/>
      <c r="AE58" s="4314"/>
      <c r="AF58" s="4314"/>
      <c r="AG58" s="4314"/>
      <c r="AH58" s="4314"/>
      <c r="AI58" s="4314"/>
      <c r="AJ58" s="4314"/>
      <c r="AK58" s="4314"/>
      <c r="AL58" s="4314"/>
      <c r="AM58" s="4314"/>
      <c r="AN58" s="4314"/>
      <c r="AO58" s="4314"/>
      <c r="AP58" s="4314"/>
      <c r="AQ58" s="4314"/>
      <c r="AR58" s="4314"/>
      <c r="AS58" s="4314"/>
      <c r="AT58" s="4314"/>
      <c r="AU58" s="4314"/>
      <c r="AV58" s="4314"/>
      <c r="AW58" s="4314"/>
      <c r="AX58" s="4314"/>
      <c r="AY58" s="4314"/>
      <c r="AZ58" s="4314"/>
      <c r="BA58" s="4314"/>
      <c r="BB58" s="4314"/>
      <c r="BC58" s="4314"/>
      <c r="BD58" s="4314"/>
      <c r="BE58" s="4314"/>
      <c r="BF58" s="4314"/>
      <c r="BG58" s="4314"/>
      <c r="BH58" s="4314"/>
      <c r="BI58" s="4314"/>
      <c r="BJ58" s="4314"/>
      <c r="BK58" s="4314"/>
      <c r="BL58" s="4314"/>
      <c r="BM58" s="4314"/>
      <c r="BN58" s="4314"/>
      <c r="BO58" s="4314"/>
      <c r="BP58" s="4314"/>
      <c r="BQ58" s="4314"/>
      <c r="BR58" s="4314"/>
      <c r="BS58" s="4314"/>
      <c r="BT58" s="4314"/>
      <c r="BU58" s="4314"/>
      <c r="BV58" s="4314"/>
      <c r="BW58" s="4314"/>
      <c r="BX58" s="4314"/>
      <c r="BY58" s="4314"/>
      <c r="BZ58" s="4314"/>
      <c r="CA58" s="4314"/>
      <c r="CB58" s="4314"/>
      <c r="CC58" s="4314"/>
      <c r="CD58" s="4314"/>
      <c r="CE58" s="4314"/>
      <c r="CF58" s="4314"/>
      <c r="CG58" s="4315"/>
    </row>
    <row r="59" spans="2:156" ht="24.95" customHeight="1">
      <c r="B59" s="1727"/>
      <c r="C59" s="4345"/>
      <c r="D59" s="4314"/>
      <c r="E59" s="4314"/>
      <c r="F59" s="4314"/>
      <c r="G59" s="4314"/>
      <c r="H59" s="4314"/>
      <c r="I59" s="4314"/>
      <c r="J59" s="4314"/>
      <c r="K59" s="4314"/>
      <c r="L59" s="4314"/>
      <c r="M59" s="4314"/>
      <c r="N59" s="4314"/>
      <c r="O59" s="4314"/>
      <c r="P59" s="4314"/>
      <c r="Q59" s="4314"/>
      <c r="R59" s="4314"/>
      <c r="S59" s="4314"/>
      <c r="T59" s="4314"/>
      <c r="U59" s="4314"/>
      <c r="V59" s="4314"/>
      <c r="W59" s="4314"/>
      <c r="X59" s="4314"/>
      <c r="Y59" s="4314"/>
      <c r="Z59" s="4314"/>
      <c r="AA59" s="4314"/>
      <c r="AB59" s="4314"/>
      <c r="AC59" s="4314"/>
      <c r="AD59" s="4314"/>
      <c r="AE59" s="4314"/>
      <c r="AF59" s="4314"/>
      <c r="AG59" s="4314"/>
      <c r="AH59" s="4314"/>
      <c r="AI59" s="4314"/>
      <c r="AJ59" s="4314"/>
      <c r="AK59" s="4314"/>
      <c r="AL59" s="4314"/>
      <c r="AM59" s="4314"/>
      <c r="AN59" s="4314"/>
      <c r="AO59" s="4314"/>
      <c r="AP59" s="4314"/>
      <c r="AQ59" s="4314"/>
      <c r="AR59" s="4314"/>
      <c r="AS59" s="4314"/>
      <c r="AT59" s="4314"/>
      <c r="AU59" s="4314"/>
      <c r="AV59" s="4314"/>
      <c r="AW59" s="4314"/>
      <c r="AX59" s="4314"/>
      <c r="AY59" s="4314"/>
      <c r="AZ59" s="4314"/>
      <c r="BA59" s="4314"/>
      <c r="BB59" s="4314"/>
      <c r="BC59" s="4314"/>
      <c r="BD59" s="4314"/>
      <c r="BE59" s="4314"/>
      <c r="BF59" s="4314"/>
      <c r="BG59" s="4314"/>
      <c r="BH59" s="4314"/>
      <c r="BI59" s="4314"/>
      <c r="BJ59" s="4314"/>
      <c r="BK59" s="4314"/>
      <c r="BL59" s="4314"/>
      <c r="BM59" s="4314"/>
      <c r="BN59" s="4314"/>
      <c r="BO59" s="4314"/>
      <c r="BP59" s="4314"/>
      <c r="BQ59" s="4314"/>
      <c r="BR59" s="4314"/>
      <c r="BS59" s="4314"/>
      <c r="BT59" s="4314"/>
      <c r="BU59" s="4314"/>
      <c r="BV59" s="4314"/>
      <c r="BW59" s="4314"/>
      <c r="BX59" s="4314"/>
      <c r="BY59" s="4314"/>
      <c r="BZ59" s="4314"/>
      <c r="CA59" s="4314"/>
      <c r="CB59" s="4314"/>
      <c r="CC59" s="4314"/>
      <c r="CD59" s="4314"/>
      <c r="CE59" s="4314"/>
      <c r="CF59" s="4314"/>
      <c r="CG59" s="4315"/>
    </row>
    <row r="60" spans="2:156" ht="11.45" customHeight="1">
      <c r="B60" s="1727"/>
      <c r="C60" s="1729"/>
      <c r="D60" s="4346" t="s">
        <v>3786</v>
      </c>
      <c r="E60" s="4346"/>
      <c r="F60" s="4346"/>
      <c r="G60" s="4346"/>
      <c r="H60" s="4346"/>
      <c r="I60" s="4346"/>
      <c r="J60" s="4346"/>
      <c r="K60" s="4346"/>
      <c r="L60" s="4346"/>
      <c r="M60" s="4346"/>
      <c r="N60" s="4346"/>
      <c r="O60" s="4346"/>
      <c r="P60" s="4346"/>
      <c r="Q60" s="4346"/>
      <c r="R60" s="4346"/>
      <c r="S60" s="4346"/>
      <c r="T60" s="4346"/>
      <c r="U60" s="4346"/>
      <c r="V60" s="4346"/>
      <c r="W60" s="4346"/>
      <c r="X60" s="4346"/>
      <c r="Y60" s="4346"/>
      <c r="Z60" s="4346"/>
      <c r="AA60" s="4346"/>
      <c r="AB60" s="4346"/>
      <c r="AC60" s="4346"/>
      <c r="AD60" s="4346"/>
      <c r="AE60" s="4346"/>
      <c r="AF60" s="4346"/>
      <c r="AG60" s="4346"/>
      <c r="AH60" s="4346"/>
      <c r="AI60" s="4346"/>
      <c r="AJ60" s="4346"/>
      <c r="AK60" s="4346"/>
      <c r="AL60" s="4346"/>
      <c r="AM60" s="4346"/>
      <c r="AN60" s="4346"/>
      <c r="AO60" s="4346"/>
      <c r="AP60" s="4346"/>
      <c r="AQ60" s="4346"/>
      <c r="AR60" s="4346"/>
      <c r="AS60" s="4346"/>
      <c r="AT60" s="4346"/>
      <c r="AU60" s="4346"/>
      <c r="AV60" s="4346"/>
      <c r="AW60" s="4346"/>
      <c r="AX60" s="4346"/>
      <c r="AY60" s="4346"/>
      <c r="AZ60" s="4346"/>
      <c r="BA60" s="4346"/>
      <c r="BB60" s="4346"/>
      <c r="BC60" s="4346"/>
      <c r="BD60" s="4346"/>
      <c r="BE60" s="4346"/>
      <c r="BF60" s="4346"/>
      <c r="BG60" s="4346"/>
      <c r="BH60" s="4346"/>
      <c r="BI60" s="4346"/>
      <c r="BJ60" s="4346"/>
      <c r="BK60" s="4346"/>
      <c r="BL60" s="4346"/>
      <c r="BM60" s="4346"/>
      <c r="BN60" s="4346"/>
      <c r="BO60" s="4346"/>
      <c r="BP60" s="4346"/>
      <c r="BQ60" s="4346"/>
      <c r="BR60" s="4346"/>
      <c r="BS60" s="4346"/>
      <c r="BT60" s="4346"/>
      <c r="BU60" s="4346"/>
      <c r="BV60" s="4346"/>
      <c r="BW60" s="4346"/>
      <c r="BX60" s="4346"/>
      <c r="BY60" s="4346"/>
      <c r="BZ60" s="4346"/>
      <c r="CA60" s="1730"/>
      <c r="CB60" s="1728"/>
      <c r="CC60" s="1728"/>
      <c r="CD60" s="1728"/>
      <c r="CE60" s="1728"/>
      <c r="CF60" s="1728"/>
      <c r="CG60" s="1731"/>
    </row>
    <row r="61" spans="2:156" ht="11.45" customHeight="1">
      <c r="B61" s="1727"/>
      <c r="C61" s="1728"/>
      <c r="D61" s="4288" t="s">
        <v>3787</v>
      </c>
      <c r="E61" s="4288"/>
      <c r="F61" s="4288"/>
      <c r="G61" s="4288"/>
      <c r="H61" s="4288"/>
      <c r="I61" s="4288"/>
      <c r="J61" s="4288"/>
      <c r="K61" s="4288"/>
      <c r="L61" s="4288"/>
      <c r="M61" s="4288"/>
      <c r="N61" s="4288"/>
      <c r="O61" s="4288"/>
      <c r="P61" s="4288"/>
      <c r="Q61" s="4288"/>
      <c r="R61" s="4288"/>
      <c r="S61" s="4288"/>
      <c r="T61" s="4288"/>
      <c r="U61" s="4288"/>
      <c r="V61" s="4288"/>
      <c r="W61" s="4288"/>
      <c r="X61" s="4288"/>
      <c r="Y61" s="4288"/>
      <c r="Z61" s="4288"/>
      <c r="AA61" s="4288"/>
      <c r="AB61" s="4288"/>
      <c r="AC61" s="4288"/>
      <c r="AD61" s="4288"/>
      <c r="AE61" s="4288"/>
      <c r="AF61" s="4288"/>
      <c r="AG61" s="4288"/>
      <c r="AH61" s="4288"/>
      <c r="AI61" s="4288"/>
      <c r="AJ61" s="4288"/>
      <c r="AK61" s="4288"/>
      <c r="AL61" s="4288"/>
      <c r="AM61" s="4288"/>
      <c r="AN61" s="4288"/>
      <c r="AO61" s="4288"/>
      <c r="AP61" s="4288"/>
      <c r="AQ61" s="4288"/>
      <c r="AR61" s="4288"/>
      <c r="AS61" s="4288"/>
      <c r="AT61" s="4288"/>
      <c r="AU61" s="4288"/>
      <c r="AV61" s="4288"/>
      <c r="AW61" s="4288"/>
      <c r="AX61" s="4288"/>
      <c r="AY61" s="4288"/>
      <c r="AZ61" s="4288"/>
      <c r="BA61" s="4288"/>
      <c r="BB61" s="4288"/>
      <c r="BC61" s="4288"/>
      <c r="BD61" s="4288"/>
      <c r="BE61" s="4288"/>
      <c r="BF61" s="4288"/>
      <c r="BG61" s="4288"/>
      <c r="BH61" s="4288"/>
      <c r="BI61" s="4288"/>
      <c r="BJ61" s="4288"/>
      <c r="BK61" s="4288"/>
      <c r="BL61" s="4288"/>
      <c r="BM61" s="4288"/>
      <c r="BN61" s="4288"/>
      <c r="BO61" s="4288"/>
      <c r="BP61" s="4288"/>
      <c r="BQ61" s="4288"/>
      <c r="BR61" s="4288"/>
      <c r="BS61" s="4288"/>
      <c r="BT61" s="4288"/>
      <c r="BU61" s="4288"/>
      <c r="BV61" s="4288"/>
      <c r="BW61" s="4288"/>
      <c r="BX61" s="4288"/>
      <c r="BY61" s="4288"/>
      <c r="BZ61" s="4288"/>
      <c r="CA61" s="1732"/>
      <c r="CB61" s="1728"/>
      <c r="CC61" s="1728"/>
      <c r="CD61" s="1728"/>
      <c r="CE61" s="1728"/>
      <c r="CF61" s="1728"/>
      <c r="CG61" s="1731"/>
    </row>
    <row r="62" spans="2:156" ht="12.95" customHeight="1">
      <c r="B62" s="1727"/>
      <c r="C62" s="1728"/>
      <c r="D62" s="1728"/>
      <c r="E62" s="1728"/>
      <c r="F62" s="4288" t="s">
        <v>3788</v>
      </c>
      <c r="G62" s="4288"/>
      <c r="H62" s="4288"/>
      <c r="I62" s="4288"/>
      <c r="J62" s="4288"/>
      <c r="K62" s="4288"/>
      <c r="L62" s="4288"/>
      <c r="M62" s="4288"/>
      <c r="N62" s="4288"/>
      <c r="O62" s="4288"/>
      <c r="P62" s="4288"/>
      <c r="Q62" s="4288"/>
      <c r="R62" s="4288"/>
      <c r="S62" s="4288"/>
      <c r="T62" s="4288"/>
      <c r="U62" s="4288"/>
      <c r="V62" s="4288"/>
      <c r="W62" s="4288"/>
      <c r="X62" s="4288"/>
      <c r="Y62" s="4288"/>
      <c r="Z62" s="4288"/>
      <c r="AA62" s="4288"/>
      <c r="AB62" s="4288"/>
      <c r="AC62" s="4288"/>
      <c r="AD62" s="4288"/>
      <c r="AE62" s="4288"/>
      <c r="AF62" s="4288"/>
      <c r="AG62" s="4288"/>
      <c r="AH62" s="4288"/>
      <c r="AI62" s="4288"/>
      <c r="AJ62" s="4288"/>
      <c r="AK62" s="4288"/>
      <c r="AL62" s="4288"/>
      <c r="AM62" s="4288"/>
      <c r="AN62" s="4288"/>
      <c r="AO62" s="4288"/>
      <c r="AP62" s="4288"/>
      <c r="AQ62" s="4288"/>
      <c r="AR62" s="4288"/>
      <c r="AS62" s="4288"/>
      <c r="AT62" s="4288"/>
      <c r="AU62" s="4288"/>
      <c r="AV62" s="4288"/>
      <c r="AW62" s="4288"/>
      <c r="AX62" s="4288"/>
      <c r="AY62" s="4288"/>
      <c r="AZ62" s="4288"/>
      <c r="BA62" s="4288"/>
      <c r="BB62" s="4288"/>
      <c r="BC62" s="4288"/>
      <c r="BD62" s="4288"/>
      <c r="BE62" s="4288"/>
      <c r="BF62" s="4288"/>
      <c r="BG62" s="4288"/>
      <c r="BH62" s="4288"/>
      <c r="BI62" s="4288"/>
      <c r="BJ62" s="4288"/>
      <c r="BK62" s="4288"/>
      <c r="BL62" s="4288"/>
      <c r="BM62" s="4288"/>
      <c r="BN62" s="4288"/>
      <c r="BO62" s="4288"/>
      <c r="BP62" s="4288"/>
      <c r="BQ62" s="4288"/>
      <c r="BR62" s="4288"/>
      <c r="BS62" s="4288"/>
      <c r="BT62" s="4288"/>
      <c r="BU62" s="4288"/>
      <c r="BV62" s="4288"/>
      <c r="BW62" s="4288"/>
      <c r="BX62" s="4288"/>
      <c r="BY62" s="4288"/>
      <c r="BZ62" s="4288"/>
      <c r="CA62" s="1732"/>
      <c r="CB62" s="1728"/>
      <c r="CC62" s="1728"/>
      <c r="CD62" s="1728"/>
      <c r="CE62" s="1728"/>
      <c r="CF62" s="1728"/>
      <c r="CG62" s="1731"/>
    </row>
    <row r="63" spans="2:156" ht="11.1" customHeight="1">
      <c r="B63" s="1733"/>
      <c r="C63" s="1626"/>
      <c r="D63" s="1626"/>
      <c r="E63" s="1626"/>
      <c r="F63" s="1626"/>
      <c r="G63" s="4332"/>
      <c r="H63" s="4332"/>
      <c r="I63" s="4332"/>
      <c r="J63" s="4332"/>
      <c r="K63" s="4332"/>
      <c r="L63" s="4332"/>
      <c r="M63" s="4332"/>
      <c r="N63" s="4332"/>
      <c r="O63" s="4334" t="s">
        <v>3789</v>
      </c>
      <c r="P63" s="4335"/>
      <c r="Q63" s="4335"/>
      <c r="R63" s="4335"/>
      <c r="S63" s="4335"/>
      <c r="T63" s="4335"/>
      <c r="U63" s="4335"/>
      <c r="V63" s="4335"/>
      <c r="W63" s="4335"/>
      <c r="X63" s="4335"/>
      <c r="Y63" s="4335"/>
      <c r="Z63" s="4336"/>
      <c r="AA63" s="4328" t="s">
        <v>3790</v>
      </c>
      <c r="AB63" s="4328"/>
      <c r="AC63" s="4328"/>
      <c r="AD63" s="4328"/>
      <c r="AE63" s="4328"/>
      <c r="AF63" s="4328"/>
      <c r="AG63" s="4328"/>
      <c r="AH63" s="4328"/>
      <c r="AI63" s="4328"/>
      <c r="AJ63" s="4328"/>
      <c r="AK63" s="4328"/>
      <c r="AL63" s="4328"/>
      <c r="AM63" s="4328"/>
      <c r="AN63" s="1734"/>
      <c r="AO63" s="1734"/>
      <c r="AP63" s="1734"/>
      <c r="AQ63" s="1626"/>
      <c r="AR63" s="1626"/>
      <c r="AS63" s="1626"/>
      <c r="AT63" s="1626"/>
      <c r="AU63" s="1626"/>
      <c r="AV63" s="1626"/>
      <c r="AW63" s="1626"/>
      <c r="AX63" s="1626"/>
      <c r="AY63" s="1626"/>
      <c r="AZ63" s="1626"/>
      <c r="BA63" s="1626"/>
      <c r="BB63" s="1626"/>
      <c r="BC63" s="1626"/>
      <c r="BD63" s="1626"/>
      <c r="BE63" s="1626"/>
      <c r="BF63" s="1626"/>
      <c r="BG63" s="1626"/>
      <c r="BH63" s="1626"/>
      <c r="BI63" s="1626"/>
      <c r="BJ63" s="1626"/>
      <c r="BK63" s="1626"/>
      <c r="BL63" s="1626"/>
      <c r="BM63" s="1626"/>
      <c r="BN63" s="1626"/>
      <c r="BO63" s="1626"/>
      <c r="BP63" s="1626"/>
      <c r="BQ63" s="1626"/>
      <c r="BR63" s="1626"/>
      <c r="BS63" s="1626"/>
      <c r="BT63" s="1626"/>
      <c r="BU63" s="1626"/>
      <c r="BV63" s="1626"/>
      <c r="BW63" s="1626"/>
      <c r="BX63" s="1626"/>
      <c r="BY63" s="1626"/>
      <c r="BZ63" s="1626"/>
      <c r="CA63" s="1626"/>
      <c r="CB63" s="1626"/>
      <c r="CC63" s="1626"/>
      <c r="CD63" s="1626"/>
      <c r="CE63" s="1626"/>
      <c r="CF63" s="1626"/>
      <c r="CG63" s="1735"/>
    </row>
    <row r="64" spans="2:156" ht="11.1" customHeight="1" thickBot="1">
      <c r="B64" s="1733"/>
      <c r="C64" s="1626"/>
      <c r="D64" s="1626"/>
      <c r="E64" s="1626"/>
      <c r="F64" s="1626"/>
      <c r="G64" s="4333"/>
      <c r="H64" s="4333"/>
      <c r="I64" s="4333"/>
      <c r="J64" s="4333"/>
      <c r="K64" s="4333"/>
      <c r="L64" s="4333"/>
      <c r="M64" s="4333"/>
      <c r="N64" s="4333"/>
      <c r="O64" s="4337" t="s">
        <v>3791</v>
      </c>
      <c r="P64" s="4338"/>
      <c r="Q64" s="4338"/>
      <c r="R64" s="4338"/>
      <c r="S64" s="4338"/>
      <c r="T64" s="4339"/>
      <c r="U64" s="4340" t="s">
        <v>3792</v>
      </c>
      <c r="V64" s="4340"/>
      <c r="W64" s="4340"/>
      <c r="X64" s="4340"/>
      <c r="Y64" s="4340"/>
      <c r="Z64" s="4340"/>
      <c r="AA64" s="4340" t="s">
        <v>3791</v>
      </c>
      <c r="AB64" s="4340"/>
      <c r="AC64" s="4340"/>
      <c r="AD64" s="4340"/>
      <c r="AE64" s="4340"/>
      <c r="AF64" s="4340"/>
      <c r="AG64" s="4340"/>
      <c r="AH64" s="4340" t="s">
        <v>3792</v>
      </c>
      <c r="AI64" s="4340"/>
      <c r="AJ64" s="4340"/>
      <c r="AK64" s="4340"/>
      <c r="AL64" s="4340"/>
      <c r="AM64" s="4340"/>
      <c r="AN64" s="1734"/>
      <c r="AO64" s="1734"/>
      <c r="AP64" s="1734"/>
      <c r="AQ64" s="1626"/>
      <c r="AR64" s="1626"/>
      <c r="AS64" s="1626"/>
      <c r="AT64" s="1626"/>
      <c r="AU64" s="1626"/>
      <c r="AV64" s="1626"/>
      <c r="AW64" s="1626"/>
      <c r="AX64" s="1626"/>
      <c r="AY64" s="1626"/>
      <c r="AZ64" s="1626"/>
      <c r="BA64" s="1626"/>
      <c r="BB64" s="1626"/>
      <c r="BC64" s="1626"/>
      <c r="BD64" s="1626"/>
      <c r="BE64" s="1626"/>
      <c r="BF64" s="1626"/>
      <c r="BG64" s="1626"/>
      <c r="BH64" s="1626"/>
      <c r="BI64" s="1626"/>
      <c r="BJ64" s="1626"/>
      <c r="BK64" s="1626"/>
      <c r="BL64" s="1626"/>
      <c r="BM64" s="1626"/>
      <c r="BN64" s="1626"/>
      <c r="BO64" s="1626"/>
      <c r="BP64" s="1626"/>
      <c r="BQ64" s="1626"/>
      <c r="BR64" s="1626"/>
      <c r="BS64" s="1626"/>
      <c r="BT64" s="1626"/>
      <c r="BU64" s="1626"/>
      <c r="BV64" s="1626"/>
      <c r="BW64" s="1626"/>
      <c r="BX64" s="1626"/>
      <c r="BY64" s="1626"/>
      <c r="BZ64" s="1626"/>
      <c r="CA64" s="1626"/>
      <c r="CB64" s="1626"/>
      <c r="CC64" s="1626"/>
      <c r="CD64" s="1626"/>
      <c r="CE64" s="1626"/>
      <c r="CF64" s="1626"/>
      <c r="CG64" s="1735"/>
    </row>
    <row r="65" spans="2:85" ht="7.5" customHeight="1" thickTop="1">
      <c r="B65" s="1733"/>
      <c r="C65" s="1626"/>
      <c r="D65" s="1626"/>
      <c r="E65" s="1626"/>
      <c r="F65" s="1626"/>
      <c r="G65" s="4321" t="s">
        <v>2583</v>
      </c>
      <c r="H65" s="4322"/>
      <c r="I65" s="4322"/>
      <c r="J65" s="4322"/>
      <c r="K65" s="4322"/>
      <c r="L65" s="4322"/>
      <c r="M65" s="4322"/>
      <c r="N65" s="4323"/>
      <c r="O65" s="4321" t="s">
        <v>3793</v>
      </c>
      <c r="P65" s="4322"/>
      <c r="Q65" s="4322"/>
      <c r="R65" s="4322"/>
      <c r="S65" s="4322"/>
      <c r="T65" s="4323"/>
      <c r="U65" s="4327" t="s">
        <v>243</v>
      </c>
      <c r="V65" s="4327"/>
      <c r="W65" s="4327"/>
      <c r="X65" s="4327"/>
      <c r="Y65" s="4327"/>
      <c r="Z65" s="4327"/>
      <c r="AA65" s="4327" t="s">
        <v>3794</v>
      </c>
      <c r="AB65" s="4327"/>
      <c r="AC65" s="4327"/>
      <c r="AD65" s="4327"/>
      <c r="AE65" s="4327"/>
      <c r="AF65" s="4327"/>
      <c r="AG65" s="4327"/>
      <c r="AH65" s="4327" t="s">
        <v>243</v>
      </c>
      <c r="AI65" s="4327"/>
      <c r="AJ65" s="4327"/>
      <c r="AK65" s="4327"/>
      <c r="AL65" s="4327"/>
      <c r="AM65" s="4327"/>
      <c r="AN65" s="1734"/>
      <c r="AO65" s="1734"/>
      <c r="AP65" s="1734"/>
      <c r="AQ65" s="1626"/>
      <c r="AR65" s="1626"/>
      <c r="AS65" s="1626"/>
      <c r="AT65" s="1626"/>
      <c r="AU65" s="1626"/>
      <c r="AV65" s="1626"/>
      <c r="AW65" s="1626"/>
      <c r="AX65" s="1626"/>
      <c r="AY65" s="1626"/>
      <c r="AZ65" s="1626"/>
      <c r="BA65" s="1626"/>
      <c r="BB65" s="1626"/>
      <c r="BC65" s="1626"/>
      <c r="BD65" s="1626"/>
      <c r="BE65" s="1626"/>
      <c r="BF65" s="1626"/>
      <c r="BG65" s="1626"/>
      <c r="BH65" s="1626"/>
      <c r="BI65" s="1626"/>
      <c r="BJ65" s="1626"/>
      <c r="BK65" s="1626"/>
      <c r="BL65" s="1626"/>
      <c r="BM65" s="1626"/>
      <c r="BN65" s="1626"/>
      <c r="BO65" s="1626"/>
      <c r="BP65" s="1626"/>
      <c r="BQ65" s="1626"/>
      <c r="BR65" s="1626"/>
      <c r="BS65" s="1626"/>
      <c r="BT65" s="1626"/>
      <c r="BU65" s="1626"/>
      <c r="BV65" s="1626"/>
      <c r="BW65" s="1626"/>
      <c r="BX65" s="1626"/>
      <c r="BY65" s="1626"/>
      <c r="BZ65" s="1626"/>
      <c r="CA65" s="1626"/>
      <c r="CB65" s="1626"/>
      <c r="CC65" s="1626"/>
      <c r="CD65" s="1626"/>
      <c r="CE65" s="1626"/>
      <c r="CF65" s="1626"/>
      <c r="CG65" s="1735"/>
    </row>
    <row r="66" spans="2:85" ht="7.5" customHeight="1">
      <c r="B66" s="1733"/>
      <c r="C66" s="1626"/>
      <c r="D66" s="1626"/>
      <c r="E66" s="1626"/>
      <c r="F66" s="1626"/>
      <c r="G66" s="4324"/>
      <c r="H66" s="4325"/>
      <c r="I66" s="4325"/>
      <c r="J66" s="4325"/>
      <c r="K66" s="4325"/>
      <c r="L66" s="4325"/>
      <c r="M66" s="4325"/>
      <c r="N66" s="4326"/>
      <c r="O66" s="4324"/>
      <c r="P66" s="4325"/>
      <c r="Q66" s="4325"/>
      <c r="R66" s="4325"/>
      <c r="S66" s="4325"/>
      <c r="T66" s="4326"/>
      <c r="U66" s="4328"/>
      <c r="V66" s="4328"/>
      <c r="W66" s="4328"/>
      <c r="X66" s="4328"/>
      <c r="Y66" s="4328"/>
      <c r="Z66" s="4328"/>
      <c r="AA66" s="4328"/>
      <c r="AB66" s="4328"/>
      <c r="AC66" s="4328"/>
      <c r="AD66" s="4328"/>
      <c r="AE66" s="4328"/>
      <c r="AF66" s="4328"/>
      <c r="AG66" s="4328"/>
      <c r="AH66" s="4328"/>
      <c r="AI66" s="4328"/>
      <c r="AJ66" s="4328"/>
      <c r="AK66" s="4328"/>
      <c r="AL66" s="4328"/>
      <c r="AM66" s="4328"/>
      <c r="AN66" s="1734"/>
      <c r="AO66" s="1734"/>
      <c r="AP66" s="1734"/>
      <c r="AQ66" s="1626"/>
      <c r="AR66" s="1626"/>
      <c r="AS66" s="1626"/>
      <c r="AT66" s="1626"/>
      <c r="AU66" s="1626"/>
      <c r="AV66" s="1626"/>
      <c r="AW66" s="1626"/>
      <c r="AX66" s="1626"/>
      <c r="AY66" s="1626"/>
      <c r="AZ66" s="1626"/>
      <c r="BA66" s="1626"/>
      <c r="BB66" s="1626"/>
      <c r="BC66" s="1626"/>
      <c r="BD66" s="1626"/>
      <c r="BE66" s="1626"/>
      <c r="BF66" s="1626"/>
      <c r="BG66" s="1626"/>
      <c r="BH66" s="1626"/>
      <c r="BI66" s="1626"/>
      <c r="BJ66" s="1626"/>
      <c r="BK66" s="1626"/>
      <c r="BL66" s="1626"/>
      <c r="BM66" s="1626"/>
      <c r="BN66" s="1626"/>
      <c r="BO66" s="1626"/>
      <c r="BP66" s="1626"/>
      <c r="BQ66" s="1626"/>
      <c r="BR66" s="1626"/>
      <c r="BS66" s="1626"/>
      <c r="BT66" s="1626"/>
      <c r="BU66" s="1626"/>
      <c r="BV66" s="1626"/>
      <c r="BW66" s="1626"/>
      <c r="BX66" s="1626"/>
      <c r="BY66" s="1626"/>
      <c r="BZ66" s="1626"/>
      <c r="CA66" s="1626"/>
      <c r="CB66" s="1626"/>
      <c r="CC66" s="1626"/>
      <c r="CD66" s="1626"/>
      <c r="CE66" s="1626"/>
      <c r="CF66" s="1626"/>
      <c r="CG66" s="1735"/>
    </row>
    <row r="67" spans="2:85" ht="8.25" customHeight="1">
      <c r="B67" s="1733"/>
      <c r="C67" s="1626"/>
      <c r="D67" s="1626"/>
      <c r="E67" s="1626"/>
      <c r="F67" s="1626"/>
      <c r="G67" s="4328" t="s">
        <v>3795</v>
      </c>
      <c r="H67" s="4328"/>
      <c r="I67" s="4328"/>
      <c r="J67" s="4328"/>
      <c r="K67" s="4328"/>
      <c r="L67" s="4328"/>
      <c r="M67" s="4328"/>
      <c r="N67" s="4328"/>
      <c r="O67" s="4329" t="s">
        <v>3793</v>
      </c>
      <c r="P67" s="4330"/>
      <c r="Q67" s="4330"/>
      <c r="R67" s="4330"/>
      <c r="S67" s="4330"/>
      <c r="T67" s="4331"/>
      <c r="U67" s="4328" t="s">
        <v>3796</v>
      </c>
      <c r="V67" s="4328"/>
      <c r="W67" s="4328"/>
      <c r="X67" s="4328"/>
      <c r="Y67" s="4328"/>
      <c r="Z67" s="4328"/>
      <c r="AA67" s="4328" t="s">
        <v>3797</v>
      </c>
      <c r="AB67" s="4328"/>
      <c r="AC67" s="4328"/>
      <c r="AD67" s="4328"/>
      <c r="AE67" s="4328"/>
      <c r="AF67" s="4328"/>
      <c r="AG67" s="4328"/>
      <c r="AH67" s="4328" t="s">
        <v>3796</v>
      </c>
      <c r="AI67" s="4328"/>
      <c r="AJ67" s="4328"/>
      <c r="AK67" s="4328"/>
      <c r="AL67" s="4328"/>
      <c r="AM67" s="4328"/>
      <c r="AN67" s="1734"/>
      <c r="AO67" s="1734"/>
      <c r="AP67" s="1734"/>
      <c r="AQ67" s="1626"/>
      <c r="AR67" s="1626"/>
      <c r="AS67" s="1626"/>
      <c r="AT67" s="1626"/>
      <c r="AU67" s="1626"/>
      <c r="AV67" s="1626"/>
      <c r="AW67" s="1626"/>
      <c r="AX67" s="1626"/>
      <c r="AY67" s="1626"/>
      <c r="AZ67" s="1626"/>
      <c r="BA67" s="1626"/>
      <c r="BB67" s="1626"/>
      <c r="BC67" s="1626"/>
      <c r="BD67" s="1626"/>
      <c r="BE67" s="1626"/>
      <c r="BF67" s="1626"/>
      <c r="BG67" s="1626"/>
      <c r="BH67" s="1626"/>
      <c r="BI67" s="1626"/>
      <c r="BJ67" s="1626"/>
      <c r="BK67" s="1626"/>
      <c r="BL67" s="1626"/>
      <c r="BM67" s="1626"/>
      <c r="BN67" s="1626"/>
      <c r="BO67" s="1626"/>
      <c r="BP67" s="1626"/>
      <c r="BQ67" s="1626"/>
      <c r="BR67" s="1626"/>
      <c r="BS67" s="1626"/>
      <c r="BT67" s="1626"/>
      <c r="BU67" s="1626"/>
      <c r="BV67" s="1626"/>
      <c r="BW67" s="1626"/>
      <c r="BX67" s="1626"/>
      <c r="BY67" s="1626"/>
      <c r="BZ67" s="1626"/>
      <c r="CA67" s="1626"/>
      <c r="CB67" s="1626"/>
      <c r="CC67" s="1626"/>
      <c r="CD67" s="1626"/>
      <c r="CE67" s="1626"/>
      <c r="CF67" s="1626"/>
      <c r="CG67" s="1735"/>
    </row>
    <row r="68" spans="2:85" ht="8.25" customHeight="1">
      <c r="B68" s="1733"/>
      <c r="C68" s="1626"/>
      <c r="D68" s="1626"/>
      <c r="E68" s="1626"/>
      <c r="F68" s="1626"/>
      <c r="G68" s="4328"/>
      <c r="H68" s="4328"/>
      <c r="I68" s="4328"/>
      <c r="J68" s="4328"/>
      <c r="K68" s="4328"/>
      <c r="L68" s="4328"/>
      <c r="M68" s="4328"/>
      <c r="N68" s="4328"/>
      <c r="O68" s="4324"/>
      <c r="P68" s="4325"/>
      <c r="Q68" s="4325"/>
      <c r="R68" s="4325"/>
      <c r="S68" s="4325"/>
      <c r="T68" s="4326"/>
      <c r="U68" s="4328"/>
      <c r="V68" s="4328"/>
      <c r="W68" s="4328"/>
      <c r="X68" s="4328"/>
      <c r="Y68" s="4328"/>
      <c r="Z68" s="4328"/>
      <c r="AA68" s="4328"/>
      <c r="AB68" s="4328"/>
      <c r="AC68" s="4328"/>
      <c r="AD68" s="4328"/>
      <c r="AE68" s="4328"/>
      <c r="AF68" s="4328"/>
      <c r="AG68" s="4328"/>
      <c r="AH68" s="4328"/>
      <c r="AI68" s="4328"/>
      <c r="AJ68" s="4328"/>
      <c r="AK68" s="4328"/>
      <c r="AL68" s="4328"/>
      <c r="AM68" s="4328"/>
      <c r="AN68" s="1734"/>
      <c r="AO68" s="1734"/>
      <c r="AP68" s="1734"/>
      <c r="AQ68" s="1626"/>
      <c r="AR68" s="1626"/>
      <c r="AS68" s="1626"/>
      <c r="AT68" s="1626"/>
      <c r="AU68" s="1626"/>
      <c r="AV68" s="1626"/>
      <c r="AW68" s="1626"/>
      <c r="AX68" s="1626"/>
      <c r="AY68" s="1626"/>
      <c r="AZ68" s="1626"/>
      <c r="BA68" s="1626"/>
      <c r="BB68" s="1626"/>
      <c r="BC68" s="1626"/>
      <c r="BD68" s="1626"/>
      <c r="BE68" s="1626"/>
      <c r="BF68" s="1626"/>
      <c r="BG68" s="1626"/>
      <c r="BH68" s="1626"/>
      <c r="BI68" s="1626"/>
      <c r="BJ68" s="1626"/>
      <c r="BK68" s="1626"/>
      <c r="BL68" s="1626"/>
      <c r="BM68" s="1626"/>
      <c r="BN68" s="1626"/>
      <c r="BO68" s="1626"/>
      <c r="BP68" s="1626"/>
      <c r="BQ68" s="1626"/>
      <c r="BR68" s="1626"/>
      <c r="BS68" s="1626"/>
      <c r="BT68" s="1626"/>
      <c r="BU68" s="1626"/>
      <c r="BV68" s="1626"/>
      <c r="BW68" s="1626"/>
      <c r="BX68" s="1626"/>
      <c r="BY68" s="1626"/>
      <c r="BZ68" s="1626"/>
      <c r="CA68" s="1626"/>
      <c r="CB68" s="1626"/>
      <c r="CC68" s="1626"/>
      <c r="CD68" s="1626"/>
      <c r="CE68" s="1626"/>
      <c r="CF68" s="1626"/>
      <c r="CG68" s="1735"/>
    </row>
    <row r="69" spans="2:85" ht="2.25" customHeight="1">
      <c r="B69" s="1733"/>
      <c r="C69" s="1626"/>
      <c r="D69" s="1626"/>
      <c r="E69" s="1626"/>
      <c r="F69" s="1626"/>
      <c r="G69" s="1734"/>
      <c r="H69" s="1734"/>
      <c r="I69" s="1734"/>
      <c r="J69" s="1734"/>
      <c r="K69" s="1734"/>
      <c r="L69" s="1734"/>
      <c r="M69" s="1734"/>
      <c r="N69" s="1734"/>
      <c r="O69" s="1734"/>
      <c r="P69" s="1734"/>
      <c r="Q69" s="1734"/>
      <c r="R69" s="1734"/>
      <c r="S69" s="1734"/>
      <c r="T69" s="1734"/>
      <c r="U69" s="1734"/>
      <c r="V69" s="1734"/>
      <c r="W69" s="1734"/>
      <c r="X69" s="1734"/>
      <c r="Y69" s="1734"/>
      <c r="Z69" s="1734"/>
      <c r="AA69" s="1734"/>
      <c r="AB69" s="1734"/>
      <c r="AC69" s="1734"/>
      <c r="AD69" s="1734"/>
      <c r="AE69" s="1734"/>
      <c r="AF69" s="1734"/>
      <c r="AG69" s="1734"/>
      <c r="AH69" s="1734"/>
      <c r="AI69" s="1734"/>
      <c r="AJ69" s="1734"/>
      <c r="AK69" s="1734"/>
      <c r="AL69" s="1734"/>
      <c r="AM69" s="1734"/>
      <c r="AN69" s="1734"/>
      <c r="AO69" s="1734"/>
      <c r="AP69" s="1734"/>
      <c r="AQ69" s="1626"/>
      <c r="AR69" s="1626"/>
      <c r="AS69" s="1626"/>
      <c r="AT69" s="1626"/>
      <c r="AU69" s="1626"/>
      <c r="AV69" s="1626"/>
      <c r="AW69" s="1626"/>
      <c r="AX69" s="1626"/>
      <c r="AY69" s="1626"/>
      <c r="AZ69" s="1626"/>
      <c r="BA69" s="1626"/>
      <c r="BB69" s="1626"/>
      <c r="BC69" s="1626"/>
      <c r="BD69" s="1626"/>
      <c r="BE69" s="1626"/>
      <c r="BF69" s="1626"/>
      <c r="BG69" s="1626"/>
      <c r="BH69" s="1626"/>
      <c r="BI69" s="1626"/>
      <c r="BJ69" s="1626"/>
      <c r="BK69" s="1626"/>
      <c r="BL69" s="1626"/>
      <c r="BM69" s="1626"/>
      <c r="BN69" s="1626"/>
      <c r="BO69" s="1626"/>
      <c r="BP69" s="1626"/>
      <c r="BQ69" s="1626"/>
      <c r="BR69" s="1626"/>
      <c r="BS69" s="1626"/>
      <c r="BT69" s="1626"/>
      <c r="BU69" s="1626"/>
      <c r="BV69" s="1626"/>
      <c r="BW69" s="1626"/>
      <c r="BX69" s="1626"/>
      <c r="BY69" s="1626"/>
      <c r="BZ69" s="1626"/>
      <c r="CA69" s="1626"/>
      <c r="CB69" s="1626"/>
      <c r="CC69" s="1626"/>
      <c r="CD69" s="1626"/>
      <c r="CE69" s="1626"/>
      <c r="CF69" s="1626"/>
      <c r="CG69" s="1735"/>
    </row>
    <row r="70" spans="2:85" ht="11.45" customHeight="1">
      <c r="B70" s="1727"/>
      <c r="C70" s="1736">
        <v>2</v>
      </c>
      <c r="D70" s="4316" t="s">
        <v>4507</v>
      </c>
      <c r="E70" s="4316"/>
      <c r="F70" s="4316"/>
      <c r="G70" s="4316"/>
      <c r="H70" s="4316"/>
      <c r="I70" s="4316"/>
      <c r="J70" s="4316"/>
      <c r="K70" s="4316"/>
      <c r="L70" s="4316"/>
      <c r="M70" s="4316"/>
      <c r="N70" s="4316"/>
      <c r="O70" s="4316"/>
      <c r="P70" s="4316"/>
      <c r="Q70" s="4316"/>
      <c r="R70" s="4316"/>
      <c r="S70" s="4316"/>
      <c r="T70" s="4316"/>
      <c r="U70" s="4316"/>
      <c r="V70" s="4316"/>
      <c r="W70" s="4316"/>
      <c r="X70" s="4316"/>
      <c r="Y70" s="4316"/>
      <c r="Z70" s="4316"/>
      <c r="AA70" s="4316"/>
      <c r="AB70" s="4316"/>
      <c r="AC70" s="4316"/>
      <c r="AD70" s="4316"/>
      <c r="AE70" s="4316"/>
      <c r="AF70" s="4316"/>
      <c r="AG70" s="4316"/>
      <c r="AH70" s="4316"/>
      <c r="AI70" s="4316"/>
      <c r="AJ70" s="4316"/>
      <c r="AK70" s="4316"/>
      <c r="AL70" s="4316"/>
      <c r="AM70" s="4316"/>
      <c r="AN70" s="4316"/>
      <c r="AO70" s="4316"/>
      <c r="AP70" s="4316"/>
      <c r="AQ70" s="4316"/>
      <c r="AR70" s="4316"/>
      <c r="AS70" s="4316"/>
      <c r="AT70" s="4316"/>
      <c r="AU70" s="4316"/>
      <c r="AV70" s="4316"/>
      <c r="AW70" s="4316"/>
      <c r="AX70" s="4316"/>
      <c r="AY70" s="4316"/>
      <c r="AZ70" s="4316"/>
      <c r="BA70" s="4316"/>
      <c r="BB70" s="4316"/>
      <c r="BC70" s="4316"/>
      <c r="BD70" s="4316"/>
      <c r="BE70" s="4316"/>
      <c r="BF70" s="4316"/>
      <c r="BG70" s="4316"/>
      <c r="BH70" s="4316"/>
      <c r="BI70" s="4316"/>
      <c r="BJ70" s="4316"/>
      <c r="BK70" s="4316"/>
      <c r="BL70" s="4316"/>
      <c r="BM70" s="4316"/>
      <c r="BN70" s="4316"/>
      <c r="BO70" s="4316"/>
      <c r="BP70" s="4316"/>
      <c r="BQ70" s="4316"/>
      <c r="BR70" s="4316"/>
      <c r="BS70" s="4316"/>
      <c r="BT70" s="4316"/>
      <c r="BU70" s="4316"/>
      <c r="BV70" s="4316"/>
      <c r="BW70" s="4316"/>
      <c r="BX70" s="4316"/>
      <c r="BY70" s="4316"/>
      <c r="BZ70" s="4316"/>
      <c r="CA70" s="4316"/>
      <c r="CB70" s="4316"/>
      <c r="CC70" s="4316"/>
      <c r="CD70" s="4316"/>
      <c r="CE70" s="4316"/>
      <c r="CF70" s="4316"/>
      <c r="CG70" s="4317"/>
    </row>
    <row r="71" spans="2:85" ht="11.45" customHeight="1">
      <c r="B71" s="1727"/>
      <c r="C71" s="1626"/>
      <c r="D71" s="4316"/>
      <c r="E71" s="4316"/>
      <c r="F71" s="4316"/>
      <c r="G71" s="4316"/>
      <c r="H71" s="4316"/>
      <c r="I71" s="4316"/>
      <c r="J71" s="4316"/>
      <c r="K71" s="4316"/>
      <c r="L71" s="4316"/>
      <c r="M71" s="4316"/>
      <c r="N71" s="4316"/>
      <c r="O71" s="4316"/>
      <c r="P71" s="4316"/>
      <c r="Q71" s="4316"/>
      <c r="R71" s="4316"/>
      <c r="S71" s="4316"/>
      <c r="T71" s="4316"/>
      <c r="U71" s="4316"/>
      <c r="V71" s="4316"/>
      <c r="W71" s="4316"/>
      <c r="X71" s="4316"/>
      <c r="Y71" s="4316"/>
      <c r="Z71" s="4316"/>
      <c r="AA71" s="4316"/>
      <c r="AB71" s="4316"/>
      <c r="AC71" s="4316"/>
      <c r="AD71" s="4316"/>
      <c r="AE71" s="4316"/>
      <c r="AF71" s="4316"/>
      <c r="AG71" s="4316"/>
      <c r="AH71" s="4316"/>
      <c r="AI71" s="4316"/>
      <c r="AJ71" s="4316"/>
      <c r="AK71" s="4316"/>
      <c r="AL71" s="4316"/>
      <c r="AM71" s="4316"/>
      <c r="AN71" s="4316"/>
      <c r="AO71" s="4316"/>
      <c r="AP71" s="4316"/>
      <c r="AQ71" s="4316"/>
      <c r="AR71" s="4316"/>
      <c r="AS71" s="4316"/>
      <c r="AT71" s="4316"/>
      <c r="AU71" s="4316"/>
      <c r="AV71" s="4316"/>
      <c r="AW71" s="4316"/>
      <c r="AX71" s="4316"/>
      <c r="AY71" s="4316"/>
      <c r="AZ71" s="4316"/>
      <c r="BA71" s="4316"/>
      <c r="BB71" s="4316"/>
      <c r="BC71" s="4316"/>
      <c r="BD71" s="4316"/>
      <c r="BE71" s="4316"/>
      <c r="BF71" s="4316"/>
      <c r="BG71" s="4316"/>
      <c r="BH71" s="4316"/>
      <c r="BI71" s="4316"/>
      <c r="BJ71" s="4316"/>
      <c r="BK71" s="4316"/>
      <c r="BL71" s="4316"/>
      <c r="BM71" s="4316"/>
      <c r="BN71" s="4316"/>
      <c r="BO71" s="4316"/>
      <c r="BP71" s="4316"/>
      <c r="BQ71" s="4316"/>
      <c r="BR71" s="4316"/>
      <c r="BS71" s="4316"/>
      <c r="BT71" s="4316"/>
      <c r="BU71" s="4316"/>
      <c r="BV71" s="4316"/>
      <c r="BW71" s="4316"/>
      <c r="BX71" s="4316"/>
      <c r="BY71" s="4316"/>
      <c r="BZ71" s="4316"/>
      <c r="CA71" s="4316"/>
      <c r="CB71" s="4316"/>
      <c r="CC71" s="4316"/>
      <c r="CD71" s="4316"/>
      <c r="CE71" s="4316"/>
      <c r="CF71" s="4316"/>
      <c r="CG71" s="4317"/>
    </row>
    <row r="72" spans="2:85" ht="13.5">
      <c r="B72" s="1727"/>
      <c r="C72" s="1737">
        <v>3</v>
      </c>
      <c r="D72" s="4308" t="s">
        <v>4880</v>
      </c>
      <c r="E72" s="4308"/>
      <c r="F72" s="4308"/>
      <c r="G72" s="4308"/>
      <c r="H72" s="4308"/>
      <c r="I72" s="4308"/>
      <c r="J72" s="4308"/>
      <c r="K72" s="4308"/>
      <c r="L72" s="4308"/>
      <c r="M72" s="4308"/>
      <c r="N72" s="4308"/>
      <c r="O72" s="4308"/>
      <c r="P72" s="4308"/>
      <c r="Q72" s="4308"/>
      <c r="R72" s="4308"/>
      <c r="S72" s="4308"/>
      <c r="T72" s="4308"/>
      <c r="U72" s="4308"/>
      <c r="V72" s="4308"/>
      <c r="W72" s="4308"/>
      <c r="X72" s="4308"/>
      <c r="Y72" s="4308"/>
      <c r="Z72" s="4308"/>
      <c r="AA72" s="4308"/>
      <c r="AB72" s="4308"/>
      <c r="AC72" s="4308"/>
      <c r="AD72" s="4308"/>
      <c r="AE72" s="4308"/>
      <c r="AF72" s="4308"/>
      <c r="AG72" s="4308"/>
      <c r="AH72" s="4308"/>
      <c r="AI72" s="4308"/>
      <c r="AJ72" s="4308"/>
      <c r="AK72" s="4308"/>
      <c r="AL72" s="4308"/>
      <c r="AM72" s="4308"/>
      <c r="AN72" s="4308"/>
      <c r="AO72" s="4308"/>
      <c r="AP72" s="4308"/>
      <c r="AQ72" s="4308"/>
      <c r="AR72" s="4308"/>
      <c r="AS72" s="4308"/>
      <c r="AT72" s="4308"/>
      <c r="AU72" s="4308"/>
      <c r="AV72" s="4308"/>
      <c r="AW72" s="4308"/>
      <c r="AX72" s="4308"/>
      <c r="AY72" s="4308"/>
      <c r="AZ72" s="4308"/>
      <c r="BA72" s="4308"/>
      <c r="BB72" s="4308"/>
      <c r="BC72" s="4308"/>
      <c r="BD72" s="4308"/>
      <c r="BE72" s="4308"/>
      <c r="BF72" s="4308"/>
      <c r="BG72" s="4308"/>
      <c r="BH72" s="4308"/>
      <c r="BI72" s="4308"/>
      <c r="BJ72" s="4308"/>
      <c r="BK72" s="4308"/>
      <c r="BL72" s="4308"/>
      <c r="BM72" s="4308"/>
      <c r="BN72" s="4308"/>
      <c r="BO72" s="4308"/>
      <c r="BP72" s="4308"/>
      <c r="BQ72" s="4308"/>
      <c r="BR72" s="4308"/>
      <c r="BS72" s="4308"/>
      <c r="BT72" s="4308"/>
      <c r="BU72" s="4308"/>
      <c r="BV72" s="4308"/>
      <c r="BW72" s="4308"/>
      <c r="BX72" s="4308"/>
      <c r="BY72" s="4308"/>
      <c r="BZ72" s="4308"/>
      <c r="CA72" s="4308"/>
      <c r="CB72" s="4308"/>
      <c r="CC72" s="4308"/>
      <c r="CD72" s="4308"/>
      <c r="CE72" s="4308"/>
      <c r="CF72" s="4308"/>
      <c r="CG72" s="4309"/>
    </row>
    <row r="73" spans="2:85" ht="11.45" customHeight="1">
      <c r="B73" s="1738"/>
      <c r="C73" s="1739">
        <v>4</v>
      </c>
      <c r="D73" s="4314" t="s">
        <v>4890</v>
      </c>
      <c r="E73" s="4314"/>
      <c r="F73" s="4314"/>
      <c r="G73" s="4314"/>
      <c r="H73" s="4314"/>
      <c r="I73" s="4314"/>
      <c r="J73" s="4314"/>
      <c r="K73" s="4314"/>
      <c r="L73" s="4314"/>
      <c r="M73" s="4314"/>
      <c r="N73" s="4314"/>
      <c r="O73" s="4314"/>
      <c r="P73" s="4314"/>
      <c r="Q73" s="4314"/>
      <c r="R73" s="4314"/>
      <c r="S73" s="4314"/>
      <c r="T73" s="4314"/>
      <c r="U73" s="4314"/>
      <c r="V73" s="4314"/>
      <c r="W73" s="4314"/>
      <c r="X73" s="4314"/>
      <c r="Y73" s="4314"/>
      <c r="Z73" s="4314"/>
      <c r="AA73" s="4314"/>
      <c r="AB73" s="4314"/>
      <c r="AC73" s="4314"/>
      <c r="AD73" s="4314"/>
      <c r="AE73" s="4314"/>
      <c r="AF73" s="4314"/>
      <c r="AG73" s="4314"/>
      <c r="AH73" s="4314"/>
      <c r="AI73" s="4314"/>
      <c r="AJ73" s="4314"/>
      <c r="AK73" s="4314"/>
      <c r="AL73" s="4314"/>
      <c r="AM73" s="4314"/>
      <c r="AN73" s="4314"/>
      <c r="AO73" s="4314"/>
      <c r="AP73" s="4314"/>
      <c r="AQ73" s="4314"/>
      <c r="AR73" s="4314"/>
      <c r="AS73" s="4314"/>
      <c r="AT73" s="4314"/>
      <c r="AU73" s="4314"/>
      <c r="AV73" s="4314"/>
      <c r="AW73" s="4314"/>
      <c r="AX73" s="4314"/>
      <c r="AY73" s="4314"/>
      <c r="AZ73" s="4314"/>
      <c r="BA73" s="4314"/>
      <c r="BB73" s="4314"/>
      <c r="BC73" s="4314"/>
      <c r="BD73" s="4314"/>
      <c r="BE73" s="4314"/>
      <c r="BF73" s="4314"/>
      <c r="BG73" s="4314"/>
      <c r="BH73" s="4314"/>
      <c r="BI73" s="4314"/>
      <c r="BJ73" s="4314"/>
      <c r="BK73" s="4314"/>
      <c r="BL73" s="4314"/>
      <c r="BM73" s="4314"/>
      <c r="BN73" s="4314"/>
      <c r="BO73" s="4314"/>
      <c r="BP73" s="4314"/>
      <c r="BQ73" s="4314"/>
      <c r="BR73" s="4314"/>
      <c r="BS73" s="4314"/>
      <c r="BT73" s="4314"/>
      <c r="BU73" s="4314"/>
      <c r="BV73" s="4314"/>
      <c r="BW73" s="4314"/>
      <c r="BX73" s="4314"/>
      <c r="BY73" s="4314"/>
      <c r="BZ73" s="4314"/>
      <c r="CA73" s="4314"/>
      <c r="CB73" s="4314"/>
      <c r="CC73" s="4314"/>
      <c r="CD73" s="4314"/>
      <c r="CE73" s="4314"/>
      <c r="CF73" s="4314"/>
      <c r="CG73" s="4315"/>
    </row>
    <row r="74" spans="2:85" ht="3" customHeight="1">
      <c r="B74" s="4287"/>
      <c r="C74" s="4288"/>
      <c r="D74" s="4288"/>
      <c r="E74" s="4288"/>
      <c r="F74" s="4288"/>
      <c r="G74" s="4288"/>
      <c r="H74" s="4288"/>
      <c r="I74" s="4288"/>
      <c r="J74" s="4288"/>
      <c r="K74" s="4288"/>
      <c r="L74" s="4288"/>
      <c r="M74" s="4288"/>
      <c r="N74" s="4288"/>
      <c r="O74" s="4288"/>
      <c r="P74" s="4288"/>
      <c r="Q74" s="4288"/>
      <c r="R74" s="4288"/>
      <c r="S74" s="4288"/>
      <c r="T74" s="4288"/>
      <c r="U74" s="4288"/>
      <c r="V74" s="4288"/>
      <c r="W74" s="4288"/>
      <c r="X74" s="4288"/>
      <c r="Y74" s="4288"/>
      <c r="Z74" s="4288"/>
      <c r="AA74" s="4288"/>
      <c r="AB74" s="4288"/>
      <c r="AC74" s="4288"/>
      <c r="AD74" s="4288"/>
      <c r="AE74" s="4288"/>
      <c r="AF74" s="4288"/>
      <c r="AG74" s="4288"/>
      <c r="AH74" s="4288"/>
      <c r="AI74" s="4288"/>
      <c r="AJ74" s="4288"/>
      <c r="AK74" s="4288"/>
      <c r="AL74" s="4288"/>
      <c r="AM74" s="4288"/>
      <c r="AN74" s="4288"/>
      <c r="AO74" s="4288"/>
      <c r="AP74" s="4288"/>
      <c r="AQ74" s="4288"/>
      <c r="AR74" s="4288"/>
      <c r="AS74" s="4288"/>
      <c r="AT74" s="4288"/>
      <c r="AU74" s="4288"/>
      <c r="AV74" s="4288"/>
      <c r="AW74" s="4288"/>
      <c r="AX74" s="4288"/>
      <c r="AY74" s="4288"/>
      <c r="AZ74" s="4288"/>
      <c r="BA74" s="4288"/>
      <c r="BB74" s="4288"/>
      <c r="BC74" s="4288"/>
      <c r="BD74" s="4288"/>
      <c r="BE74" s="4288"/>
      <c r="BF74" s="4288"/>
      <c r="BG74" s="4288"/>
      <c r="BH74" s="4288"/>
      <c r="BI74" s="4288"/>
      <c r="BJ74" s="4288"/>
      <c r="BK74" s="4288"/>
      <c r="BL74" s="4288"/>
      <c r="BM74" s="4288"/>
      <c r="BN74" s="4288"/>
      <c r="BO74" s="4288"/>
      <c r="BP74" s="4288"/>
      <c r="BQ74" s="4288"/>
      <c r="BR74" s="4288"/>
      <c r="BS74" s="4288"/>
      <c r="BT74" s="4288"/>
      <c r="BU74" s="4288"/>
      <c r="BV74" s="4288"/>
      <c r="BW74" s="4288"/>
      <c r="BX74" s="4288"/>
      <c r="BY74" s="4288"/>
      <c r="BZ74" s="4288"/>
      <c r="CA74" s="4288"/>
      <c r="CB74" s="4288"/>
      <c r="CC74" s="4288"/>
      <c r="CD74" s="4288"/>
      <c r="CE74" s="4288"/>
      <c r="CF74" s="4288"/>
      <c r="CG74" s="4289"/>
    </row>
    <row r="75" spans="2:85" ht="11.45" customHeight="1">
      <c r="B75" s="4287" t="s">
        <v>2584</v>
      </c>
      <c r="C75" s="4288"/>
      <c r="D75" s="4288"/>
      <c r="E75" s="4288"/>
      <c r="F75" s="4288"/>
      <c r="G75" s="4288"/>
      <c r="H75" s="4288"/>
      <c r="I75" s="4288"/>
      <c r="J75" s="4288"/>
      <c r="K75" s="4288"/>
      <c r="L75" s="4288"/>
      <c r="M75" s="4288"/>
      <c r="N75" s="4288"/>
      <c r="O75" s="4288"/>
      <c r="P75" s="4288"/>
      <c r="Q75" s="4288"/>
      <c r="R75" s="4288"/>
      <c r="S75" s="4288"/>
      <c r="T75" s="4288"/>
      <c r="U75" s="4288"/>
      <c r="V75" s="4288"/>
      <c r="W75" s="4288"/>
      <c r="X75" s="4288"/>
      <c r="Y75" s="4288"/>
      <c r="Z75" s="4288"/>
      <c r="AA75" s="4288"/>
      <c r="AB75" s="4288"/>
      <c r="AC75" s="4288"/>
      <c r="AD75" s="4288"/>
      <c r="AE75" s="4288"/>
      <c r="AF75" s="4288"/>
      <c r="AG75" s="4288"/>
      <c r="AH75" s="4288"/>
      <c r="AI75" s="4288"/>
      <c r="AJ75" s="4288"/>
      <c r="AK75" s="4288"/>
      <c r="AL75" s="4288"/>
      <c r="AM75" s="4288"/>
      <c r="AN75" s="4288"/>
      <c r="AO75" s="4288"/>
      <c r="AP75" s="4288"/>
      <c r="AQ75" s="4288"/>
      <c r="AR75" s="4288"/>
      <c r="AS75" s="4288"/>
      <c r="AT75" s="4288"/>
      <c r="AU75" s="4288"/>
      <c r="AV75" s="4288"/>
      <c r="AW75" s="4288"/>
      <c r="AX75" s="4288"/>
      <c r="AY75" s="4288"/>
      <c r="AZ75" s="4288"/>
      <c r="BA75" s="4288"/>
      <c r="BB75" s="4288"/>
      <c r="BC75" s="4288"/>
      <c r="BD75" s="4288"/>
      <c r="BE75" s="4288"/>
      <c r="BF75" s="4288"/>
      <c r="BG75" s="4288"/>
      <c r="BH75" s="4288"/>
      <c r="BI75" s="4288"/>
      <c r="BJ75" s="4288"/>
      <c r="BK75" s="4288"/>
      <c r="BL75" s="4288"/>
      <c r="BM75" s="4288"/>
      <c r="BN75" s="4288"/>
      <c r="BO75" s="4288"/>
      <c r="BP75" s="4288"/>
      <c r="BQ75" s="4288"/>
      <c r="BR75" s="4288"/>
      <c r="BS75" s="4288"/>
      <c r="BT75" s="4288"/>
      <c r="BU75" s="4288"/>
      <c r="BV75" s="4288"/>
      <c r="BW75" s="4288"/>
      <c r="BX75" s="4288"/>
      <c r="BY75" s="4288"/>
      <c r="BZ75" s="4288"/>
      <c r="CA75" s="4288"/>
      <c r="CB75" s="4288"/>
      <c r="CC75" s="4288"/>
      <c r="CD75" s="4288"/>
      <c r="CE75" s="4288"/>
      <c r="CF75" s="4288"/>
      <c r="CG75" s="4289"/>
    </row>
    <row r="76" spans="2:85" ht="11.45" customHeight="1">
      <c r="B76" s="1727"/>
      <c r="C76" s="4288" t="s">
        <v>3798</v>
      </c>
      <c r="D76" s="4288"/>
      <c r="E76" s="4288"/>
      <c r="F76" s="4288"/>
      <c r="G76" s="4288"/>
      <c r="H76" s="4288"/>
      <c r="I76" s="4288"/>
      <c r="J76" s="4288"/>
      <c r="K76" s="4288"/>
      <c r="L76" s="4288"/>
      <c r="M76" s="4288"/>
      <c r="N76" s="4288"/>
      <c r="O76" s="4288"/>
      <c r="P76" s="4288"/>
      <c r="Q76" s="4288"/>
      <c r="R76" s="4288"/>
      <c r="S76" s="4288"/>
      <c r="T76" s="4288"/>
      <c r="U76" s="4288"/>
      <c r="V76" s="4288"/>
      <c r="W76" s="4288"/>
      <c r="X76" s="4288"/>
      <c r="Y76" s="4288"/>
      <c r="Z76" s="4288"/>
      <c r="AA76" s="4288"/>
      <c r="AB76" s="4288"/>
      <c r="AC76" s="4288"/>
      <c r="AD76" s="4288"/>
      <c r="AE76" s="4288"/>
      <c r="AF76" s="4288"/>
      <c r="AG76" s="4288"/>
      <c r="AH76" s="4288"/>
      <c r="AI76" s="4288"/>
      <c r="AJ76" s="4288"/>
      <c r="AK76" s="4288"/>
      <c r="AL76" s="4288"/>
      <c r="AM76" s="4288"/>
      <c r="AN76" s="4288"/>
      <c r="AO76" s="4288"/>
      <c r="AP76" s="4288"/>
      <c r="AQ76" s="4288"/>
      <c r="AR76" s="4288"/>
      <c r="AS76" s="4288"/>
      <c r="AT76" s="4288"/>
      <c r="AU76" s="4288"/>
      <c r="AV76" s="4288"/>
      <c r="AW76" s="4288"/>
      <c r="AX76" s="4288"/>
      <c r="AY76" s="4288"/>
      <c r="AZ76" s="4288"/>
      <c r="BA76" s="4288"/>
      <c r="BB76" s="4288"/>
      <c r="BC76" s="4288"/>
      <c r="BD76" s="4288"/>
      <c r="BE76" s="4288"/>
      <c r="BF76" s="4288"/>
      <c r="BG76" s="4288"/>
      <c r="BH76" s="4288"/>
      <c r="BI76" s="4288"/>
      <c r="BJ76" s="4288"/>
      <c r="BK76" s="4288"/>
      <c r="BL76" s="4288"/>
      <c r="BM76" s="4288"/>
      <c r="BN76" s="4288"/>
      <c r="BO76" s="4288"/>
      <c r="BP76" s="4288"/>
      <c r="BQ76" s="4288"/>
      <c r="BR76" s="4288"/>
      <c r="BS76" s="4288"/>
      <c r="BT76" s="4288"/>
      <c r="BU76" s="4288"/>
      <c r="BV76" s="4288"/>
      <c r="BW76" s="4288"/>
      <c r="BX76" s="4288"/>
      <c r="BY76" s="4288"/>
      <c r="BZ76" s="4288"/>
      <c r="CA76" s="1732"/>
      <c r="CB76" s="1728"/>
      <c r="CC76" s="1728"/>
      <c r="CD76" s="1728"/>
      <c r="CE76" s="1728"/>
      <c r="CF76" s="1728"/>
      <c r="CG76" s="1731"/>
    </row>
    <row r="77" spans="2:85" ht="11.45" customHeight="1">
      <c r="B77" s="1727"/>
      <c r="C77" s="1728"/>
      <c r="D77" s="4316" t="s">
        <v>4508</v>
      </c>
      <c r="E77" s="4316"/>
      <c r="F77" s="4316"/>
      <c r="G77" s="4316"/>
      <c r="H77" s="4316"/>
      <c r="I77" s="4316"/>
      <c r="J77" s="4316"/>
      <c r="K77" s="4316"/>
      <c r="L77" s="4316"/>
      <c r="M77" s="4316"/>
      <c r="N77" s="4316"/>
      <c r="O77" s="4316"/>
      <c r="P77" s="4316"/>
      <c r="Q77" s="4316"/>
      <c r="R77" s="4316"/>
      <c r="S77" s="4316"/>
      <c r="T77" s="4316"/>
      <c r="U77" s="4316"/>
      <c r="V77" s="4316"/>
      <c r="W77" s="4316"/>
      <c r="X77" s="4316"/>
      <c r="Y77" s="4316"/>
      <c r="Z77" s="4316"/>
      <c r="AA77" s="4316"/>
      <c r="AB77" s="4316"/>
      <c r="AC77" s="4316"/>
      <c r="AD77" s="4316"/>
      <c r="AE77" s="4316"/>
      <c r="AF77" s="4316"/>
      <c r="AG77" s="4316"/>
      <c r="AH77" s="4316"/>
      <c r="AI77" s="4316"/>
      <c r="AJ77" s="4316"/>
      <c r="AK77" s="4316"/>
      <c r="AL77" s="4316"/>
      <c r="AM77" s="4316"/>
      <c r="AN77" s="4316"/>
      <c r="AO77" s="4316"/>
      <c r="AP77" s="4316"/>
      <c r="AQ77" s="4316"/>
      <c r="AR77" s="4316"/>
      <c r="AS77" s="4316"/>
      <c r="AT77" s="4316"/>
      <c r="AU77" s="4316"/>
      <c r="AV77" s="4316"/>
      <c r="AW77" s="4316"/>
      <c r="AX77" s="4316"/>
      <c r="AY77" s="4316"/>
      <c r="AZ77" s="4316"/>
      <c r="BA77" s="4316"/>
      <c r="BB77" s="4316"/>
      <c r="BC77" s="4316"/>
      <c r="BD77" s="4316"/>
      <c r="BE77" s="4316"/>
      <c r="BF77" s="4316"/>
      <c r="BG77" s="4316"/>
      <c r="BH77" s="4316"/>
      <c r="BI77" s="4316"/>
      <c r="BJ77" s="4316"/>
      <c r="BK77" s="4316"/>
      <c r="BL77" s="4316"/>
      <c r="BM77" s="4316"/>
      <c r="BN77" s="4316"/>
      <c r="BO77" s="4316"/>
      <c r="BP77" s="4316"/>
      <c r="BQ77" s="4316"/>
      <c r="BR77" s="4316"/>
      <c r="BS77" s="4316"/>
      <c r="BT77" s="4316"/>
      <c r="BU77" s="4316"/>
      <c r="BV77" s="4316"/>
      <c r="BW77" s="4316"/>
      <c r="BX77" s="4316"/>
      <c r="BY77" s="4316"/>
      <c r="BZ77" s="4316"/>
      <c r="CA77" s="4316"/>
      <c r="CB77" s="4316"/>
      <c r="CC77" s="4316"/>
      <c r="CD77" s="4316"/>
      <c r="CE77" s="4316"/>
      <c r="CF77" s="4316"/>
      <c r="CG77" s="4317"/>
    </row>
    <row r="78" spans="2:85" ht="11.45" customHeight="1">
      <c r="B78" s="1727"/>
      <c r="C78" s="4288" t="s">
        <v>3799</v>
      </c>
      <c r="D78" s="4288"/>
      <c r="E78" s="4288"/>
      <c r="F78" s="4288"/>
      <c r="G78" s="4288"/>
      <c r="H78" s="4288"/>
      <c r="I78" s="4288"/>
      <c r="J78" s="4288"/>
      <c r="K78" s="4288"/>
      <c r="L78" s="4288"/>
      <c r="M78" s="4288"/>
      <c r="N78" s="4288"/>
      <c r="O78" s="4288"/>
      <c r="P78" s="4288"/>
      <c r="Q78" s="4288"/>
      <c r="R78" s="4288"/>
      <c r="S78" s="4288"/>
      <c r="T78" s="4288"/>
      <c r="U78" s="4288"/>
      <c r="V78" s="4288"/>
      <c r="W78" s="4288"/>
      <c r="X78" s="4288"/>
      <c r="Y78" s="4288"/>
      <c r="Z78" s="4288"/>
      <c r="AA78" s="4288"/>
      <c r="AB78" s="4288"/>
      <c r="AC78" s="4288"/>
      <c r="AD78" s="4288"/>
      <c r="AE78" s="4288"/>
      <c r="AF78" s="4288"/>
      <c r="AG78" s="4288"/>
      <c r="AH78" s="4288"/>
      <c r="AI78" s="4288"/>
      <c r="AJ78" s="4288"/>
      <c r="AK78" s="4288"/>
      <c r="AL78" s="4288"/>
      <c r="AM78" s="4288"/>
      <c r="AN78" s="4288"/>
      <c r="AO78" s="4288"/>
      <c r="AP78" s="4288"/>
      <c r="AQ78" s="4288"/>
      <c r="AR78" s="4288"/>
      <c r="AS78" s="4288"/>
      <c r="AT78" s="4288"/>
      <c r="AU78" s="4288"/>
      <c r="AV78" s="4288"/>
      <c r="AW78" s="4288"/>
      <c r="AX78" s="4288"/>
      <c r="AY78" s="4288"/>
      <c r="AZ78" s="4288"/>
      <c r="BA78" s="4288"/>
      <c r="BB78" s="4288"/>
      <c r="BC78" s="4288"/>
      <c r="BD78" s="4288"/>
      <c r="BE78" s="4288"/>
      <c r="BF78" s="4288"/>
      <c r="BG78" s="4288"/>
      <c r="BH78" s="4288"/>
      <c r="BI78" s="4288"/>
      <c r="BJ78" s="4288"/>
      <c r="BK78" s="4288"/>
      <c r="BL78" s="4288"/>
      <c r="BM78" s="4288"/>
      <c r="BN78" s="4288"/>
      <c r="BO78" s="4288"/>
      <c r="BP78" s="4288"/>
      <c r="BQ78" s="4288"/>
      <c r="BR78" s="4288"/>
      <c r="BS78" s="4288"/>
      <c r="BT78" s="4288"/>
      <c r="BU78" s="4288"/>
      <c r="BV78" s="4288"/>
      <c r="BW78" s="4288"/>
      <c r="BX78" s="4288"/>
      <c r="BY78" s="4288"/>
      <c r="BZ78" s="4288"/>
      <c r="CA78" s="1732"/>
      <c r="CB78" s="1728"/>
      <c r="CC78" s="1728"/>
      <c r="CD78" s="1728"/>
      <c r="CE78" s="1728"/>
      <c r="CF78" s="1728"/>
      <c r="CG78" s="1731"/>
    </row>
    <row r="79" spans="2:85" ht="11.45" customHeight="1">
      <c r="B79" s="1727"/>
      <c r="C79" s="1728"/>
      <c r="D79" s="1736" t="s">
        <v>4518</v>
      </c>
      <c r="E79" s="1736"/>
      <c r="F79" s="4316" t="s">
        <v>4519</v>
      </c>
      <c r="G79" s="4316"/>
      <c r="H79" s="4316"/>
      <c r="I79" s="4316"/>
      <c r="J79" s="4316"/>
      <c r="K79" s="4316"/>
      <c r="L79" s="4316"/>
      <c r="M79" s="4316"/>
      <c r="N79" s="4316"/>
      <c r="O79" s="4316"/>
      <c r="P79" s="4316"/>
      <c r="Q79" s="4316"/>
      <c r="R79" s="4316"/>
      <c r="S79" s="4316"/>
      <c r="T79" s="4316"/>
      <c r="U79" s="4316"/>
      <c r="V79" s="4316"/>
      <c r="W79" s="4316"/>
      <c r="X79" s="4316"/>
      <c r="Y79" s="4316"/>
      <c r="Z79" s="4316"/>
      <c r="AA79" s="4316"/>
      <c r="AB79" s="4316"/>
      <c r="AC79" s="4316"/>
      <c r="AD79" s="4316"/>
      <c r="AE79" s="4316"/>
      <c r="AF79" s="4316"/>
      <c r="AG79" s="4316"/>
      <c r="AH79" s="4316"/>
      <c r="AI79" s="4316"/>
      <c r="AJ79" s="4316"/>
      <c r="AK79" s="4316"/>
      <c r="AL79" s="4316"/>
      <c r="AM79" s="4316"/>
      <c r="AN79" s="4316"/>
      <c r="AO79" s="4316"/>
      <c r="AP79" s="4316"/>
      <c r="AQ79" s="4316"/>
      <c r="AR79" s="4316"/>
      <c r="AS79" s="4316"/>
      <c r="AT79" s="4316"/>
      <c r="AU79" s="4316"/>
      <c r="AV79" s="4316"/>
      <c r="AW79" s="4316"/>
      <c r="AX79" s="4316"/>
      <c r="AY79" s="4316"/>
      <c r="AZ79" s="4316"/>
      <c r="BA79" s="4316"/>
      <c r="BB79" s="4316"/>
      <c r="BC79" s="4316"/>
      <c r="BD79" s="4316"/>
      <c r="BE79" s="4316"/>
      <c r="BF79" s="4316"/>
      <c r="BG79" s="4316"/>
      <c r="BH79" s="4316"/>
      <c r="BI79" s="4316"/>
      <c r="BJ79" s="4316"/>
      <c r="BK79" s="4316"/>
      <c r="BL79" s="4316"/>
      <c r="BM79" s="4316"/>
      <c r="BN79" s="4316"/>
      <c r="BO79" s="4316"/>
      <c r="BP79" s="4316"/>
      <c r="BQ79" s="4316"/>
      <c r="BR79" s="4316"/>
      <c r="BS79" s="4316"/>
      <c r="BT79" s="4316"/>
      <c r="BU79" s="4316"/>
      <c r="BV79" s="4316"/>
      <c r="BW79" s="4316"/>
      <c r="BX79" s="4316"/>
      <c r="BY79" s="4316"/>
      <c r="BZ79" s="4316"/>
      <c r="CA79" s="4316"/>
      <c r="CB79" s="4316"/>
      <c r="CC79" s="4316"/>
      <c r="CD79" s="4316"/>
      <c r="CE79" s="4316"/>
      <c r="CF79" s="4316"/>
      <c r="CG79" s="4317"/>
    </row>
    <row r="80" spans="2:85" ht="11.45" customHeight="1">
      <c r="B80" s="1727"/>
      <c r="C80" s="1728"/>
      <c r="D80" s="4288" t="s">
        <v>2585</v>
      </c>
      <c r="E80" s="4288"/>
      <c r="F80" s="4288"/>
      <c r="G80" s="4288"/>
      <c r="H80" s="4288"/>
      <c r="I80" s="4288"/>
      <c r="J80" s="4288"/>
      <c r="K80" s="4288"/>
      <c r="L80" s="4288"/>
      <c r="M80" s="4288"/>
      <c r="N80" s="4288"/>
      <c r="O80" s="4288"/>
      <c r="P80" s="4288"/>
      <c r="Q80" s="4288"/>
      <c r="R80" s="4288"/>
      <c r="S80" s="4288"/>
      <c r="T80" s="4288"/>
      <c r="U80" s="4288"/>
      <c r="V80" s="4288"/>
      <c r="W80" s="4288"/>
      <c r="X80" s="4288"/>
      <c r="Y80" s="4288"/>
      <c r="Z80" s="4288"/>
      <c r="AA80" s="4288"/>
      <c r="AB80" s="4288"/>
      <c r="AC80" s="4288"/>
      <c r="AD80" s="4288"/>
      <c r="AE80" s="4288"/>
      <c r="AF80" s="4288"/>
      <c r="AG80" s="4288"/>
      <c r="AH80" s="4288"/>
      <c r="AI80" s="4288"/>
      <c r="AJ80" s="4288"/>
      <c r="AK80" s="4288"/>
      <c r="AL80" s="4288"/>
      <c r="AM80" s="4288"/>
      <c r="AN80" s="4288"/>
      <c r="AO80" s="4288"/>
      <c r="AP80" s="4288"/>
      <c r="AQ80" s="4288"/>
      <c r="AR80" s="4288"/>
      <c r="AS80" s="4288"/>
      <c r="AT80" s="4288"/>
      <c r="AU80" s="4288"/>
      <c r="AV80" s="4288"/>
      <c r="AW80" s="4288"/>
      <c r="AX80" s="4288"/>
      <c r="AY80" s="4288"/>
      <c r="AZ80" s="4288"/>
      <c r="BA80" s="4288"/>
      <c r="BB80" s="4288"/>
      <c r="BC80" s="4288"/>
      <c r="BD80" s="4288"/>
      <c r="BE80" s="4288"/>
      <c r="BF80" s="4288"/>
      <c r="BG80" s="4288"/>
      <c r="BH80" s="4288"/>
      <c r="BI80" s="4288"/>
      <c r="BJ80" s="4288"/>
      <c r="BK80" s="4288"/>
      <c r="BL80" s="4288"/>
      <c r="BM80" s="4288"/>
      <c r="BN80" s="4288"/>
      <c r="BO80" s="4288"/>
      <c r="BP80" s="4288"/>
      <c r="BQ80" s="4288"/>
      <c r="BR80" s="4288"/>
      <c r="BS80" s="4288"/>
      <c r="BT80" s="4288"/>
      <c r="BU80" s="4288"/>
      <c r="BV80" s="4288"/>
      <c r="BW80" s="4288"/>
      <c r="BX80" s="4288"/>
      <c r="BY80" s="4288"/>
      <c r="BZ80" s="4288"/>
      <c r="CA80" s="1732"/>
      <c r="CB80" s="1728"/>
      <c r="CC80" s="1728"/>
      <c r="CD80" s="1728"/>
      <c r="CE80" s="1728"/>
      <c r="CF80" s="1728"/>
      <c r="CG80" s="1731"/>
    </row>
    <row r="81" spans="2:85" ht="11.45" customHeight="1">
      <c r="B81" s="1727"/>
      <c r="C81" s="4288" t="s">
        <v>3800</v>
      </c>
      <c r="D81" s="4288"/>
      <c r="E81" s="4288"/>
      <c r="F81" s="4288"/>
      <c r="G81" s="4288"/>
      <c r="H81" s="4288"/>
      <c r="I81" s="4288"/>
      <c r="J81" s="4288"/>
      <c r="K81" s="4288"/>
      <c r="L81" s="4288"/>
      <c r="M81" s="4288"/>
      <c r="N81" s="4288"/>
      <c r="O81" s="4288"/>
      <c r="P81" s="4288"/>
      <c r="Q81" s="4288"/>
      <c r="R81" s="4288"/>
      <c r="S81" s="4288"/>
      <c r="T81" s="4288"/>
      <c r="U81" s="4288"/>
      <c r="V81" s="4288"/>
      <c r="W81" s="4288"/>
      <c r="X81" s="4288"/>
      <c r="Y81" s="4288"/>
      <c r="Z81" s="4288"/>
      <c r="AA81" s="4288"/>
      <c r="AB81" s="4288"/>
      <c r="AC81" s="4288"/>
      <c r="AD81" s="4288"/>
      <c r="AE81" s="4288"/>
      <c r="AF81" s="4288"/>
      <c r="AG81" s="4288"/>
      <c r="AH81" s="4288"/>
      <c r="AI81" s="4288"/>
      <c r="AJ81" s="4288"/>
      <c r="AK81" s="4288"/>
      <c r="AL81" s="4288"/>
      <c r="AM81" s="4288"/>
      <c r="AN81" s="4288"/>
      <c r="AO81" s="4288"/>
      <c r="AP81" s="4288"/>
      <c r="AQ81" s="4288"/>
      <c r="AR81" s="4288"/>
      <c r="AS81" s="4288"/>
      <c r="AT81" s="4288"/>
      <c r="AU81" s="4288"/>
      <c r="AV81" s="4288"/>
      <c r="AW81" s="4288"/>
      <c r="AX81" s="4288"/>
      <c r="AY81" s="4288"/>
      <c r="AZ81" s="4288"/>
      <c r="BA81" s="4288"/>
      <c r="BB81" s="4288"/>
      <c r="BC81" s="4288"/>
      <c r="BD81" s="4288"/>
      <c r="BE81" s="4288"/>
      <c r="BF81" s="4288"/>
      <c r="BG81" s="4288"/>
      <c r="BH81" s="4288"/>
      <c r="BI81" s="4288"/>
      <c r="BJ81" s="4288"/>
      <c r="BK81" s="4288"/>
      <c r="BL81" s="4288"/>
      <c r="BM81" s="4288"/>
      <c r="BN81" s="4288"/>
      <c r="BO81" s="4288"/>
      <c r="BP81" s="4288"/>
      <c r="BQ81" s="4288"/>
      <c r="BR81" s="4288"/>
      <c r="BS81" s="4288"/>
      <c r="BT81" s="4288"/>
      <c r="BU81" s="4288"/>
      <c r="BV81" s="4288"/>
      <c r="BW81" s="4288"/>
      <c r="BX81" s="4288"/>
      <c r="BY81" s="4288"/>
      <c r="BZ81" s="4288"/>
      <c r="CA81" s="1732"/>
      <c r="CB81" s="1728"/>
      <c r="CC81" s="1728"/>
      <c r="CD81" s="1728"/>
      <c r="CE81" s="1728"/>
      <c r="CF81" s="1728"/>
      <c r="CG81" s="1731"/>
    </row>
    <row r="82" spans="2:85" ht="11.45" customHeight="1">
      <c r="B82" s="1727"/>
      <c r="C82" s="1728"/>
      <c r="D82" s="1626"/>
      <c r="E82" s="1626"/>
      <c r="F82" s="4288" t="s">
        <v>4520</v>
      </c>
      <c r="G82" s="4288"/>
      <c r="H82" s="4288"/>
      <c r="I82" s="4288"/>
      <c r="J82" s="4288"/>
      <c r="K82" s="4288"/>
      <c r="L82" s="4288"/>
      <c r="M82" s="4288"/>
      <c r="N82" s="4288"/>
      <c r="O82" s="4288"/>
      <c r="P82" s="4288"/>
      <c r="Q82" s="4288"/>
      <c r="R82" s="4288"/>
      <c r="S82" s="4288"/>
      <c r="T82" s="4288"/>
      <c r="U82" s="4288"/>
      <c r="V82" s="4288"/>
      <c r="W82" s="4288"/>
      <c r="X82" s="4288"/>
      <c r="Y82" s="4288"/>
      <c r="Z82" s="4288"/>
      <c r="AA82" s="4288"/>
      <c r="AB82" s="4288"/>
      <c r="AC82" s="4288"/>
      <c r="AD82" s="4288"/>
      <c r="AE82" s="4288"/>
      <c r="AF82" s="4288"/>
      <c r="AG82" s="4288"/>
      <c r="AH82" s="4288"/>
      <c r="AI82" s="4288"/>
      <c r="AJ82" s="4288"/>
      <c r="AK82" s="4288"/>
      <c r="AL82" s="4288"/>
      <c r="AM82" s="4288"/>
      <c r="AN82" s="4288"/>
      <c r="AO82" s="4288"/>
      <c r="AP82" s="4288"/>
      <c r="AQ82" s="4288"/>
      <c r="AR82" s="4288"/>
      <c r="AS82" s="4288"/>
      <c r="AT82" s="4288"/>
      <c r="AU82" s="4288"/>
      <c r="AV82" s="4288"/>
      <c r="AW82" s="4288"/>
      <c r="AX82" s="4288"/>
      <c r="AY82" s="4288"/>
      <c r="AZ82" s="4288"/>
      <c r="BA82" s="4288"/>
      <c r="BB82" s="4288"/>
      <c r="BC82" s="4288"/>
      <c r="BD82" s="4288"/>
      <c r="BE82" s="4288"/>
      <c r="BF82" s="4288"/>
      <c r="BG82" s="4288"/>
      <c r="BH82" s="4288"/>
      <c r="BI82" s="4288"/>
      <c r="BJ82" s="4288"/>
      <c r="BK82" s="4288"/>
      <c r="BL82" s="4288"/>
      <c r="BM82" s="4288"/>
      <c r="BN82" s="4288"/>
      <c r="BO82" s="4288"/>
      <c r="BP82" s="4288"/>
      <c r="BQ82" s="4288"/>
      <c r="BR82" s="4288"/>
      <c r="BS82" s="4288"/>
      <c r="BT82" s="4288"/>
      <c r="BU82" s="4288"/>
      <c r="BV82" s="4288"/>
      <c r="BW82" s="4288"/>
      <c r="BX82" s="4288"/>
      <c r="BY82" s="4288"/>
      <c r="BZ82" s="4288"/>
      <c r="CA82" s="1732"/>
      <c r="CB82" s="1728"/>
      <c r="CC82" s="1728"/>
      <c r="CD82" s="1728"/>
      <c r="CE82" s="1728"/>
      <c r="CF82" s="1728"/>
      <c r="CG82" s="1731"/>
    </row>
    <row r="83" spans="2:85" ht="11.45" customHeight="1">
      <c r="B83" s="1727"/>
      <c r="C83" s="1728"/>
      <c r="D83" s="4288" t="s">
        <v>2586</v>
      </c>
      <c r="E83" s="4288"/>
      <c r="F83" s="4288"/>
      <c r="G83" s="4288"/>
      <c r="H83" s="4288"/>
      <c r="I83" s="4288"/>
      <c r="J83" s="4288"/>
      <c r="K83" s="4288"/>
      <c r="L83" s="4288"/>
      <c r="M83" s="4288"/>
      <c r="N83" s="4288"/>
      <c r="O83" s="4288"/>
      <c r="P83" s="4288"/>
      <c r="Q83" s="4288"/>
      <c r="R83" s="4288"/>
      <c r="S83" s="4288"/>
      <c r="T83" s="4288"/>
      <c r="U83" s="4288"/>
      <c r="V83" s="4288"/>
      <c r="W83" s="4288"/>
      <c r="X83" s="4288"/>
      <c r="Y83" s="4288"/>
      <c r="Z83" s="4288"/>
      <c r="AA83" s="4288"/>
      <c r="AB83" s="4288"/>
      <c r="AC83" s="4288"/>
      <c r="AD83" s="4288"/>
      <c r="AE83" s="4288"/>
      <c r="AF83" s="4288"/>
      <c r="AG83" s="4288"/>
      <c r="AH83" s="4288"/>
      <c r="AI83" s="4288"/>
      <c r="AJ83" s="4288"/>
      <c r="AK83" s="4288"/>
      <c r="AL83" s="4288"/>
      <c r="AM83" s="4288"/>
      <c r="AN83" s="4288"/>
      <c r="AO83" s="4288"/>
      <c r="AP83" s="4288"/>
      <c r="AQ83" s="4288"/>
      <c r="AR83" s="4288"/>
      <c r="AS83" s="4288"/>
      <c r="AT83" s="4288"/>
      <c r="AU83" s="4288"/>
      <c r="AV83" s="4288"/>
      <c r="AW83" s="4288"/>
      <c r="AX83" s="4288"/>
      <c r="AY83" s="4288"/>
      <c r="AZ83" s="4288"/>
      <c r="BA83" s="4288"/>
      <c r="BB83" s="4288"/>
      <c r="BC83" s="4288"/>
      <c r="BD83" s="4288"/>
      <c r="BE83" s="4288"/>
      <c r="BF83" s="4288"/>
      <c r="BG83" s="4288"/>
      <c r="BH83" s="4288"/>
      <c r="BI83" s="4288"/>
      <c r="BJ83" s="4288"/>
      <c r="BK83" s="4288"/>
      <c r="BL83" s="4288"/>
      <c r="BM83" s="4288"/>
      <c r="BN83" s="4288"/>
      <c r="BO83" s="4288"/>
      <c r="BP83" s="4288"/>
      <c r="BQ83" s="4288"/>
      <c r="BR83" s="4288"/>
      <c r="BS83" s="4288"/>
      <c r="BT83" s="4288"/>
      <c r="BU83" s="4288"/>
      <c r="BV83" s="4288"/>
      <c r="BW83" s="4288"/>
      <c r="BX83" s="4288"/>
      <c r="BY83" s="4288"/>
      <c r="BZ83" s="4288"/>
      <c r="CA83" s="1732"/>
      <c r="CB83" s="1728"/>
      <c r="CC83" s="1728"/>
      <c r="CD83" s="1728"/>
      <c r="CE83" s="1728"/>
      <c r="CF83" s="1728"/>
      <c r="CG83" s="1731"/>
    </row>
    <row r="84" spans="2:85" ht="11.45" customHeight="1">
      <c r="B84" s="1727"/>
      <c r="C84" s="1732"/>
      <c r="D84" s="4288" t="s">
        <v>2587</v>
      </c>
      <c r="E84" s="4288"/>
      <c r="F84" s="4288"/>
      <c r="G84" s="4288"/>
      <c r="H84" s="4288"/>
      <c r="I84" s="4288"/>
      <c r="J84" s="4288"/>
      <c r="K84" s="4288"/>
      <c r="L84" s="4288"/>
      <c r="M84" s="4288"/>
      <c r="N84" s="4288"/>
      <c r="O84" s="4288"/>
      <c r="P84" s="4288"/>
      <c r="Q84" s="4288"/>
      <c r="R84" s="4288"/>
      <c r="S84" s="4288"/>
      <c r="T84" s="4288"/>
      <c r="U84" s="4288"/>
      <c r="V84" s="4288"/>
      <c r="W84" s="4288"/>
      <c r="X84" s="4288"/>
      <c r="Y84" s="4288"/>
      <c r="Z84" s="4288"/>
      <c r="AA84" s="4288"/>
      <c r="AB84" s="4288"/>
      <c r="AC84" s="4288"/>
      <c r="AD84" s="4288"/>
      <c r="AE84" s="4288"/>
      <c r="AF84" s="4288"/>
      <c r="AG84" s="4288"/>
      <c r="AH84" s="4288"/>
      <c r="AI84" s="4288"/>
      <c r="AJ84" s="4288"/>
      <c r="AK84" s="4288"/>
      <c r="AL84" s="4288"/>
      <c r="AM84" s="4288"/>
      <c r="AN84" s="4288"/>
      <c r="AO84" s="4288"/>
      <c r="AP84" s="4288"/>
      <c r="AQ84" s="4288"/>
      <c r="AR84" s="4288"/>
      <c r="AS84" s="4288"/>
      <c r="AT84" s="4288"/>
      <c r="AU84" s="4288"/>
      <c r="AV84" s="4288"/>
      <c r="AW84" s="4288"/>
      <c r="AX84" s="4288"/>
      <c r="AY84" s="4288"/>
      <c r="AZ84" s="4288"/>
      <c r="BA84" s="4288"/>
      <c r="BB84" s="4288"/>
      <c r="BC84" s="4288"/>
      <c r="BD84" s="4288"/>
      <c r="BE84" s="4288"/>
      <c r="BF84" s="4288"/>
      <c r="BG84" s="4288"/>
      <c r="BH84" s="4288"/>
      <c r="BI84" s="4288"/>
      <c r="BJ84" s="4288"/>
      <c r="BK84" s="4288"/>
      <c r="BL84" s="4288"/>
      <c r="BM84" s="4288"/>
      <c r="BN84" s="4288"/>
      <c r="BO84" s="4288"/>
      <c r="BP84" s="4288"/>
      <c r="BQ84" s="4288"/>
      <c r="BR84" s="4288"/>
      <c r="BS84" s="4288"/>
      <c r="BT84" s="4288"/>
      <c r="BU84" s="4288"/>
      <c r="BV84" s="4288"/>
      <c r="BW84" s="4288"/>
      <c r="BX84" s="4288"/>
      <c r="BY84" s="4288"/>
      <c r="BZ84" s="4288"/>
      <c r="CA84" s="1732"/>
      <c r="CB84" s="1728"/>
      <c r="CC84" s="1728"/>
      <c r="CD84" s="1728"/>
      <c r="CE84" s="1728"/>
      <c r="CF84" s="1728"/>
      <c r="CG84" s="1731"/>
    </row>
    <row r="85" spans="2:85" ht="11.45" customHeight="1">
      <c r="B85" s="1727"/>
      <c r="C85" s="1732"/>
      <c r="D85" s="4288" t="s">
        <v>2588</v>
      </c>
      <c r="E85" s="4288"/>
      <c r="F85" s="4288"/>
      <c r="G85" s="4288"/>
      <c r="H85" s="4288"/>
      <c r="I85" s="4288"/>
      <c r="J85" s="4288"/>
      <c r="K85" s="4288"/>
      <c r="L85" s="4288"/>
      <c r="M85" s="4288"/>
      <c r="N85" s="4288"/>
      <c r="O85" s="4288"/>
      <c r="P85" s="4288"/>
      <c r="Q85" s="4288"/>
      <c r="R85" s="4288"/>
      <c r="S85" s="4288"/>
      <c r="T85" s="4288"/>
      <c r="U85" s="4288"/>
      <c r="V85" s="4288"/>
      <c r="W85" s="4288"/>
      <c r="X85" s="4288"/>
      <c r="Y85" s="4288"/>
      <c r="Z85" s="4288"/>
      <c r="AA85" s="4288"/>
      <c r="AB85" s="4288"/>
      <c r="AC85" s="4288"/>
      <c r="AD85" s="4288"/>
      <c r="AE85" s="4288"/>
      <c r="AF85" s="4288"/>
      <c r="AG85" s="4288"/>
      <c r="AH85" s="4288"/>
      <c r="AI85" s="4288"/>
      <c r="AJ85" s="4288"/>
      <c r="AK85" s="4288"/>
      <c r="AL85" s="4288"/>
      <c r="AM85" s="4288"/>
      <c r="AN85" s="4288"/>
      <c r="AO85" s="4288"/>
      <c r="AP85" s="4288"/>
      <c r="AQ85" s="4288"/>
      <c r="AR85" s="4288"/>
      <c r="AS85" s="4288"/>
      <c r="AT85" s="4288"/>
      <c r="AU85" s="4288"/>
      <c r="AV85" s="4288"/>
      <c r="AW85" s="4288"/>
      <c r="AX85" s="4288"/>
      <c r="AY85" s="4288"/>
      <c r="AZ85" s="4288"/>
      <c r="BA85" s="4288"/>
      <c r="BB85" s="4288"/>
      <c r="BC85" s="4288"/>
      <c r="BD85" s="4288"/>
      <c r="BE85" s="4288"/>
      <c r="BF85" s="4288"/>
      <c r="BG85" s="4288"/>
      <c r="BH85" s="4288"/>
      <c r="BI85" s="4288"/>
      <c r="BJ85" s="4288"/>
      <c r="BK85" s="4288"/>
      <c r="BL85" s="4288"/>
      <c r="BM85" s="4288"/>
      <c r="BN85" s="4288"/>
      <c r="BO85" s="4288"/>
      <c r="BP85" s="4288"/>
      <c r="BQ85" s="4288"/>
      <c r="BR85" s="4288"/>
      <c r="BS85" s="4288"/>
      <c r="BT85" s="4288"/>
      <c r="BU85" s="4288"/>
      <c r="BV85" s="4288"/>
      <c r="BW85" s="4288"/>
      <c r="BX85" s="4288"/>
      <c r="BY85" s="4288"/>
      <c r="BZ85" s="4288"/>
      <c r="CA85" s="1732"/>
      <c r="CB85" s="1728"/>
      <c r="CC85" s="1728"/>
      <c r="CD85" s="1728"/>
      <c r="CE85" s="1728"/>
      <c r="CF85" s="1728"/>
      <c r="CG85" s="1731"/>
    </row>
    <row r="86" spans="2:85" ht="11.45" customHeight="1">
      <c r="B86" s="1727"/>
      <c r="C86" s="4288" t="s">
        <v>3802</v>
      </c>
      <c r="D86" s="4288"/>
      <c r="E86" s="4288"/>
      <c r="F86" s="4288"/>
      <c r="G86" s="4288"/>
      <c r="H86" s="4288"/>
      <c r="I86" s="4288"/>
      <c r="J86" s="4288"/>
      <c r="K86" s="4288"/>
      <c r="L86" s="4288"/>
      <c r="M86" s="4288"/>
      <c r="N86" s="4288"/>
      <c r="O86" s="4288"/>
      <c r="P86" s="4288"/>
      <c r="Q86" s="4288"/>
      <c r="R86" s="4288"/>
      <c r="S86" s="4288"/>
      <c r="T86" s="4288"/>
      <c r="U86" s="4288"/>
      <c r="V86" s="4288"/>
      <c r="W86" s="4288"/>
      <c r="X86" s="4288"/>
      <c r="Y86" s="4288"/>
      <c r="Z86" s="4288"/>
      <c r="AA86" s="4288"/>
      <c r="AB86" s="4288"/>
      <c r="AC86" s="4288"/>
      <c r="AD86" s="4288"/>
      <c r="AE86" s="4288"/>
      <c r="AF86" s="4288"/>
      <c r="AG86" s="4288"/>
      <c r="AH86" s="4288"/>
      <c r="AI86" s="4288"/>
      <c r="AJ86" s="4288"/>
      <c r="AK86" s="4288"/>
      <c r="AL86" s="4288"/>
      <c r="AM86" s="4288"/>
      <c r="AN86" s="4288"/>
      <c r="AO86" s="4288"/>
      <c r="AP86" s="4288"/>
      <c r="AQ86" s="4288"/>
      <c r="AR86" s="4288"/>
      <c r="AS86" s="4288"/>
      <c r="AT86" s="4288"/>
      <c r="AU86" s="4288"/>
      <c r="AV86" s="4288"/>
      <c r="AW86" s="4288"/>
      <c r="AX86" s="4288"/>
      <c r="AY86" s="4288"/>
      <c r="AZ86" s="4288"/>
      <c r="BA86" s="4288"/>
      <c r="BB86" s="4288"/>
      <c r="BC86" s="4288"/>
      <c r="BD86" s="4288"/>
      <c r="BE86" s="4288"/>
      <c r="BF86" s="4288"/>
      <c r="BG86" s="4288"/>
      <c r="BH86" s="4288"/>
      <c r="BI86" s="4288"/>
      <c r="BJ86" s="4288"/>
      <c r="BK86" s="4288"/>
      <c r="BL86" s="4288"/>
      <c r="BM86" s="4288"/>
      <c r="BN86" s="4288"/>
      <c r="BO86" s="4288"/>
      <c r="BP86" s="4288"/>
      <c r="BQ86" s="4288"/>
      <c r="BR86" s="4288"/>
      <c r="BS86" s="4288"/>
      <c r="BT86" s="4288"/>
      <c r="BU86" s="4288"/>
      <c r="BV86" s="4288"/>
      <c r="BW86" s="4288"/>
      <c r="BX86" s="4288"/>
      <c r="BY86" s="4288"/>
      <c r="BZ86" s="4288"/>
      <c r="CA86" s="1732"/>
      <c r="CB86" s="1728"/>
      <c r="CC86" s="1728"/>
      <c r="CD86" s="1728"/>
      <c r="CE86" s="1728"/>
      <c r="CF86" s="1728"/>
      <c r="CG86" s="1731"/>
    </row>
    <row r="87" spans="2:85" ht="11.45" customHeight="1">
      <c r="B87" s="1727"/>
      <c r="C87" s="1732"/>
      <c r="D87" s="4316" t="s">
        <v>4882</v>
      </c>
      <c r="E87" s="4316"/>
      <c r="F87" s="4316"/>
      <c r="G87" s="4316"/>
      <c r="H87" s="4316"/>
      <c r="I87" s="4316"/>
      <c r="J87" s="4316"/>
      <c r="K87" s="4316"/>
      <c r="L87" s="4316"/>
      <c r="M87" s="4316"/>
      <c r="N87" s="4316"/>
      <c r="O87" s="4316"/>
      <c r="P87" s="4316"/>
      <c r="Q87" s="4316"/>
      <c r="R87" s="4316"/>
      <c r="S87" s="4316"/>
      <c r="T87" s="4316"/>
      <c r="U87" s="4316"/>
      <c r="V87" s="4316"/>
      <c r="W87" s="4316"/>
      <c r="X87" s="4316"/>
      <c r="Y87" s="4316"/>
      <c r="Z87" s="4316"/>
      <c r="AA87" s="4316"/>
      <c r="AB87" s="4316"/>
      <c r="AC87" s="4316"/>
      <c r="AD87" s="4316"/>
      <c r="AE87" s="4316"/>
      <c r="AF87" s="4316"/>
      <c r="AG87" s="4316"/>
      <c r="AH87" s="4316"/>
      <c r="AI87" s="4316"/>
      <c r="AJ87" s="4316"/>
      <c r="AK87" s="4316"/>
      <c r="AL87" s="4316"/>
      <c r="AM87" s="4316"/>
      <c r="AN87" s="4316"/>
      <c r="AO87" s="4316"/>
      <c r="AP87" s="4316"/>
      <c r="AQ87" s="4316"/>
      <c r="AR87" s="4316"/>
      <c r="AS87" s="4316"/>
      <c r="AT87" s="4316"/>
      <c r="AU87" s="4316"/>
      <c r="AV87" s="4316"/>
      <c r="AW87" s="4316"/>
      <c r="AX87" s="4316"/>
      <c r="AY87" s="4316"/>
      <c r="AZ87" s="4316"/>
      <c r="BA87" s="4316"/>
      <c r="BB87" s="4316"/>
      <c r="BC87" s="4316"/>
      <c r="BD87" s="4316"/>
      <c r="BE87" s="4316"/>
      <c r="BF87" s="4316"/>
      <c r="BG87" s="4316"/>
      <c r="BH87" s="4316"/>
      <c r="BI87" s="4316"/>
      <c r="BJ87" s="4316"/>
      <c r="BK87" s="4316"/>
      <c r="BL87" s="4316"/>
      <c r="BM87" s="4316"/>
      <c r="BN87" s="4316"/>
      <c r="BO87" s="4316"/>
      <c r="BP87" s="4316"/>
      <c r="BQ87" s="4316"/>
      <c r="BR87" s="4316"/>
      <c r="BS87" s="4316"/>
      <c r="BT87" s="4316"/>
      <c r="BU87" s="4316"/>
      <c r="BV87" s="4316"/>
      <c r="BW87" s="4316"/>
      <c r="BX87" s="4316"/>
      <c r="BY87" s="4316"/>
      <c r="BZ87" s="4316"/>
      <c r="CA87" s="4316"/>
      <c r="CB87" s="4316"/>
      <c r="CC87" s="4316"/>
      <c r="CD87" s="4316"/>
      <c r="CE87" s="4316"/>
      <c r="CF87" s="4316"/>
      <c r="CG87" s="4317"/>
    </row>
    <row r="88" spans="2:85" ht="11.45" customHeight="1">
      <c r="B88" s="1727"/>
      <c r="C88" s="1732"/>
      <c r="D88" s="4316" t="s">
        <v>4510</v>
      </c>
      <c r="E88" s="4316"/>
      <c r="F88" s="4316"/>
      <c r="G88" s="4316"/>
      <c r="H88" s="4316"/>
      <c r="I88" s="4316"/>
      <c r="J88" s="4316"/>
      <c r="K88" s="4316"/>
      <c r="L88" s="4316"/>
      <c r="M88" s="4316"/>
      <c r="N88" s="4316"/>
      <c r="O88" s="4316"/>
      <c r="P88" s="4316"/>
      <c r="Q88" s="4316"/>
      <c r="R88" s="4316"/>
      <c r="S88" s="4316"/>
      <c r="T88" s="4316"/>
      <c r="U88" s="4316"/>
      <c r="V88" s="4316"/>
      <c r="W88" s="4316"/>
      <c r="X88" s="4316"/>
      <c r="Y88" s="4316"/>
      <c r="Z88" s="4316"/>
      <c r="AA88" s="4316"/>
      <c r="AB88" s="4316"/>
      <c r="AC88" s="4316"/>
      <c r="AD88" s="4316"/>
      <c r="AE88" s="4316"/>
      <c r="AF88" s="4316"/>
      <c r="AG88" s="4316"/>
      <c r="AH88" s="4316"/>
      <c r="AI88" s="4316"/>
      <c r="AJ88" s="4316"/>
      <c r="AK88" s="4316"/>
      <c r="AL88" s="4316"/>
      <c r="AM88" s="4316"/>
      <c r="AN88" s="4316"/>
      <c r="AO88" s="4316"/>
      <c r="AP88" s="4316"/>
      <c r="AQ88" s="4316"/>
      <c r="AR88" s="4316"/>
      <c r="AS88" s="4316"/>
      <c r="AT88" s="4316"/>
      <c r="AU88" s="4316"/>
      <c r="AV88" s="4316"/>
      <c r="AW88" s="4316"/>
      <c r="AX88" s="4316"/>
      <c r="AY88" s="4316"/>
      <c r="AZ88" s="4316"/>
      <c r="BA88" s="4316"/>
      <c r="BB88" s="4316"/>
      <c r="BC88" s="4316"/>
      <c r="BD88" s="4316"/>
      <c r="BE88" s="4316"/>
      <c r="BF88" s="4316"/>
      <c r="BG88" s="4316"/>
      <c r="BH88" s="4316"/>
      <c r="BI88" s="4316"/>
      <c r="BJ88" s="4316"/>
      <c r="BK88" s="4316"/>
      <c r="BL88" s="4316"/>
      <c r="BM88" s="4316"/>
      <c r="BN88" s="4316"/>
      <c r="BO88" s="4316"/>
      <c r="BP88" s="4316"/>
      <c r="BQ88" s="4316"/>
      <c r="BR88" s="4316"/>
      <c r="BS88" s="4316"/>
      <c r="BT88" s="4316"/>
      <c r="BU88" s="4316"/>
      <c r="BV88" s="4316"/>
      <c r="BW88" s="4316"/>
      <c r="BX88" s="4316"/>
      <c r="BY88" s="4316"/>
      <c r="BZ88" s="4316"/>
      <c r="CA88" s="4316"/>
      <c r="CB88" s="4316"/>
      <c r="CC88" s="4316"/>
      <c r="CD88" s="4316"/>
      <c r="CE88" s="4316"/>
      <c r="CF88" s="4316"/>
      <c r="CG88" s="4317"/>
    </row>
    <row r="89" spans="2:85" ht="2.25" customHeight="1">
      <c r="B89" s="1740"/>
      <c r="C89" s="1732"/>
      <c r="D89" s="1732"/>
      <c r="E89" s="1732"/>
      <c r="F89" s="1732"/>
      <c r="G89" s="1732"/>
      <c r="H89" s="1732"/>
      <c r="I89" s="1732"/>
      <c r="J89" s="1732"/>
      <c r="K89" s="1732"/>
      <c r="L89" s="1732"/>
      <c r="M89" s="1732"/>
      <c r="N89" s="1732"/>
      <c r="O89" s="1732"/>
      <c r="P89" s="1732"/>
      <c r="Q89" s="1732"/>
      <c r="R89" s="1732"/>
      <c r="S89" s="1732"/>
      <c r="T89" s="1732"/>
      <c r="U89" s="1732"/>
      <c r="V89" s="1732"/>
      <c r="W89" s="1732"/>
      <c r="X89" s="1732"/>
      <c r="Y89" s="1732"/>
      <c r="Z89" s="1732"/>
      <c r="AA89" s="1732"/>
      <c r="AB89" s="1732"/>
      <c r="AC89" s="1732"/>
      <c r="AD89" s="1732"/>
      <c r="AE89" s="1732"/>
      <c r="AF89" s="1732"/>
      <c r="AG89" s="1732"/>
      <c r="AH89" s="1732"/>
      <c r="AI89" s="1732"/>
      <c r="AJ89" s="1732"/>
      <c r="AK89" s="1732"/>
      <c r="AL89" s="1732"/>
      <c r="AM89" s="1732"/>
      <c r="AN89" s="1732"/>
      <c r="AO89" s="1732"/>
      <c r="AP89" s="1732"/>
      <c r="AQ89" s="1732"/>
      <c r="AR89" s="1732"/>
      <c r="AS89" s="1732"/>
      <c r="AT89" s="1732"/>
      <c r="AU89" s="1732"/>
      <c r="AV89" s="1732"/>
      <c r="AW89" s="1732"/>
      <c r="AX89" s="1732"/>
      <c r="AY89" s="1732"/>
      <c r="AZ89" s="1732"/>
      <c r="BA89" s="1732"/>
      <c r="BB89" s="1732"/>
      <c r="BC89" s="1732"/>
      <c r="BD89" s="1732"/>
      <c r="BE89" s="1732"/>
      <c r="BF89" s="1732"/>
      <c r="BG89" s="1732"/>
      <c r="BH89" s="1732"/>
      <c r="BI89" s="1732"/>
      <c r="BJ89" s="1732"/>
      <c r="BK89" s="1732"/>
      <c r="BL89" s="1732"/>
      <c r="BM89" s="1732"/>
      <c r="BN89" s="1732"/>
      <c r="BO89" s="1732"/>
      <c r="BP89" s="1732"/>
      <c r="BQ89" s="1732"/>
      <c r="BR89" s="1732"/>
      <c r="BS89" s="1732"/>
      <c r="BT89" s="1732"/>
      <c r="BU89" s="1732"/>
      <c r="BV89" s="1732"/>
      <c r="BW89" s="1732"/>
      <c r="BX89" s="1732"/>
      <c r="BY89" s="1732"/>
      <c r="BZ89" s="1732"/>
      <c r="CA89" s="1732"/>
      <c r="CB89" s="1732"/>
      <c r="CC89" s="1732"/>
      <c r="CD89" s="1732"/>
      <c r="CE89" s="1732"/>
      <c r="CF89" s="1732"/>
      <c r="CG89" s="1741"/>
    </row>
    <row r="90" spans="2:85" ht="12.95" customHeight="1">
      <c r="B90" s="1733"/>
      <c r="C90" s="1626"/>
      <c r="D90" s="4291" t="s">
        <v>2589</v>
      </c>
      <c r="E90" s="4292"/>
      <c r="F90" s="4292"/>
      <c r="G90" s="4292"/>
      <c r="H90" s="4292"/>
      <c r="I90" s="4292"/>
      <c r="J90" s="4292"/>
      <c r="K90" s="4292"/>
      <c r="L90" s="4292"/>
      <c r="M90" s="4292"/>
      <c r="N90" s="4292"/>
      <c r="O90" s="4292"/>
      <c r="P90" s="4292"/>
      <c r="Q90" s="4292"/>
      <c r="R90" s="4292"/>
      <c r="S90" s="4293"/>
      <c r="T90" s="4291" t="s">
        <v>2590</v>
      </c>
      <c r="U90" s="4292"/>
      <c r="V90" s="4292"/>
      <c r="W90" s="4292"/>
      <c r="X90" s="4292"/>
      <c r="Y90" s="4292"/>
      <c r="Z90" s="4292"/>
      <c r="AA90" s="4292"/>
      <c r="AB90" s="4292"/>
      <c r="AC90" s="4292"/>
      <c r="AD90" s="4292"/>
      <c r="AE90" s="4292"/>
      <c r="AF90" s="4292"/>
      <c r="AG90" s="4292"/>
      <c r="AH90" s="4292"/>
      <c r="AI90" s="4292"/>
      <c r="AJ90" s="4292"/>
      <c r="AK90" s="4292"/>
      <c r="AL90" s="4292"/>
      <c r="AM90" s="4292"/>
      <c r="AN90" s="4292"/>
      <c r="AO90" s="4292"/>
      <c r="AP90" s="4292"/>
      <c r="AQ90" s="4292"/>
      <c r="AR90" s="4292"/>
      <c r="AS90" s="4292"/>
      <c r="AT90" s="4292"/>
      <c r="AU90" s="4292"/>
      <c r="AV90" s="4292"/>
      <c r="AW90" s="4292"/>
      <c r="AX90" s="4292"/>
      <c r="AY90" s="4292"/>
      <c r="AZ90" s="4292"/>
      <c r="BA90" s="4292"/>
      <c r="BB90" s="4292"/>
      <c r="BC90" s="4292"/>
      <c r="BD90" s="4292"/>
      <c r="BE90" s="4292"/>
      <c r="BF90" s="4292"/>
      <c r="BG90" s="4292"/>
      <c r="BH90" s="4292"/>
      <c r="BI90" s="4292"/>
      <c r="BJ90" s="4292"/>
      <c r="BK90" s="4292"/>
      <c r="BL90" s="4292"/>
      <c r="BM90" s="4292"/>
      <c r="BN90" s="4292"/>
      <c r="BO90" s="4292"/>
      <c r="BP90" s="4292"/>
      <c r="BQ90" s="4292"/>
      <c r="BR90" s="4293"/>
      <c r="BS90" s="4294" t="s">
        <v>3803</v>
      </c>
      <c r="BT90" s="4294"/>
      <c r="BU90" s="4294"/>
      <c r="BV90" s="4294"/>
      <c r="BW90" s="4294"/>
      <c r="BX90" s="4294"/>
      <c r="BY90" s="4294"/>
      <c r="BZ90" s="4294"/>
      <c r="CA90" s="4294"/>
      <c r="CB90" s="4294"/>
      <c r="CC90" s="4294"/>
      <c r="CD90" s="4294"/>
      <c r="CE90" s="4294"/>
      <c r="CF90" s="4294"/>
      <c r="CG90" s="1735"/>
    </row>
    <row r="91" spans="2:85" ht="12" customHeight="1">
      <c r="B91" s="1733"/>
      <c r="C91" s="1626"/>
      <c r="D91" s="4295" t="s">
        <v>3804</v>
      </c>
      <c r="E91" s="4296"/>
      <c r="F91" s="4296"/>
      <c r="G91" s="4296"/>
      <c r="H91" s="4296"/>
      <c r="I91" s="4296"/>
      <c r="J91" s="4296"/>
      <c r="K91" s="4296"/>
      <c r="L91" s="4296"/>
      <c r="M91" s="4296"/>
      <c r="N91" s="4296"/>
      <c r="O91" s="4296"/>
      <c r="P91" s="4296"/>
      <c r="Q91" s="4296"/>
      <c r="R91" s="4296"/>
      <c r="S91" s="4297"/>
      <c r="T91" s="4284" t="s">
        <v>3820</v>
      </c>
      <c r="U91" s="4285"/>
      <c r="V91" s="4285"/>
      <c r="W91" s="4285"/>
      <c r="X91" s="4285"/>
      <c r="Y91" s="4285"/>
      <c r="Z91" s="4285"/>
      <c r="AA91" s="4285"/>
      <c r="AB91" s="4285"/>
      <c r="AC91" s="4285"/>
      <c r="AD91" s="4285"/>
      <c r="AE91" s="4285"/>
      <c r="AF91" s="4285"/>
      <c r="AG91" s="4285"/>
      <c r="AH91" s="4285"/>
      <c r="AI91" s="4285"/>
      <c r="AJ91" s="4285"/>
      <c r="AK91" s="4285"/>
      <c r="AL91" s="4285"/>
      <c r="AM91" s="4285"/>
      <c r="AN91" s="4285"/>
      <c r="AO91" s="4285"/>
      <c r="AP91" s="4285"/>
      <c r="AQ91" s="4285"/>
      <c r="AR91" s="4285"/>
      <c r="AS91" s="4285"/>
      <c r="AT91" s="4285"/>
      <c r="AU91" s="4285"/>
      <c r="AV91" s="4285"/>
      <c r="AW91" s="4285"/>
      <c r="AX91" s="4285"/>
      <c r="AY91" s="4285"/>
      <c r="AZ91" s="4285"/>
      <c r="BA91" s="4285"/>
      <c r="BB91" s="4285"/>
      <c r="BC91" s="4285"/>
      <c r="BD91" s="4285"/>
      <c r="BE91" s="4285"/>
      <c r="BF91" s="4285"/>
      <c r="BG91" s="4285"/>
      <c r="BH91" s="4285"/>
      <c r="BI91" s="4285"/>
      <c r="BJ91" s="4285"/>
      <c r="BK91" s="4285"/>
      <c r="BL91" s="4285"/>
      <c r="BM91" s="4285"/>
      <c r="BN91" s="4285"/>
      <c r="BO91" s="4285"/>
      <c r="BP91" s="4285"/>
      <c r="BQ91" s="4285"/>
      <c r="BR91" s="4286"/>
      <c r="BS91" s="4304" t="s">
        <v>4521</v>
      </c>
      <c r="BT91" s="4305"/>
      <c r="BU91" s="4305"/>
      <c r="BV91" s="4305"/>
      <c r="BW91" s="4305"/>
      <c r="BX91" s="4305"/>
      <c r="BY91" s="4305"/>
      <c r="BZ91" s="4305"/>
      <c r="CA91" s="4305"/>
      <c r="CB91" s="4305"/>
      <c r="CC91" s="4305"/>
      <c r="CD91" s="4305"/>
      <c r="CE91" s="4305"/>
      <c r="CF91" s="4306"/>
      <c r="CG91" s="1735"/>
    </row>
    <row r="92" spans="2:85" ht="12" customHeight="1">
      <c r="B92" s="1733"/>
      <c r="C92" s="1626"/>
      <c r="D92" s="4298"/>
      <c r="E92" s="4299"/>
      <c r="F92" s="4299"/>
      <c r="G92" s="4299"/>
      <c r="H92" s="4299"/>
      <c r="I92" s="4299"/>
      <c r="J92" s="4299"/>
      <c r="K92" s="4299"/>
      <c r="L92" s="4299"/>
      <c r="M92" s="4299"/>
      <c r="N92" s="4299"/>
      <c r="O92" s="4299"/>
      <c r="P92" s="4299"/>
      <c r="Q92" s="4299"/>
      <c r="R92" s="4299"/>
      <c r="S92" s="4300"/>
      <c r="T92" s="4287" t="s">
        <v>3805</v>
      </c>
      <c r="U92" s="4288"/>
      <c r="V92" s="4288"/>
      <c r="W92" s="4288"/>
      <c r="X92" s="4288"/>
      <c r="Y92" s="4288"/>
      <c r="Z92" s="4288"/>
      <c r="AA92" s="4288"/>
      <c r="AB92" s="4288"/>
      <c r="AC92" s="4288"/>
      <c r="AD92" s="4288"/>
      <c r="AE92" s="4288"/>
      <c r="AF92" s="4288"/>
      <c r="AG92" s="4288"/>
      <c r="AH92" s="4288"/>
      <c r="AI92" s="4288"/>
      <c r="AJ92" s="4288"/>
      <c r="AK92" s="4288"/>
      <c r="AL92" s="4288"/>
      <c r="AM92" s="4288"/>
      <c r="AN92" s="4288"/>
      <c r="AO92" s="4288"/>
      <c r="AP92" s="4288"/>
      <c r="AQ92" s="4288"/>
      <c r="AR92" s="4288"/>
      <c r="AS92" s="4288"/>
      <c r="AT92" s="4288"/>
      <c r="AU92" s="4288"/>
      <c r="AV92" s="4288"/>
      <c r="AW92" s="4288"/>
      <c r="AX92" s="4288"/>
      <c r="AY92" s="4288"/>
      <c r="AZ92" s="4288"/>
      <c r="BA92" s="4288"/>
      <c r="BB92" s="4288"/>
      <c r="BC92" s="4288"/>
      <c r="BD92" s="4288"/>
      <c r="BE92" s="4288"/>
      <c r="BF92" s="4288"/>
      <c r="BG92" s="4288"/>
      <c r="BH92" s="4288"/>
      <c r="BI92" s="4288"/>
      <c r="BJ92" s="4288"/>
      <c r="BK92" s="4288"/>
      <c r="BL92" s="4288"/>
      <c r="BM92" s="4288"/>
      <c r="BN92" s="4288"/>
      <c r="BO92" s="4288"/>
      <c r="BP92" s="4288"/>
      <c r="BQ92" s="4288"/>
      <c r="BR92" s="4289"/>
      <c r="BS92" s="4307"/>
      <c r="BT92" s="4308"/>
      <c r="BU92" s="4308"/>
      <c r="BV92" s="4308"/>
      <c r="BW92" s="4308"/>
      <c r="BX92" s="4308"/>
      <c r="BY92" s="4308"/>
      <c r="BZ92" s="4308"/>
      <c r="CA92" s="4308"/>
      <c r="CB92" s="4308"/>
      <c r="CC92" s="4308"/>
      <c r="CD92" s="4308"/>
      <c r="CE92" s="4308"/>
      <c r="CF92" s="4309"/>
      <c r="CG92" s="1735"/>
    </row>
    <row r="93" spans="2:85" ht="12" customHeight="1">
      <c r="B93" s="1733"/>
      <c r="C93" s="1626"/>
      <c r="D93" s="4298"/>
      <c r="E93" s="4299"/>
      <c r="F93" s="4299"/>
      <c r="G93" s="4299"/>
      <c r="H93" s="4299"/>
      <c r="I93" s="4299"/>
      <c r="J93" s="4299"/>
      <c r="K93" s="4299"/>
      <c r="L93" s="4299"/>
      <c r="M93" s="4299"/>
      <c r="N93" s="4299"/>
      <c r="O93" s="4299"/>
      <c r="P93" s="4299"/>
      <c r="Q93" s="4299"/>
      <c r="R93" s="4299"/>
      <c r="S93" s="4300"/>
      <c r="T93" s="4287" t="s">
        <v>4511</v>
      </c>
      <c r="U93" s="4288"/>
      <c r="V93" s="4288"/>
      <c r="W93" s="4288"/>
      <c r="X93" s="4288"/>
      <c r="Y93" s="4288"/>
      <c r="Z93" s="4288"/>
      <c r="AA93" s="4288"/>
      <c r="AB93" s="4288"/>
      <c r="AC93" s="4288"/>
      <c r="AD93" s="4288"/>
      <c r="AE93" s="4288"/>
      <c r="AF93" s="4288"/>
      <c r="AG93" s="4288"/>
      <c r="AH93" s="4288"/>
      <c r="AI93" s="4288"/>
      <c r="AJ93" s="4288"/>
      <c r="AK93" s="4288"/>
      <c r="AL93" s="4288"/>
      <c r="AM93" s="4288"/>
      <c r="AN93" s="4288"/>
      <c r="AO93" s="4288"/>
      <c r="AP93" s="4288"/>
      <c r="AQ93" s="4288"/>
      <c r="AR93" s="4288"/>
      <c r="AS93" s="4288"/>
      <c r="AT93" s="4288"/>
      <c r="AU93" s="4288"/>
      <c r="AV93" s="4288"/>
      <c r="AW93" s="4288"/>
      <c r="AX93" s="4288"/>
      <c r="AY93" s="4288"/>
      <c r="AZ93" s="4288"/>
      <c r="BA93" s="4288"/>
      <c r="BB93" s="4288"/>
      <c r="BC93" s="4288"/>
      <c r="BD93" s="4288"/>
      <c r="BE93" s="4288"/>
      <c r="BF93" s="4288"/>
      <c r="BG93" s="4288"/>
      <c r="BH93" s="4288"/>
      <c r="BI93" s="4288"/>
      <c r="BJ93" s="4288"/>
      <c r="BK93" s="4288"/>
      <c r="BL93" s="4288"/>
      <c r="BM93" s="4288"/>
      <c r="BN93" s="4288"/>
      <c r="BO93" s="4288"/>
      <c r="BP93" s="4288"/>
      <c r="BQ93" s="4288"/>
      <c r="BR93" s="4289"/>
      <c r="BS93" s="4307"/>
      <c r="BT93" s="4308"/>
      <c r="BU93" s="4308"/>
      <c r="BV93" s="4308"/>
      <c r="BW93" s="4308"/>
      <c r="BX93" s="4308"/>
      <c r="BY93" s="4308"/>
      <c r="BZ93" s="4308"/>
      <c r="CA93" s="4308"/>
      <c r="CB93" s="4308"/>
      <c r="CC93" s="4308"/>
      <c r="CD93" s="4308"/>
      <c r="CE93" s="4308"/>
      <c r="CF93" s="4309"/>
      <c r="CG93" s="1735"/>
    </row>
    <row r="94" spans="2:85" ht="12" customHeight="1">
      <c r="B94" s="1733"/>
      <c r="C94" s="1626"/>
      <c r="D94" s="4298"/>
      <c r="E94" s="4299"/>
      <c r="F94" s="4299"/>
      <c r="G94" s="4299"/>
      <c r="H94" s="4299"/>
      <c r="I94" s="4299"/>
      <c r="J94" s="4299"/>
      <c r="K94" s="4299"/>
      <c r="L94" s="4299"/>
      <c r="M94" s="4299"/>
      <c r="N94" s="4299"/>
      <c r="O94" s="4299"/>
      <c r="P94" s="4299"/>
      <c r="Q94" s="4299"/>
      <c r="R94" s="4299"/>
      <c r="S94" s="4300"/>
      <c r="T94" s="4313" t="s">
        <v>4884</v>
      </c>
      <c r="U94" s="4314"/>
      <c r="V94" s="4314"/>
      <c r="W94" s="4314"/>
      <c r="X94" s="4314"/>
      <c r="Y94" s="4314"/>
      <c r="Z94" s="4314"/>
      <c r="AA94" s="4314"/>
      <c r="AB94" s="4314"/>
      <c r="AC94" s="4314"/>
      <c r="AD94" s="4314"/>
      <c r="AE94" s="4314"/>
      <c r="AF94" s="4314"/>
      <c r="AG94" s="4314"/>
      <c r="AH94" s="4314"/>
      <c r="AI94" s="4314"/>
      <c r="AJ94" s="4314"/>
      <c r="AK94" s="4314"/>
      <c r="AL94" s="4314"/>
      <c r="AM94" s="4314"/>
      <c r="AN94" s="4314"/>
      <c r="AO94" s="4314"/>
      <c r="AP94" s="4314"/>
      <c r="AQ94" s="4314"/>
      <c r="AR94" s="4314"/>
      <c r="AS94" s="4314"/>
      <c r="AT94" s="4314"/>
      <c r="AU94" s="4314"/>
      <c r="AV94" s="4314"/>
      <c r="AW94" s="4314"/>
      <c r="AX94" s="4314"/>
      <c r="AY94" s="4314"/>
      <c r="AZ94" s="4314"/>
      <c r="BA94" s="4314"/>
      <c r="BB94" s="4314"/>
      <c r="BC94" s="4314"/>
      <c r="BD94" s="4314"/>
      <c r="BE94" s="4314"/>
      <c r="BF94" s="4314"/>
      <c r="BG94" s="4314"/>
      <c r="BH94" s="4314"/>
      <c r="BI94" s="4314"/>
      <c r="BJ94" s="4314"/>
      <c r="BK94" s="4314"/>
      <c r="BL94" s="4314"/>
      <c r="BM94" s="4314"/>
      <c r="BN94" s="4314"/>
      <c r="BO94" s="4314"/>
      <c r="BP94" s="4314"/>
      <c r="BQ94" s="4314"/>
      <c r="BR94" s="4315"/>
      <c r="BS94" s="4307"/>
      <c r="BT94" s="4308"/>
      <c r="BU94" s="4308"/>
      <c r="BV94" s="4308"/>
      <c r="BW94" s="4308"/>
      <c r="BX94" s="4308"/>
      <c r="BY94" s="4308"/>
      <c r="BZ94" s="4308"/>
      <c r="CA94" s="4308"/>
      <c r="CB94" s="4308"/>
      <c r="CC94" s="4308"/>
      <c r="CD94" s="4308"/>
      <c r="CE94" s="4308"/>
      <c r="CF94" s="4309"/>
      <c r="CG94" s="1735"/>
    </row>
    <row r="95" spans="2:85" ht="12" customHeight="1">
      <c r="B95" s="1733"/>
      <c r="C95" s="1626"/>
      <c r="D95" s="4298"/>
      <c r="E95" s="4299"/>
      <c r="F95" s="4299"/>
      <c r="G95" s="4299"/>
      <c r="H95" s="4299"/>
      <c r="I95" s="4299"/>
      <c r="J95" s="4299"/>
      <c r="K95" s="4299"/>
      <c r="L95" s="4299"/>
      <c r="M95" s="4299"/>
      <c r="N95" s="4299"/>
      <c r="O95" s="4299"/>
      <c r="P95" s="4299"/>
      <c r="Q95" s="4299"/>
      <c r="R95" s="4299"/>
      <c r="S95" s="4300"/>
      <c r="T95" s="4287" t="s">
        <v>2591</v>
      </c>
      <c r="U95" s="4288"/>
      <c r="V95" s="4288"/>
      <c r="W95" s="4288"/>
      <c r="X95" s="4288"/>
      <c r="Y95" s="4288"/>
      <c r="Z95" s="4288"/>
      <c r="AA95" s="4288"/>
      <c r="AB95" s="4288"/>
      <c r="AC95" s="4288"/>
      <c r="AD95" s="4288"/>
      <c r="AE95" s="4288"/>
      <c r="AF95" s="4288"/>
      <c r="AG95" s="4288"/>
      <c r="AH95" s="4288"/>
      <c r="AI95" s="4288"/>
      <c r="AJ95" s="4288"/>
      <c r="AK95" s="4288"/>
      <c r="AL95" s="4288"/>
      <c r="AM95" s="4288"/>
      <c r="AN95" s="4288"/>
      <c r="AO95" s="4288"/>
      <c r="AP95" s="4288"/>
      <c r="AQ95" s="4288"/>
      <c r="AR95" s="4288"/>
      <c r="AS95" s="4288"/>
      <c r="AT95" s="4288"/>
      <c r="AU95" s="4288"/>
      <c r="AV95" s="4288"/>
      <c r="AW95" s="4288"/>
      <c r="AX95" s="4288"/>
      <c r="AY95" s="4288"/>
      <c r="AZ95" s="4288"/>
      <c r="BA95" s="4288"/>
      <c r="BB95" s="4288"/>
      <c r="BC95" s="4288"/>
      <c r="BD95" s="4288"/>
      <c r="BE95" s="4288"/>
      <c r="BF95" s="4288"/>
      <c r="BG95" s="4288"/>
      <c r="BH95" s="4288"/>
      <c r="BI95" s="4288"/>
      <c r="BJ95" s="4288"/>
      <c r="BK95" s="4288"/>
      <c r="BL95" s="4288"/>
      <c r="BM95" s="4288"/>
      <c r="BN95" s="4288"/>
      <c r="BO95" s="4288"/>
      <c r="BP95" s="4288"/>
      <c r="BQ95" s="4288"/>
      <c r="BR95" s="4289"/>
      <c r="BS95" s="4307"/>
      <c r="BT95" s="4308"/>
      <c r="BU95" s="4308"/>
      <c r="BV95" s="4308"/>
      <c r="BW95" s="4308"/>
      <c r="BX95" s="4308"/>
      <c r="BY95" s="4308"/>
      <c r="BZ95" s="4308"/>
      <c r="CA95" s="4308"/>
      <c r="CB95" s="4308"/>
      <c r="CC95" s="4308"/>
      <c r="CD95" s="4308"/>
      <c r="CE95" s="4308"/>
      <c r="CF95" s="4309"/>
      <c r="CG95" s="1735"/>
    </row>
    <row r="96" spans="2:85" ht="12" customHeight="1">
      <c r="B96" s="1733"/>
      <c r="C96" s="1626"/>
      <c r="D96" s="4301"/>
      <c r="E96" s="4302"/>
      <c r="F96" s="4302"/>
      <c r="G96" s="4302"/>
      <c r="H96" s="4302"/>
      <c r="I96" s="4302"/>
      <c r="J96" s="4302"/>
      <c r="K96" s="4302"/>
      <c r="L96" s="4302"/>
      <c r="M96" s="4302"/>
      <c r="N96" s="4302"/>
      <c r="O96" s="4302"/>
      <c r="P96" s="4302"/>
      <c r="Q96" s="4302"/>
      <c r="R96" s="4302"/>
      <c r="S96" s="4303"/>
      <c r="T96" s="4272" t="s">
        <v>2592</v>
      </c>
      <c r="U96" s="4273"/>
      <c r="V96" s="4273"/>
      <c r="W96" s="4273"/>
      <c r="X96" s="4273"/>
      <c r="Y96" s="4273"/>
      <c r="Z96" s="4273"/>
      <c r="AA96" s="4273"/>
      <c r="AB96" s="4273"/>
      <c r="AC96" s="4273"/>
      <c r="AD96" s="4273"/>
      <c r="AE96" s="4273"/>
      <c r="AF96" s="4273"/>
      <c r="AG96" s="4273"/>
      <c r="AH96" s="4273"/>
      <c r="AI96" s="4273"/>
      <c r="AJ96" s="4273"/>
      <c r="AK96" s="4273"/>
      <c r="AL96" s="4273"/>
      <c r="AM96" s="4273"/>
      <c r="AN96" s="4273"/>
      <c r="AO96" s="4273"/>
      <c r="AP96" s="4273"/>
      <c r="AQ96" s="4273"/>
      <c r="AR96" s="4273"/>
      <c r="AS96" s="4273"/>
      <c r="AT96" s="4273"/>
      <c r="AU96" s="4273"/>
      <c r="AV96" s="4273"/>
      <c r="AW96" s="4273"/>
      <c r="AX96" s="4273"/>
      <c r="AY96" s="4273"/>
      <c r="AZ96" s="4273"/>
      <c r="BA96" s="4273"/>
      <c r="BB96" s="4273"/>
      <c r="BC96" s="4273"/>
      <c r="BD96" s="4273"/>
      <c r="BE96" s="4273"/>
      <c r="BF96" s="4273"/>
      <c r="BG96" s="4273"/>
      <c r="BH96" s="4273"/>
      <c r="BI96" s="4273"/>
      <c r="BJ96" s="4273"/>
      <c r="BK96" s="4273"/>
      <c r="BL96" s="4273"/>
      <c r="BM96" s="4273"/>
      <c r="BN96" s="4273"/>
      <c r="BO96" s="4273"/>
      <c r="BP96" s="4273"/>
      <c r="BQ96" s="4273"/>
      <c r="BR96" s="4274"/>
      <c r="BS96" s="4307"/>
      <c r="BT96" s="4308"/>
      <c r="BU96" s="4308"/>
      <c r="BV96" s="4308"/>
      <c r="BW96" s="4308"/>
      <c r="BX96" s="4308"/>
      <c r="BY96" s="4308"/>
      <c r="BZ96" s="4308"/>
      <c r="CA96" s="4308"/>
      <c r="CB96" s="4308"/>
      <c r="CC96" s="4308"/>
      <c r="CD96" s="4308"/>
      <c r="CE96" s="4308"/>
      <c r="CF96" s="4309"/>
      <c r="CG96" s="1735"/>
    </row>
    <row r="97" spans="2:85" ht="12" customHeight="1">
      <c r="B97" s="1733"/>
      <c r="C97" s="1626"/>
      <c r="D97" s="4275" t="s">
        <v>2593</v>
      </c>
      <c r="E97" s="4276"/>
      <c r="F97" s="4276"/>
      <c r="G97" s="4276"/>
      <c r="H97" s="4276"/>
      <c r="I97" s="4276"/>
      <c r="J97" s="4276"/>
      <c r="K97" s="4276"/>
      <c r="L97" s="4276"/>
      <c r="M97" s="4276"/>
      <c r="N97" s="4276"/>
      <c r="O97" s="4276"/>
      <c r="P97" s="4276"/>
      <c r="Q97" s="4276"/>
      <c r="R97" s="4276"/>
      <c r="S97" s="4277"/>
      <c r="T97" s="4284" t="s">
        <v>4512</v>
      </c>
      <c r="U97" s="4285"/>
      <c r="V97" s="4285"/>
      <c r="W97" s="4285"/>
      <c r="X97" s="4285"/>
      <c r="Y97" s="4285"/>
      <c r="Z97" s="4285"/>
      <c r="AA97" s="4285"/>
      <c r="AB97" s="4285"/>
      <c r="AC97" s="4285"/>
      <c r="AD97" s="4285"/>
      <c r="AE97" s="4285"/>
      <c r="AF97" s="4285"/>
      <c r="AG97" s="4285"/>
      <c r="AH97" s="4285"/>
      <c r="AI97" s="4285"/>
      <c r="AJ97" s="4285"/>
      <c r="AK97" s="4285"/>
      <c r="AL97" s="4285"/>
      <c r="AM97" s="4285"/>
      <c r="AN97" s="4285"/>
      <c r="AO97" s="4285"/>
      <c r="AP97" s="4285"/>
      <c r="AQ97" s="4285"/>
      <c r="AR97" s="4285"/>
      <c r="AS97" s="4285"/>
      <c r="AT97" s="4285"/>
      <c r="AU97" s="4285"/>
      <c r="AV97" s="4285"/>
      <c r="AW97" s="4285"/>
      <c r="AX97" s="4285"/>
      <c r="AY97" s="4285"/>
      <c r="AZ97" s="4285"/>
      <c r="BA97" s="4285"/>
      <c r="BB97" s="4285"/>
      <c r="BC97" s="4285"/>
      <c r="BD97" s="4285"/>
      <c r="BE97" s="4285"/>
      <c r="BF97" s="4285"/>
      <c r="BG97" s="4285"/>
      <c r="BH97" s="4285"/>
      <c r="BI97" s="4285"/>
      <c r="BJ97" s="4285"/>
      <c r="BK97" s="4285"/>
      <c r="BL97" s="4285"/>
      <c r="BM97" s="4285"/>
      <c r="BN97" s="4285"/>
      <c r="BO97" s="4285"/>
      <c r="BP97" s="4285"/>
      <c r="BQ97" s="4285"/>
      <c r="BR97" s="4286"/>
      <c r="BS97" s="4307"/>
      <c r="BT97" s="4308"/>
      <c r="BU97" s="4308"/>
      <c r="BV97" s="4308"/>
      <c r="BW97" s="4308"/>
      <c r="BX97" s="4308"/>
      <c r="BY97" s="4308"/>
      <c r="BZ97" s="4308"/>
      <c r="CA97" s="4308"/>
      <c r="CB97" s="4308"/>
      <c r="CC97" s="4308"/>
      <c r="CD97" s="4308"/>
      <c r="CE97" s="4308"/>
      <c r="CF97" s="4309"/>
      <c r="CG97" s="1735"/>
    </row>
    <row r="98" spans="2:85" ht="12" customHeight="1">
      <c r="B98" s="1733"/>
      <c r="C98" s="1626"/>
      <c r="D98" s="4278"/>
      <c r="E98" s="4279"/>
      <c r="F98" s="4279"/>
      <c r="G98" s="4279"/>
      <c r="H98" s="4279"/>
      <c r="I98" s="4279"/>
      <c r="J98" s="4279"/>
      <c r="K98" s="4279"/>
      <c r="L98" s="4279"/>
      <c r="M98" s="4279"/>
      <c r="N98" s="4279"/>
      <c r="O98" s="4279"/>
      <c r="P98" s="4279"/>
      <c r="Q98" s="4279"/>
      <c r="R98" s="4279"/>
      <c r="S98" s="4280"/>
      <c r="T98" s="4287" t="s">
        <v>3806</v>
      </c>
      <c r="U98" s="4288"/>
      <c r="V98" s="4288"/>
      <c r="W98" s="4288"/>
      <c r="X98" s="4288"/>
      <c r="Y98" s="4288"/>
      <c r="Z98" s="4288"/>
      <c r="AA98" s="4288"/>
      <c r="AB98" s="4288"/>
      <c r="AC98" s="4288"/>
      <c r="AD98" s="4288"/>
      <c r="AE98" s="4288"/>
      <c r="AF98" s="4288"/>
      <c r="AG98" s="4288"/>
      <c r="AH98" s="4288"/>
      <c r="AI98" s="4288"/>
      <c r="AJ98" s="4288"/>
      <c r="AK98" s="4288"/>
      <c r="AL98" s="4288"/>
      <c r="AM98" s="4288"/>
      <c r="AN98" s="4288"/>
      <c r="AO98" s="4288"/>
      <c r="AP98" s="4288"/>
      <c r="AQ98" s="4288"/>
      <c r="AR98" s="4288"/>
      <c r="AS98" s="4288"/>
      <c r="AT98" s="4288"/>
      <c r="AU98" s="4288"/>
      <c r="AV98" s="4288"/>
      <c r="AW98" s="4288"/>
      <c r="AX98" s="4288"/>
      <c r="AY98" s="4288"/>
      <c r="AZ98" s="4288"/>
      <c r="BA98" s="4288"/>
      <c r="BB98" s="4288"/>
      <c r="BC98" s="4288"/>
      <c r="BD98" s="4288"/>
      <c r="BE98" s="4288"/>
      <c r="BF98" s="4288"/>
      <c r="BG98" s="4288"/>
      <c r="BH98" s="4288"/>
      <c r="BI98" s="4288"/>
      <c r="BJ98" s="4288"/>
      <c r="BK98" s="4288"/>
      <c r="BL98" s="4288"/>
      <c r="BM98" s="4288"/>
      <c r="BN98" s="4288"/>
      <c r="BO98" s="4288"/>
      <c r="BP98" s="4288"/>
      <c r="BQ98" s="4288"/>
      <c r="BR98" s="4289"/>
      <c r="BS98" s="4307"/>
      <c r="BT98" s="4308"/>
      <c r="BU98" s="4308"/>
      <c r="BV98" s="4308"/>
      <c r="BW98" s="4308"/>
      <c r="BX98" s="4308"/>
      <c r="BY98" s="4308"/>
      <c r="BZ98" s="4308"/>
      <c r="CA98" s="4308"/>
      <c r="CB98" s="4308"/>
      <c r="CC98" s="4308"/>
      <c r="CD98" s="4308"/>
      <c r="CE98" s="4308"/>
      <c r="CF98" s="4309"/>
      <c r="CG98" s="1735"/>
    </row>
    <row r="99" spans="2:85" ht="12" customHeight="1">
      <c r="B99" s="1733"/>
      <c r="C99" s="1626"/>
      <c r="D99" s="4281"/>
      <c r="E99" s="4282"/>
      <c r="F99" s="4282"/>
      <c r="G99" s="4282"/>
      <c r="H99" s="4282"/>
      <c r="I99" s="4282"/>
      <c r="J99" s="4282"/>
      <c r="K99" s="4282"/>
      <c r="L99" s="4282"/>
      <c r="M99" s="4282"/>
      <c r="N99" s="4282"/>
      <c r="O99" s="4282"/>
      <c r="P99" s="4282"/>
      <c r="Q99" s="4282"/>
      <c r="R99" s="4282"/>
      <c r="S99" s="4283"/>
      <c r="T99" s="4272" t="s">
        <v>3807</v>
      </c>
      <c r="U99" s="4273"/>
      <c r="V99" s="4273"/>
      <c r="W99" s="4273"/>
      <c r="X99" s="4273"/>
      <c r="Y99" s="4273"/>
      <c r="Z99" s="4273"/>
      <c r="AA99" s="4273"/>
      <c r="AB99" s="4273"/>
      <c r="AC99" s="4273"/>
      <c r="AD99" s="4273"/>
      <c r="AE99" s="4273"/>
      <c r="AF99" s="4273"/>
      <c r="AG99" s="4273"/>
      <c r="AH99" s="4273"/>
      <c r="AI99" s="4273"/>
      <c r="AJ99" s="4273"/>
      <c r="AK99" s="4273"/>
      <c r="AL99" s="4273"/>
      <c r="AM99" s="4273"/>
      <c r="AN99" s="4273"/>
      <c r="AO99" s="4273"/>
      <c r="AP99" s="4273"/>
      <c r="AQ99" s="4273"/>
      <c r="AR99" s="4273"/>
      <c r="AS99" s="4273"/>
      <c r="AT99" s="4273"/>
      <c r="AU99" s="4273"/>
      <c r="AV99" s="4273"/>
      <c r="AW99" s="4273"/>
      <c r="AX99" s="4273"/>
      <c r="AY99" s="4273"/>
      <c r="AZ99" s="4273"/>
      <c r="BA99" s="4273"/>
      <c r="BB99" s="4273"/>
      <c r="BC99" s="4273"/>
      <c r="BD99" s="4273"/>
      <c r="BE99" s="4273"/>
      <c r="BF99" s="4273"/>
      <c r="BG99" s="4273"/>
      <c r="BH99" s="4273"/>
      <c r="BI99" s="4273"/>
      <c r="BJ99" s="4273"/>
      <c r="BK99" s="4273"/>
      <c r="BL99" s="4273"/>
      <c r="BM99" s="4273"/>
      <c r="BN99" s="4273"/>
      <c r="BO99" s="4273"/>
      <c r="BP99" s="4273"/>
      <c r="BQ99" s="4273"/>
      <c r="BR99" s="4274"/>
      <c r="BS99" s="4310"/>
      <c r="BT99" s="4311"/>
      <c r="BU99" s="4311"/>
      <c r="BV99" s="4311"/>
      <c r="BW99" s="4311"/>
      <c r="BX99" s="4311"/>
      <c r="BY99" s="4311"/>
      <c r="BZ99" s="4311"/>
      <c r="CA99" s="4311"/>
      <c r="CB99" s="4311"/>
      <c r="CC99" s="4311"/>
      <c r="CD99" s="4311"/>
      <c r="CE99" s="4311"/>
      <c r="CF99" s="4312"/>
      <c r="CG99" s="1735"/>
    </row>
    <row r="100" spans="2:85" ht="5.25" customHeight="1">
      <c r="B100" s="1742"/>
      <c r="C100" s="1743"/>
      <c r="D100" s="1743"/>
      <c r="E100" s="1743"/>
      <c r="F100" s="1743"/>
      <c r="G100" s="1743"/>
      <c r="H100" s="1743"/>
      <c r="I100" s="1743"/>
      <c r="J100" s="1743"/>
      <c r="K100" s="1743"/>
      <c r="L100" s="1743"/>
      <c r="M100" s="1743"/>
      <c r="N100" s="1743"/>
      <c r="O100" s="1743"/>
      <c r="P100" s="1743"/>
      <c r="Q100" s="1743"/>
      <c r="R100" s="1743"/>
      <c r="S100" s="1743"/>
      <c r="T100" s="1743"/>
      <c r="U100" s="1743"/>
      <c r="V100" s="1743"/>
      <c r="W100" s="1743"/>
      <c r="X100" s="1743"/>
      <c r="Y100" s="1743"/>
      <c r="Z100" s="1743"/>
      <c r="AA100" s="1743"/>
      <c r="AB100" s="1743"/>
      <c r="AC100" s="1743"/>
      <c r="AD100" s="1743"/>
      <c r="AE100" s="1743"/>
      <c r="AF100" s="1743"/>
      <c r="AG100" s="1743"/>
      <c r="AH100" s="1743"/>
      <c r="AI100" s="1743"/>
      <c r="AJ100" s="1743"/>
      <c r="AK100" s="1743"/>
      <c r="AL100" s="1743"/>
      <c r="AM100" s="1743"/>
      <c r="AN100" s="1743"/>
      <c r="AO100" s="1743"/>
      <c r="AP100" s="1743"/>
      <c r="AQ100" s="1743"/>
      <c r="AR100" s="1743"/>
      <c r="AS100" s="1743"/>
      <c r="AT100" s="1743"/>
      <c r="AU100" s="1743"/>
      <c r="AV100" s="1743"/>
      <c r="AW100" s="1743"/>
      <c r="AX100" s="1743"/>
      <c r="AY100" s="1743"/>
      <c r="AZ100" s="1743"/>
      <c r="BA100" s="1743"/>
      <c r="BB100" s="1743"/>
      <c r="BC100" s="1743"/>
      <c r="BD100" s="1743"/>
      <c r="BE100" s="1743"/>
      <c r="BF100" s="1743"/>
      <c r="BG100" s="1743"/>
      <c r="BH100" s="1743"/>
      <c r="BI100" s="1743"/>
      <c r="BJ100" s="1743"/>
      <c r="BK100" s="1743"/>
      <c r="BL100" s="1743"/>
      <c r="BM100" s="1743"/>
      <c r="BN100" s="1743"/>
      <c r="BO100" s="1743"/>
      <c r="BP100" s="1743"/>
      <c r="BQ100" s="1743"/>
      <c r="BR100" s="1743"/>
      <c r="BS100" s="1743"/>
      <c r="BT100" s="1743"/>
      <c r="BU100" s="1743"/>
      <c r="BV100" s="1743"/>
      <c r="BW100" s="1743"/>
      <c r="BX100" s="1743"/>
      <c r="BY100" s="1743"/>
      <c r="BZ100" s="1743"/>
      <c r="CA100" s="1743"/>
      <c r="CB100" s="1743"/>
      <c r="CC100" s="1743"/>
      <c r="CD100" s="1743"/>
      <c r="CE100" s="1743"/>
      <c r="CF100" s="1743"/>
      <c r="CG100" s="1744"/>
    </row>
    <row r="101" spans="2:85" ht="2.25" customHeight="1"/>
    <row r="102" spans="2:85" ht="12" customHeight="1">
      <c r="BQ102" s="4290" t="s">
        <v>5032</v>
      </c>
      <c r="BR102" s="4290"/>
      <c r="BS102" s="4290"/>
      <c r="BT102" s="4290"/>
      <c r="BU102" s="4290"/>
      <c r="BV102" s="4290"/>
      <c r="BW102" s="4290"/>
      <c r="BX102" s="4290"/>
      <c r="BY102" s="4290"/>
      <c r="BZ102" s="4290"/>
      <c r="CA102" s="4290"/>
      <c r="CB102" s="4290"/>
      <c r="CC102" s="4290"/>
      <c r="CD102" s="4290"/>
      <c r="CE102" s="4290"/>
      <c r="CF102" s="4290"/>
      <c r="CG102" s="4290"/>
    </row>
    <row r="109" spans="2:85" ht="8.85" customHeight="1">
      <c r="BU109" s="4271"/>
      <c r="BV109" s="4271"/>
      <c r="BW109" s="4271"/>
      <c r="BX109" s="4271"/>
      <c r="BY109" s="4271"/>
      <c r="BZ109" s="4271"/>
      <c r="CA109" s="4271"/>
      <c r="CB109" s="4271"/>
      <c r="CC109" s="4271"/>
      <c r="CD109" s="4271"/>
      <c r="CE109" s="4271"/>
      <c r="CF109" s="4271"/>
      <c r="CG109" s="4271"/>
    </row>
    <row r="114" spans="73:85" ht="8.85" customHeight="1">
      <c r="BU114" s="4271"/>
      <c r="BV114" s="4271"/>
      <c r="BW114" s="4271"/>
      <c r="BX114" s="4271"/>
      <c r="BY114" s="4271"/>
      <c r="BZ114" s="4271"/>
      <c r="CA114" s="4271"/>
      <c r="CB114" s="4271"/>
      <c r="CC114" s="4271"/>
      <c r="CD114" s="4271"/>
      <c r="CE114" s="4271"/>
      <c r="CF114" s="4271"/>
      <c r="CG114" s="4271"/>
    </row>
  </sheetData>
  <mergeCells count="212">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2:CG3"/>
    <mergeCell ref="U4:BH4"/>
    <mergeCell ref="AE5:AX5"/>
    <mergeCell ref="B6:U7"/>
    <mergeCell ref="B8:S11"/>
    <mergeCell ref="AX8:BH11"/>
    <mergeCell ref="Y9:AJ10"/>
    <mergeCell ref="AK9:AM10"/>
    <mergeCell ref="BL9:BY10"/>
    <mergeCell ref="BZ9:CB10"/>
    <mergeCell ref="B12:G17"/>
    <mergeCell ref="H12:S13"/>
    <mergeCell ref="T14:U14"/>
    <mergeCell ref="V14:AD14"/>
    <mergeCell ref="AG14:AH14"/>
    <mergeCell ref="T15:U15"/>
    <mergeCell ref="V15:AD15"/>
    <mergeCell ref="H16:S17"/>
    <mergeCell ref="T16:Z17"/>
    <mergeCell ref="AA16:AF17"/>
    <mergeCell ref="AG16:AI17"/>
    <mergeCell ref="AI14:AW14"/>
    <mergeCell ref="BI14:BJ15"/>
    <mergeCell ref="H14:S15"/>
    <mergeCell ref="AJ16:AO17"/>
    <mergeCell ref="AP16:AT17"/>
    <mergeCell ref="AU16:AW17"/>
    <mergeCell ref="AX16:CG17"/>
    <mergeCell ref="BK14:BT15"/>
    <mergeCell ref="BU14:BV15"/>
    <mergeCell ref="BW14:CG15"/>
    <mergeCell ref="AX14:BH15"/>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D20:S21"/>
    <mergeCell ref="T20:Z20"/>
    <mergeCell ref="AA20:AZ20"/>
    <mergeCell ref="T21:AW21"/>
    <mergeCell ref="AY21:AZ21"/>
    <mergeCell ref="BA21:BF21"/>
    <mergeCell ref="BG21:BH21"/>
    <mergeCell ref="AZ18:BN18"/>
    <mergeCell ref="BO18:BP18"/>
    <mergeCell ref="B18:S19"/>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X29:Y29"/>
    <mergeCell ref="Z29:AJ29"/>
    <mergeCell ref="X30:Y30"/>
    <mergeCell ref="X31:Y31"/>
    <mergeCell ref="R32:W38"/>
    <mergeCell ref="X32:Y34"/>
    <mergeCell ref="Z32:AJ34"/>
    <mergeCell ref="AK32:AM32"/>
    <mergeCell ref="AK33:AM33"/>
    <mergeCell ref="X38:Y38"/>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B48:D48"/>
    <mergeCell ref="F48:BY48"/>
    <mergeCell ref="B49:D49"/>
    <mergeCell ref="F49:CG49"/>
    <mergeCell ref="B50:D50"/>
    <mergeCell ref="F50:CG50"/>
    <mergeCell ref="B44:S46"/>
    <mergeCell ref="T44:AH46"/>
    <mergeCell ref="AX44:BJ46"/>
    <mergeCell ref="BK44:CG46"/>
    <mergeCell ref="AK45:AS45"/>
    <mergeCell ref="AT45:AW45"/>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D61:BZ61"/>
    <mergeCell ref="F62:BZ62"/>
    <mergeCell ref="G63:N64"/>
    <mergeCell ref="O63:Z63"/>
    <mergeCell ref="AA63:AM63"/>
    <mergeCell ref="O64:T64"/>
    <mergeCell ref="U64:Z64"/>
    <mergeCell ref="AA64:AG64"/>
    <mergeCell ref="AH64:AM64"/>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83:BZ83"/>
    <mergeCell ref="D84:BZ84"/>
    <mergeCell ref="D85:BZ85"/>
    <mergeCell ref="C86:BZ86"/>
    <mergeCell ref="D87:CG87"/>
    <mergeCell ref="D88:CG88"/>
    <mergeCell ref="D77:CG77"/>
    <mergeCell ref="C78:BZ78"/>
    <mergeCell ref="F79:CG79"/>
    <mergeCell ref="D80:BZ80"/>
    <mergeCell ref="C81:BZ81"/>
    <mergeCell ref="F82:BZ8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s>
  <phoneticPr fontId="136"/>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98" customWidth="1"/>
    <col min="2" max="65" width="1.5" style="1198" customWidth="1"/>
    <col min="66" max="66" width="1.375" style="1198" customWidth="1"/>
    <col min="67" max="256" width="1.5" style="1198" customWidth="1"/>
    <col min="257" max="257" width="1.25" style="1198" customWidth="1"/>
    <col min="258" max="321" width="1.5" style="1198" customWidth="1"/>
    <col min="322" max="322" width="1.375" style="1198" customWidth="1"/>
    <col min="323" max="512" width="1.5" style="1198" customWidth="1"/>
    <col min="513" max="513" width="1.25" style="1198" customWidth="1"/>
    <col min="514" max="577" width="1.5" style="1198" customWidth="1"/>
    <col min="578" max="578" width="1.375" style="1198" customWidth="1"/>
    <col min="579" max="768" width="1.5" style="1198" customWidth="1"/>
    <col min="769" max="769" width="1.25" style="1198" customWidth="1"/>
    <col min="770" max="833" width="1.5" style="1198" customWidth="1"/>
    <col min="834" max="834" width="1.375" style="1198" customWidth="1"/>
    <col min="835" max="1024" width="1.5" style="1198" customWidth="1"/>
    <col min="1025" max="1025" width="1.25" style="1198" customWidth="1"/>
    <col min="1026" max="1089" width="1.5" style="1198" customWidth="1"/>
    <col min="1090" max="1090" width="1.375" style="1198" customWidth="1"/>
    <col min="1091" max="1280" width="1.5" style="1198" customWidth="1"/>
    <col min="1281" max="1281" width="1.25" style="1198" customWidth="1"/>
    <col min="1282" max="1345" width="1.5" style="1198" customWidth="1"/>
    <col min="1346" max="1346" width="1.375" style="1198" customWidth="1"/>
    <col min="1347" max="1536" width="1.5" style="1198" customWidth="1"/>
    <col min="1537" max="1537" width="1.25" style="1198" customWidth="1"/>
    <col min="1538" max="1601" width="1.5" style="1198" customWidth="1"/>
    <col min="1602" max="1602" width="1.375" style="1198" customWidth="1"/>
    <col min="1603" max="1792" width="1.5" style="1198" customWidth="1"/>
    <col min="1793" max="1793" width="1.25" style="1198" customWidth="1"/>
    <col min="1794" max="1857" width="1.5" style="1198" customWidth="1"/>
    <col min="1858" max="1858" width="1.375" style="1198" customWidth="1"/>
    <col min="1859" max="2048" width="1.5" style="1198" customWidth="1"/>
    <col min="2049" max="2049" width="1.25" style="1198" customWidth="1"/>
    <col min="2050" max="2113" width="1.5" style="1198" customWidth="1"/>
    <col min="2114" max="2114" width="1.375" style="1198" customWidth="1"/>
    <col min="2115" max="2304" width="1.5" style="1198" customWidth="1"/>
    <col min="2305" max="2305" width="1.25" style="1198" customWidth="1"/>
    <col min="2306" max="2369" width="1.5" style="1198" customWidth="1"/>
    <col min="2370" max="2370" width="1.375" style="1198" customWidth="1"/>
    <col min="2371" max="2560" width="1.5" style="1198" customWidth="1"/>
    <col min="2561" max="2561" width="1.25" style="1198" customWidth="1"/>
    <col min="2562" max="2625" width="1.5" style="1198" customWidth="1"/>
    <col min="2626" max="2626" width="1.375" style="1198" customWidth="1"/>
    <col min="2627" max="2816" width="1.5" style="1198" customWidth="1"/>
    <col min="2817" max="2817" width="1.25" style="1198" customWidth="1"/>
    <col min="2818" max="2881" width="1.5" style="1198" customWidth="1"/>
    <col min="2882" max="2882" width="1.375" style="1198" customWidth="1"/>
    <col min="2883" max="3072" width="1.5" style="1198" customWidth="1"/>
    <col min="3073" max="3073" width="1.25" style="1198" customWidth="1"/>
    <col min="3074" max="3137" width="1.5" style="1198" customWidth="1"/>
    <col min="3138" max="3138" width="1.375" style="1198" customWidth="1"/>
    <col min="3139" max="3328" width="1.5" style="1198" customWidth="1"/>
    <col min="3329" max="3329" width="1.25" style="1198" customWidth="1"/>
    <col min="3330" max="3393" width="1.5" style="1198" customWidth="1"/>
    <col min="3394" max="3394" width="1.375" style="1198" customWidth="1"/>
    <col min="3395" max="3584" width="1.5" style="1198" customWidth="1"/>
    <col min="3585" max="3585" width="1.25" style="1198" customWidth="1"/>
    <col min="3586" max="3649" width="1.5" style="1198" customWidth="1"/>
    <col min="3650" max="3650" width="1.375" style="1198" customWidth="1"/>
    <col min="3651" max="3840" width="1.5" style="1198" customWidth="1"/>
    <col min="3841" max="3841" width="1.25" style="1198" customWidth="1"/>
    <col min="3842" max="3905" width="1.5" style="1198" customWidth="1"/>
    <col min="3906" max="3906" width="1.375" style="1198" customWidth="1"/>
    <col min="3907" max="4096" width="1.5" style="1198" customWidth="1"/>
    <col min="4097" max="4097" width="1.25" style="1198" customWidth="1"/>
    <col min="4098" max="4161" width="1.5" style="1198" customWidth="1"/>
    <col min="4162" max="4162" width="1.375" style="1198" customWidth="1"/>
    <col min="4163" max="4352" width="1.5" style="1198" customWidth="1"/>
    <col min="4353" max="4353" width="1.25" style="1198" customWidth="1"/>
    <col min="4354" max="4417" width="1.5" style="1198" customWidth="1"/>
    <col min="4418" max="4418" width="1.375" style="1198" customWidth="1"/>
    <col min="4419" max="4608" width="1.5" style="1198" customWidth="1"/>
    <col min="4609" max="4609" width="1.25" style="1198" customWidth="1"/>
    <col min="4610" max="4673" width="1.5" style="1198" customWidth="1"/>
    <col min="4674" max="4674" width="1.375" style="1198" customWidth="1"/>
    <col min="4675" max="4864" width="1.5" style="1198" customWidth="1"/>
    <col min="4865" max="4865" width="1.25" style="1198" customWidth="1"/>
    <col min="4866" max="4929" width="1.5" style="1198" customWidth="1"/>
    <col min="4930" max="4930" width="1.375" style="1198" customWidth="1"/>
    <col min="4931" max="5120" width="1.5" style="1198" customWidth="1"/>
    <col min="5121" max="5121" width="1.25" style="1198" customWidth="1"/>
    <col min="5122" max="5185" width="1.5" style="1198" customWidth="1"/>
    <col min="5186" max="5186" width="1.375" style="1198" customWidth="1"/>
    <col min="5187" max="5376" width="1.5" style="1198" customWidth="1"/>
    <col min="5377" max="5377" width="1.25" style="1198" customWidth="1"/>
    <col min="5378" max="5441" width="1.5" style="1198" customWidth="1"/>
    <col min="5442" max="5442" width="1.375" style="1198" customWidth="1"/>
    <col min="5443" max="5632" width="1.5" style="1198" customWidth="1"/>
    <col min="5633" max="5633" width="1.25" style="1198" customWidth="1"/>
    <col min="5634" max="5697" width="1.5" style="1198" customWidth="1"/>
    <col min="5698" max="5698" width="1.375" style="1198" customWidth="1"/>
    <col min="5699" max="5888" width="1.5" style="1198" customWidth="1"/>
    <col min="5889" max="5889" width="1.25" style="1198" customWidth="1"/>
    <col min="5890" max="5953" width="1.5" style="1198" customWidth="1"/>
    <col min="5954" max="5954" width="1.375" style="1198" customWidth="1"/>
    <col min="5955" max="6144" width="1.5" style="1198" customWidth="1"/>
    <col min="6145" max="6145" width="1.25" style="1198" customWidth="1"/>
    <col min="6146" max="6209" width="1.5" style="1198" customWidth="1"/>
    <col min="6210" max="6210" width="1.375" style="1198" customWidth="1"/>
    <col min="6211" max="6400" width="1.5" style="1198" customWidth="1"/>
    <col min="6401" max="6401" width="1.25" style="1198" customWidth="1"/>
    <col min="6402" max="6465" width="1.5" style="1198" customWidth="1"/>
    <col min="6466" max="6466" width="1.375" style="1198" customWidth="1"/>
    <col min="6467" max="6656" width="1.5" style="1198" customWidth="1"/>
    <col min="6657" max="6657" width="1.25" style="1198" customWidth="1"/>
    <col min="6658" max="6721" width="1.5" style="1198" customWidth="1"/>
    <col min="6722" max="6722" width="1.375" style="1198" customWidth="1"/>
    <col min="6723" max="6912" width="1.5" style="1198" customWidth="1"/>
    <col min="6913" max="6913" width="1.25" style="1198" customWidth="1"/>
    <col min="6914" max="6977" width="1.5" style="1198" customWidth="1"/>
    <col min="6978" max="6978" width="1.375" style="1198" customWidth="1"/>
    <col min="6979" max="7168" width="1.5" style="1198" customWidth="1"/>
    <col min="7169" max="7169" width="1.25" style="1198" customWidth="1"/>
    <col min="7170" max="7233" width="1.5" style="1198" customWidth="1"/>
    <col min="7234" max="7234" width="1.375" style="1198" customWidth="1"/>
    <col min="7235" max="7424" width="1.5" style="1198" customWidth="1"/>
    <col min="7425" max="7425" width="1.25" style="1198" customWidth="1"/>
    <col min="7426" max="7489" width="1.5" style="1198" customWidth="1"/>
    <col min="7490" max="7490" width="1.375" style="1198" customWidth="1"/>
    <col min="7491" max="7680" width="1.5" style="1198" customWidth="1"/>
    <col min="7681" max="7681" width="1.25" style="1198" customWidth="1"/>
    <col min="7682" max="7745" width="1.5" style="1198" customWidth="1"/>
    <col min="7746" max="7746" width="1.375" style="1198" customWidth="1"/>
    <col min="7747" max="7936" width="1.5" style="1198" customWidth="1"/>
    <col min="7937" max="7937" width="1.25" style="1198" customWidth="1"/>
    <col min="7938" max="8001" width="1.5" style="1198" customWidth="1"/>
    <col min="8002" max="8002" width="1.375" style="1198" customWidth="1"/>
    <col min="8003" max="8192" width="1.5" style="1198" customWidth="1"/>
    <col min="8193" max="8193" width="1.25" style="1198" customWidth="1"/>
    <col min="8194" max="8257" width="1.5" style="1198" customWidth="1"/>
    <col min="8258" max="8258" width="1.375" style="1198" customWidth="1"/>
    <col min="8259" max="8448" width="1.5" style="1198" customWidth="1"/>
    <col min="8449" max="8449" width="1.25" style="1198" customWidth="1"/>
    <col min="8450" max="8513" width="1.5" style="1198" customWidth="1"/>
    <col min="8514" max="8514" width="1.375" style="1198" customWidth="1"/>
    <col min="8515" max="8704" width="1.5" style="1198" customWidth="1"/>
    <col min="8705" max="8705" width="1.25" style="1198" customWidth="1"/>
    <col min="8706" max="8769" width="1.5" style="1198" customWidth="1"/>
    <col min="8770" max="8770" width="1.375" style="1198" customWidth="1"/>
    <col min="8771" max="8960" width="1.5" style="1198" customWidth="1"/>
    <col min="8961" max="8961" width="1.25" style="1198" customWidth="1"/>
    <col min="8962" max="9025" width="1.5" style="1198" customWidth="1"/>
    <col min="9026" max="9026" width="1.375" style="1198" customWidth="1"/>
    <col min="9027" max="9216" width="1.5" style="1198" customWidth="1"/>
    <col min="9217" max="9217" width="1.25" style="1198" customWidth="1"/>
    <col min="9218" max="9281" width="1.5" style="1198" customWidth="1"/>
    <col min="9282" max="9282" width="1.375" style="1198" customWidth="1"/>
    <col min="9283" max="9472" width="1.5" style="1198" customWidth="1"/>
    <col min="9473" max="9473" width="1.25" style="1198" customWidth="1"/>
    <col min="9474" max="9537" width="1.5" style="1198" customWidth="1"/>
    <col min="9538" max="9538" width="1.375" style="1198" customWidth="1"/>
    <col min="9539" max="9728" width="1.5" style="1198" customWidth="1"/>
    <col min="9729" max="9729" width="1.25" style="1198" customWidth="1"/>
    <col min="9730" max="9793" width="1.5" style="1198" customWidth="1"/>
    <col min="9794" max="9794" width="1.375" style="1198" customWidth="1"/>
    <col min="9795" max="9984" width="1.5" style="1198" customWidth="1"/>
    <col min="9985" max="9985" width="1.25" style="1198" customWidth="1"/>
    <col min="9986" max="10049" width="1.5" style="1198" customWidth="1"/>
    <col min="10050" max="10050" width="1.375" style="1198" customWidth="1"/>
    <col min="10051" max="10240" width="1.5" style="1198" customWidth="1"/>
    <col min="10241" max="10241" width="1.25" style="1198" customWidth="1"/>
    <col min="10242" max="10305" width="1.5" style="1198" customWidth="1"/>
    <col min="10306" max="10306" width="1.375" style="1198" customWidth="1"/>
    <col min="10307" max="10496" width="1.5" style="1198" customWidth="1"/>
    <col min="10497" max="10497" width="1.25" style="1198" customWidth="1"/>
    <col min="10498" max="10561" width="1.5" style="1198" customWidth="1"/>
    <col min="10562" max="10562" width="1.375" style="1198" customWidth="1"/>
    <col min="10563" max="10752" width="1.5" style="1198" customWidth="1"/>
    <col min="10753" max="10753" width="1.25" style="1198" customWidth="1"/>
    <col min="10754" max="10817" width="1.5" style="1198" customWidth="1"/>
    <col min="10818" max="10818" width="1.375" style="1198" customWidth="1"/>
    <col min="10819" max="11008" width="1.5" style="1198" customWidth="1"/>
    <col min="11009" max="11009" width="1.25" style="1198" customWidth="1"/>
    <col min="11010" max="11073" width="1.5" style="1198" customWidth="1"/>
    <col min="11074" max="11074" width="1.375" style="1198" customWidth="1"/>
    <col min="11075" max="11264" width="1.5" style="1198" customWidth="1"/>
    <col min="11265" max="11265" width="1.25" style="1198" customWidth="1"/>
    <col min="11266" max="11329" width="1.5" style="1198" customWidth="1"/>
    <col min="11330" max="11330" width="1.375" style="1198" customWidth="1"/>
    <col min="11331" max="11520" width="1.5" style="1198" customWidth="1"/>
    <col min="11521" max="11521" width="1.25" style="1198" customWidth="1"/>
    <col min="11522" max="11585" width="1.5" style="1198" customWidth="1"/>
    <col min="11586" max="11586" width="1.375" style="1198" customWidth="1"/>
    <col min="11587" max="11776" width="1.5" style="1198" customWidth="1"/>
    <col min="11777" max="11777" width="1.25" style="1198" customWidth="1"/>
    <col min="11778" max="11841" width="1.5" style="1198" customWidth="1"/>
    <col min="11842" max="11842" width="1.375" style="1198" customWidth="1"/>
    <col min="11843" max="12032" width="1.5" style="1198" customWidth="1"/>
    <col min="12033" max="12033" width="1.25" style="1198" customWidth="1"/>
    <col min="12034" max="12097" width="1.5" style="1198" customWidth="1"/>
    <col min="12098" max="12098" width="1.375" style="1198" customWidth="1"/>
    <col min="12099" max="12288" width="1.5" style="1198" customWidth="1"/>
    <col min="12289" max="12289" width="1.25" style="1198" customWidth="1"/>
    <col min="12290" max="12353" width="1.5" style="1198" customWidth="1"/>
    <col min="12354" max="12354" width="1.375" style="1198" customWidth="1"/>
    <col min="12355" max="12544" width="1.5" style="1198" customWidth="1"/>
    <col min="12545" max="12545" width="1.25" style="1198" customWidth="1"/>
    <col min="12546" max="12609" width="1.5" style="1198" customWidth="1"/>
    <col min="12610" max="12610" width="1.375" style="1198" customWidth="1"/>
    <col min="12611" max="12800" width="1.5" style="1198" customWidth="1"/>
    <col min="12801" max="12801" width="1.25" style="1198" customWidth="1"/>
    <col min="12802" max="12865" width="1.5" style="1198" customWidth="1"/>
    <col min="12866" max="12866" width="1.375" style="1198" customWidth="1"/>
    <col min="12867" max="13056" width="1.5" style="1198" customWidth="1"/>
    <col min="13057" max="13057" width="1.25" style="1198" customWidth="1"/>
    <col min="13058" max="13121" width="1.5" style="1198" customWidth="1"/>
    <col min="13122" max="13122" width="1.375" style="1198" customWidth="1"/>
    <col min="13123" max="13312" width="1.5" style="1198" customWidth="1"/>
    <col min="13313" max="13313" width="1.25" style="1198" customWidth="1"/>
    <col min="13314" max="13377" width="1.5" style="1198" customWidth="1"/>
    <col min="13378" max="13378" width="1.375" style="1198" customWidth="1"/>
    <col min="13379" max="13568" width="1.5" style="1198" customWidth="1"/>
    <col min="13569" max="13569" width="1.25" style="1198" customWidth="1"/>
    <col min="13570" max="13633" width="1.5" style="1198" customWidth="1"/>
    <col min="13634" max="13634" width="1.375" style="1198" customWidth="1"/>
    <col min="13635" max="13824" width="1.5" style="1198" customWidth="1"/>
    <col min="13825" max="13825" width="1.25" style="1198" customWidth="1"/>
    <col min="13826" max="13889" width="1.5" style="1198" customWidth="1"/>
    <col min="13890" max="13890" width="1.375" style="1198" customWidth="1"/>
    <col min="13891" max="14080" width="1.5" style="1198" customWidth="1"/>
    <col min="14081" max="14081" width="1.25" style="1198" customWidth="1"/>
    <col min="14082" max="14145" width="1.5" style="1198" customWidth="1"/>
    <col min="14146" max="14146" width="1.375" style="1198" customWidth="1"/>
    <col min="14147" max="14336" width="1.5" style="1198" customWidth="1"/>
    <col min="14337" max="14337" width="1.25" style="1198" customWidth="1"/>
    <col min="14338" max="14401" width="1.5" style="1198" customWidth="1"/>
    <col min="14402" max="14402" width="1.375" style="1198" customWidth="1"/>
    <col min="14403" max="14592" width="1.5" style="1198" customWidth="1"/>
    <col min="14593" max="14593" width="1.25" style="1198" customWidth="1"/>
    <col min="14594" max="14657" width="1.5" style="1198" customWidth="1"/>
    <col min="14658" max="14658" width="1.375" style="1198" customWidth="1"/>
    <col min="14659" max="14848" width="1.5" style="1198" customWidth="1"/>
    <col min="14849" max="14849" width="1.25" style="1198" customWidth="1"/>
    <col min="14850" max="14913" width="1.5" style="1198" customWidth="1"/>
    <col min="14914" max="14914" width="1.375" style="1198" customWidth="1"/>
    <col min="14915" max="15104" width="1.5" style="1198" customWidth="1"/>
    <col min="15105" max="15105" width="1.25" style="1198" customWidth="1"/>
    <col min="15106" max="15169" width="1.5" style="1198" customWidth="1"/>
    <col min="15170" max="15170" width="1.375" style="1198" customWidth="1"/>
    <col min="15171" max="15360" width="1.5" style="1198" customWidth="1"/>
    <col min="15361" max="15361" width="1.25" style="1198" customWidth="1"/>
    <col min="15362" max="15425" width="1.5" style="1198" customWidth="1"/>
    <col min="15426" max="15426" width="1.375" style="1198" customWidth="1"/>
    <col min="15427" max="15616" width="1.5" style="1198" customWidth="1"/>
    <col min="15617" max="15617" width="1.25" style="1198" customWidth="1"/>
    <col min="15618" max="15681" width="1.5" style="1198" customWidth="1"/>
    <col min="15682" max="15682" width="1.375" style="1198" customWidth="1"/>
    <col min="15683" max="15872" width="1.5" style="1198" customWidth="1"/>
    <col min="15873" max="15873" width="1.25" style="1198" customWidth="1"/>
    <col min="15874" max="15937" width="1.5" style="1198" customWidth="1"/>
    <col min="15938" max="15938" width="1.375" style="1198" customWidth="1"/>
    <col min="15939" max="16128" width="1.5" style="1198" customWidth="1"/>
    <col min="16129" max="16129" width="1.25" style="1198" customWidth="1"/>
    <col min="16130" max="16193" width="1.5" style="1198" customWidth="1"/>
    <col min="16194" max="16194" width="1.375" style="1198" customWidth="1"/>
    <col min="16195" max="16384" width="1.5" style="1198" customWidth="1"/>
  </cols>
  <sheetData>
    <row r="1" spans="2:82" ht="12.75" customHeight="1">
      <c r="B1" s="4626"/>
      <c r="C1" s="4626"/>
      <c r="D1" s="4626"/>
      <c r="E1" s="4626"/>
      <c r="F1" s="4626"/>
      <c r="G1" s="4626"/>
      <c r="H1" s="4626"/>
      <c r="I1" s="4626"/>
      <c r="J1" s="4626"/>
      <c r="K1" s="4626"/>
      <c r="L1" s="1197"/>
      <c r="M1" s="1197"/>
    </row>
    <row r="2" spans="2:82" s="1200" customFormat="1" ht="12">
      <c r="B2" s="1199"/>
      <c r="C2" s="1199"/>
      <c r="D2" s="1199"/>
      <c r="E2" s="1199"/>
      <c r="F2" s="1199"/>
      <c r="G2" s="1199"/>
      <c r="H2" s="1199"/>
      <c r="I2" s="1199"/>
      <c r="J2" s="1199"/>
      <c r="K2" s="1199"/>
      <c r="L2" s="1199"/>
      <c r="M2" s="1199"/>
      <c r="N2" s="1199"/>
      <c r="O2" s="1199"/>
      <c r="P2" s="1199"/>
      <c r="Q2" s="1199"/>
      <c r="R2" s="1199"/>
      <c r="S2" s="1199"/>
      <c r="T2" s="1199"/>
      <c r="U2" s="1199"/>
      <c r="V2" s="1199"/>
      <c r="W2" s="1199"/>
      <c r="X2" s="1199"/>
      <c r="Y2" s="1199"/>
      <c r="Z2" s="1199"/>
      <c r="AA2" s="1199"/>
      <c r="AB2" s="1199"/>
      <c r="AC2" s="1199"/>
      <c r="AD2" s="4627" t="s">
        <v>4111</v>
      </c>
      <c r="AE2" s="4627"/>
      <c r="AF2" s="4627"/>
      <c r="AG2" s="4627"/>
      <c r="AH2" s="4627"/>
      <c r="AI2" s="4627"/>
      <c r="AJ2" s="4627"/>
      <c r="AK2" s="4627"/>
      <c r="AL2" s="1199"/>
      <c r="AM2" s="1199"/>
      <c r="AN2" s="1199"/>
      <c r="AO2" s="1199"/>
      <c r="AP2" s="1199"/>
      <c r="AQ2" s="1199"/>
      <c r="AR2" s="1199"/>
      <c r="AS2" s="1199"/>
      <c r="AT2" s="1199"/>
      <c r="AU2" s="1199"/>
      <c r="AV2" s="1199"/>
      <c r="AW2" s="1199"/>
      <c r="AX2" s="1199"/>
      <c r="AY2" s="1199"/>
      <c r="AZ2" s="1199"/>
      <c r="BA2" s="1199"/>
      <c r="BD2" s="1201"/>
      <c r="BG2" s="1202"/>
      <c r="BH2" s="1202"/>
      <c r="BI2" s="1202"/>
      <c r="BJ2" s="1202"/>
      <c r="BK2" s="1202"/>
      <c r="BL2" s="1202"/>
      <c r="BM2" s="1202"/>
      <c r="BN2" s="1202"/>
      <c r="BO2" s="1202"/>
      <c r="BP2" s="1202"/>
      <c r="BQ2" s="1202"/>
      <c r="BR2" s="1202"/>
      <c r="BS2" s="1202"/>
      <c r="BT2" s="1202"/>
      <c r="BU2" s="1202"/>
      <c r="BV2" s="1202"/>
      <c r="BW2" s="1202"/>
      <c r="BX2" s="1202"/>
      <c r="BY2" s="1202"/>
      <c r="BZ2" s="1202"/>
      <c r="CA2" s="1202"/>
      <c r="CB2" s="1202"/>
      <c r="CC2" s="1202"/>
      <c r="CD2" s="1202"/>
    </row>
    <row r="3" spans="2:82" s="1200" customFormat="1" ht="12" hidden="1">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202"/>
      <c r="AE3" s="1202"/>
      <c r="AF3" s="1202"/>
      <c r="AG3" s="1202"/>
      <c r="AH3" s="1202"/>
      <c r="AI3" s="1202"/>
      <c r="AJ3" s="1202"/>
      <c r="AK3" s="1202"/>
      <c r="AL3" s="1199"/>
      <c r="AM3" s="1199"/>
      <c r="AN3" s="1199"/>
      <c r="AO3" s="1199"/>
      <c r="AP3" s="1199"/>
      <c r="AQ3" s="1199"/>
      <c r="AR3" s="1199"/>
      <c r="AS3" s="1199"/>
      <c r="AT3" s="1199"/>
      <c r="AU3" s="1199"/>
      <c r="AV3" s="1199"/>
      <c r="AW3" s="1199"/>
      <c r="AX3" s="1199"/>
      <c r="AY3" s="1199"/>
      <c r="AZ3" s="1199"/>
      <c r="BA3" s="1199"/>
      <c r="BD3" s="1201"/>
      <c r="BG3" s="1202"/>
      <c r="BH3" s="1202"/>
      <c r="BI3" s="1202"/>
      <c r="BJ3" s="1202"/>
      <c r="BK3" s="1202"/>
      <c r="BL3" s="1202"/>
      <c r="BM3" s="1202"/>
      <c r="BN3" s="1202"/>
      <c r="BO3" s="1202"/>
      <c r="BP3" s="1202"/>
      <c r="BQ3" s="1202"/>
      <c r="BR3" s="1202"/>
      <c r="BS3" s="1202"/>
      <c r="BT3" s="1202"/>
      <c r="BU3" s="1202"/>
      <c r="BV3" s="1202"/>
      <c r="BW3" s="1202"/>
      <c r="BX3" s="1202"/>
      <c r="BY3" s="1202"/>
      <c r="BZ3" s="1202"/>
      <c r="CA3" s="1202"/>
      <c r="CB3" s="1202"/>
      <c r="CC3" s="1202"/>
      <c r="CD3" s="1202"/>
    </row>
    <row r="4" spans="2:82" ht="7.5" customHeight="1">
      <c r="C4" s="1203"/>
      <c r="D4" s="1203"/>
      <c r="E4" s="1203"/>
      <c r="F4" s="1203"/>
      <c r="G4" s="1203"/>
      <c r="H4" s="1203"/>
      <c r="I4" s="1203"/>
      <c r="J4" s="1203"/>
      <c r="K4" s="1203"/>
      <c r="L4" s="1203"/>
      <c r="M4" s="1203"/>
      <c r="N4" s="1203"/>
      <c r="O4" s="1203"/>
      <c r="P4" s="1203"/>
      <c r="Q4" s="1203"/>
      <c r="R4" s="1203"/>
      <c r="S4" s="1203"/>
      <c r="T4" s="1203"/>
      <c r="U4" s="1203"/>
      <c r="V4" s="1203"/>
      <c r="W4" s="1203"/>
      <c r="X4" s="1203"/>
      <c r="Y4" s="1203"/>
      <c r="Z4" s="1203"/>
      <c r="AA4" s="1203"/>
      <c r="AB4" s="1203"/>
      <c r="AC4" s="1203"/>
      <c r="AD4" s="1203"/>
      <c r="AE4" s="1203"/>
      <c r="AF4" s="1203"/>
      <c r="AG4" s="1203"/>
      <c r="AH4" s="1203"/>
      <c r="AI4" s="1203"/>
      <c r="AJ4" s="1203"/>
      <c r="AK4" s="1203"/>
      <c r="AL4" s="1203"/>
      <c r="AM4" s="1203"/>
      <c r="AN4" s="1203"/>
      <c r="AO4" s="1203"/>
      <c r="AP4" s="1203"/>
      <c r="AQ4" s="1203"/>
      <c r="AR4" s="1203"/>
      <c r="AS4" s="1203"/>
      <c r="AT4" s="1203"/>
      <c r="AU4" s="1203"/>
      <c r="AV4" s="1203"/>
      <c r="AW4" s="1203"/>
      <c r="AX4" s="1203"/>
      <c r="AY4" s="1203"/>
      <c r="AZ4" s="1203"/>
      <c r="BA4" s="1203"/>
      <c r="BB4" s="1203"/>
      <c r="BC4" s="1203"/>
      <c r="BD4" s="1203"/>
      <c r="BE4" s="1203"/>
      <c r="BF4" s="1203"/>
      <c r="BG4" s="1203"/>
      <c r="BH4" s="1203"/>
      <c r="BI4" s="1203"/>
      <c r="BJ4" s="1203"/>
    </row>
    <row r="5" spans="2:82" ht="7.5" customHeight="1" thickBot="1"/>
    <row r="6" spans="2:82" ht="7.5" customHeight="1" thickBot="1">
      <c r="B6" s="4611" t="s">
        <v>509</v>
      </c>
      <c r="C6" s="4612"/>
      <c r="D6" s="4612"/>
      <c r="E6" s="4612"/>
      <c r="F6" s="4613"/>
      <c r="G6" s="4615" t="s">
        <v>2548</v>
      </c>
      <c r="H6" s="4615"/>
      <c r="I6" s="4615"/>
      <c r="J6" s="4615"/>
      <c r="K6" s="4615"/>
      <c r="L6" s="4617" t="s">
        <v>138</v>
      </c>
      <c r="M6" s="4617"/>
      <c r="N6" s="4617"/>
      <c r="O6" s="4617"/>
      <c r="P6" s="4619" t="str">
        <f>cst_wskakunin_owner2__space_KANA</f>
        <v/>
      </c>
      <c r="Q6" s="4619"/>
      <c r="R6" s="4619"/>
      <c r="S6" s="4619"/>
      <c r="T6" s="4619"/>
      <c r="U6" s="4619"/>
      <c r="V6" s="4619"/>
      <c r="W6" s="4619"/>
      <c r="X6" s="4619"/>
      <c r="Y6" s="4619"/>
      <c r="Z6" s="4619"/>
      <c r="AA6" s="4619"/>
      <c r="AB6" s="4619"/>
      <c r="AC6" s="4619"/>
      <c r="AD6" s="4619"/>
      <c r="AE6" s="4619"/>
      <c r="AF6" s="4619"/>
      <c r="AG6" s="4619"/>
      <c r="AH6" s="4619"/>
      <c r="AI6" s="4619"/>
      <c r="AJ6" s="4619"/>
      <c r="AK6" s="4619"/>
      <c r="AL6" s="4619"/>
      <c r="AM6" s="4619"/>
      <c r="AN6" s="4619"/>
      <c r="AO6" s="4619"/>
      <c r="AP6" s="4619"/>
      <c r="AQ6" s="4619"/>
      <c r="AR6" s="4619"/>
      <c r="AS6" s="4619"/>
      <c r="AT6" s="4619"/>
      <c r="AU6" s="4619"/>
      <c r="AV6" s="4619"/>
      <c r="AW6" s="4619"/>
      <c r="AX6" s="4619"/>
      <c r="AY6" s="1204"/>
      <c r="AZ6" s="1204"/>
      <c r="BA6" s="1204"/>
      <c r="BB6" s="1204"/>
      <c r="BC6" s="1204"/>
      <c r="BD6" s="1205"/>
      <c r="BE6" s="1205"/>
      <c r="BF6" s="1205"/>
      <c r="BG6" s="1205"/>
      <c r="BH6" s="1205"/>
      <c r="BI6" s="1205"/>
      <c r="BJ6" s="1205"/>
      <c r="BK6" s="1205"/>
      <c r="BL6" s="1206"/>
      <c r="BM6" s="1207"/>
    </row>
    <row r="7" spans="2:82" ht="7.5" customHeight="1" thickBot="1">
      <c r="B7" s="4614"/>
      <c r="C7" s="4612"/>
      <c r="D7" s="4612"/>
      <c r="E7" s="4612"/>
      <c r="F7" s="4613"/>
      <c r="G7" s="4616"/>
      <c r="H7" s="4616"/>
      <c r="I7" s="4616"/>
      <c r="J7" s="4616"/>
      <c r="K7" s="4616"/>
      <c r="L7" s="4618"/>
      <c r="M7" s="4618"/>
      <c r="N7" s="4618"/>
      <c r="O7" s="4618"/>
      <c r="P7" s="4620"/>
      <c r="Q7" s="4620"/>
      <c r="R7" s="4620"/>
      <c r="S7" s="4620"/>
      <c r="T7" s="4620"/>
      <c r="U7" s="4620"/>
      <c r="V7" s="4620"/>
      <c r="W7" s="4620"/>
      <c r="X7" s="4620"/>
      <c r="Y7" s="4620"/>
      <c r="Z7" s="4620"/>
      <c r="AA7" s="4620"/>
      <c r="AB7" s="4620"/>
      <c r="AC7" s="4620"/>
      <c r="AD7" s="4620"/>
      <c r="AE7" s="4620"/>
      <c r="AF7" s="4620"/>
      <c r="AG7" s="4620"/>
      <c r="AH7" s="4620"/>
      <c r="AI7" s="4620"/>
      <c r="AJ7" s="4620"/>
      <c r="AK7" s="4620"/>
      <c r="AL7" s="4620"/>
      <c r="AM7" s="4620"/>
      <c r="AN7" s="4620"/>
      <c r="AO7" s="4620"/>
      <c r="AP7" s="4620"/>
      <c r="AQ7" s="4620"/>
      <c r="AR7" s="4620"/>
      <c r="AS7" s="4620"/>
      <c r="AT7" s="4620"/>
      <c r="AU7" s="4620"/>
      <c r="AV7" s="4620"/>
      <c r="AW7" s="4620"/>
      <c r="AX7" s="4620"/>
      <c r="AY7" s="1208"/>
      <c r="AZ7" s="1208"/>
      <c r="BA7" s="1208"/>
      <c r="BB7" s="1208"/>
      <c r="BC7" s="1208"/>
      <c r="BD7" s="1209"/>
      <c r="BE7" s="1209"/>
      <c r="BF7" s="1209"/>
      <c r="BG7" s="1209"/>
      <c r="BH7" s="1209"/>
      <c r="BI7" s="1209"/>
      <c r="BJ7" s="1209"/>
      <c r="BK7" s="1209"/>
      <c r="BL7" s="1210"/>
      <c r="BM7" s="1211"/>
    </row>
    <row r="8" spans="2:82" ht="7.5" customHeight="1" thickBot="1">
      <c r="B8" s="4614"/>
      <c r="C8" s="4612"/>
      <c r="D8" s="4612"/>
      <c r="E8" s="4612"/>
      <c r="F8" s="4613"/>
      <c r="G8" s="4616"/>
      <c r="H8" s="4616"/>
      <c r="I8" s="4616"/>
      <c r="J8" s="4616"/>
      <c r="K8" s="4616"/>
      <c r="L8" s="4621" t="str">
        <f>cst_wskakunin_owner2__space</f>
        <v/>
      </c>
      <c r="M8" s="4621"/>
      <c r="N8" s="4621"/>
      <c r="O8" s="4621"/>
      <c r="P8" s="4621"/>
      <c r="Q8" s="4621"/>
      <c r="R8" s="4621"/>
      <c r="S8" s="4621"/>
      <c r="T8" s="4621"/>
      <c r="U8" s="4621"/>
      <c r="V8" s="4621"/>
      <c r="W8" s="4621"/>
      <c r="X8" s="4621"/>
      <c r="Y8" s="4621"/>
      <c r="Z8" s="4621"/>
      <c r="AA8" s="4621"/>
      <c r="AB8" s="4621"/>
      <c r="AC8" s="4621"/>
      <c r="AD8" s="4621"/>
      <c r="AE8" s="4621"/>
      <c r="AF8" s="4621"/>
      <c r="AG8" s="4621"/>
      <c r="AH8" s="4621"/>
      <c r="AI8" s="4621"/>
      <c r="AJ8" s="4621"/>
      <c r="AK8" s="4621"/>
      <c r="AL8" s="4621"/>
      <c r="AM8" s="4621"/>
      <c r="AN8" s="4621"/>
      <c r="AO8" s="4621"/>
      <c r="AP8" s="4621"/>
      <c r="AQ8" s="4621"/>
      <c r="AR8" s="4621"/>
      <c r="AS8" s="4621"/>
      <c r="AT8" s="4621"/>
      <c r="AU8" s="4621"/>
      <c r="AV8" s="4621"/>
      <c r="AW8" s="4621"/>
      <c r="AX8" s="4621"/>
      <c r="AY8" s="1208"/>
      <c r="AZ8" s="1208"/>
      <c r="BA8" s="1208"/>
      <c r="BB8" s="1208"/>
      <c r="BC8" s="1208"/>
      <c r="BD8" s="1209"/>
      <c r="BE8" s="1209"/>
      <c r="BF8" s="1209"/>
      <c r="BG8" s="1209"/>
      <c r="BH8" s="1209"/>
      <c r="BI8" s="1209"/>
      <c r="BJ8" s="1209"/>
      <c r="BK8" s="1209"/>
      <c r="BL8" s="1210"/>
      <c r="BM8" s="1211"/>
    </row>
    <row r="9" spans="2:82" ht="7.5" customHeight="1" thickBot="1">
      <c r="B9" s="4614"/>
      <c r="C9" s="4612"/>
      <c r="D9" s="4612"/>
      <c r="E9" s="4612"/>
      <c r="F9" s="4613"/>
      <c r="G9" s="4616"/>
      <c r="H9" s="4616"/>
      <c r="I9" s="4616"/>
      <c r="J9" s="4616"/>
      <c r="K9" s="4616"/>
      <c r="L9" s="4622"/>
      <c r="M9" s="4622"/>
      <c r="N9" s="4622"/>
      <c r="O9" s="4622"/>
      <c r="P9" s="4622"/>
      <c r="Q9" s="4622"/>
      <c r="R9" s="4622"/>
      <c r="S9" s="4622"/>
      <c r="T9" s="4622"/>
      <c r="U9" s="4622"/>
      <c r="V9" s="4622"/>
      <c r="W9" s="4622"/>
      <c r="X9" s="4622"/>
      <c r="Y9" s="4622"/>
      <c r="Z9" s="4622"/>
      <c r="AA9" s="4622"/>
      <c r="AB9" s="4622"/>
      <c r="AC9" s="4622"/>
      <c r="AD9" s="4622"/>
      <c r="AE9" s="4622"/>
      <c r="AF9" s="4622"/>
      <c r="AG9" s="4622"/>
      <c r="AH9" s="4622"/>
      <c r="AI9" s="4622"/>
      <c r="AJ9" s="4622"/>
      <c r="AK9" s="4622"/>
      <c r="AL9" s="4622"/>
      <c r="AM9" s="4622"/>
      <c r="AN9" s="4622"/>
      <c r="AO9" s="4622"/>
      <c r="AP9" s="4622"/>
      <c r="AQ9" s="4622"/>
      <c r="AR9" s="4622"/>
      <c r="AS9" s="4622"/>
      <c r="AT9" s="4622"/>
      <c r="AU9" s="4622"/>
      <c r="AV9" s="4622"/>
      <c r="AW9" s="4622"/>
      <c r="AX9" s="4622"/>
      <c r="AY9" s="1212"/>
      <c r="AZ9" s="1212"/>
      <c r="BA9" s="1212"/>
      <c r="BB9" s="1212"/>
      <c r="BC9" s="1212"/>
      <c r="BD9" s="1212"/>
      <c r="BE9" s="4624"/>
      <c r="BF9" s="4624"/>
      <c r="BI9" s="1212"/>
      <c r="BJ9" s="1212"/>
      <c r="BK9" s="1212"/>
      <c r="BL9" s="1212"/>
      <c r="BM9" s="1213"/>
    </row>
    <row r="10" spans="2:82" ht="7.5" customHeight="1" thickBot="1">
      <c r="B10" s="4614"/>
      <c r="C10" s="4612"/>
      <c r="D10" s="4612"/>
      <c r="E10" s="4612"/>
      <c r="F10" s="4613"/>
      <c r="G10" s="4616"/>
      <c r="H10" s="4616"/>
      <c r="I10" s="4616"/>
      <c r="J10" s="4616"/>
      <c r="K10" s="4616"/>
      <c r="L10" s="4622"/>
      <c r="M10" s="4622"/>
      <c r="N10" s="4622"/>
      <c r="O10" s="4622"/>
      <c r="P10" s="4622"/>
      <c r="Q10" s="4622"/>
      <c r="R10" s="4622"/>
      <c r="S10" s="4622"/>
      <c r="T10" s="4622"/>
      <c r="U10" s="4622"/>
      <c r="V10" s="4622"/>
      <c r="W10" s="4622"/>
      <c r="X10" s="4622"/>
      <c r="Y10" s="4622"/>
      <c r="Z10" s="4622"/>
      <c r="AA10" s="4622"/>
      <c r="AB10" s="4622"/>
      <c r="AC10" s="4622"/>
      <c r="AD10" s="4622"/>
      <c r="AE10" s="4622"/>
      <c r="AF10" s="4622"/>
      <c r="AG10" s="4622"/>
      <c r="AH10" s="4622"/>
      <c r="AI10" s="4622"/>
      <c r="AJ10" s="4622"/>
      <c r="AK10" s="4622"/>
      <c r="AL10" s="4622"/>
      <c r="AM10" s="4622"/>
      <c r="AN10" s="4622"/>
      <c r="AO10" s="4622"/>
      <c r="AP10" s="4622"/>
      <c r="AQ10" s="4622"/>
      <c r="AR10" s="4622"/>
      <c r="AS10" s="4622"/>
      <c r="AT10" s="4622"/>
      <c r="AU10" s="4622"/>
      <c r="AV10" s="4622"/>
      <c r="AW10" s="4622"/>
      <c r="AX10" s="4622"/>
      <c r="AY10" s="1208"/>
      <c r="AZ10" s="1208"/>
      <c r="BA10" s="1208"/>
      <c r="BB10" s="1208"/>
      <c r="BC10" s="1208"/>
      <c r="BD10" s="1208"/>
      <c r="BE10" s="4624"/>
      <c r="BF10" s="4624"/>
      <c r="BI10" s="1214"/>
      <c r="BJ10" s="1214"/>
      <c r="BK10" s="1215"/>
      <c r="BL10" s="1215"/>
      <c r="BM10" s="1216"/>
    </row>
    <row r="11" spans="2:82" ht="7.5" customHeight="1" thickBot="1">
      <c r="B11" s="4614"/>
      <c r="C11" s="4612"/>
      <c r="D11" s="4612"/>
      <c r="E11" s="4612"/>
      <c r="F11" s="4613"/>
      <c r="G11" s="4616"/>
      <c r="H11" s="4616"/>
      <c r="I11" s="4616"/>
      <c r="J11" s="4616"/>
      <c r="K11" s="4616"/>
      <c r="L11" s="4623"/>
      <c r="M11" s="4623"/>
      <c r="N11" s="4623"/>
      <c r="O11" s="4623"/>
      <c r="P11" s="4623"/>
      <c r="Q11" s="4623"/>
      <c r="R11" s="4623"/>
      <c r="S11" s="4623"/>
      <c r="T11" s="4623"/>
      <c r="U11" s="4623"/>
      <c r="V11" s="4623"/>
      <c r="W11" s="4623"/>
      <c r="X11" s="4623"/>
      <c r="Y11" s="4623"/>
      <c r="Z11" s="4623"/>
      <c r="AA11" s="4623"/>
      <c r="AB11" s="4623"/>
      <c r="AC11" s="4623"/>
      <c r="AD11" s="4623"/>
      <c r="AE11" s="4623"/>
      <c r="AF11" s="4623"/>
      <c r="AG11" s="4623"/>
      <c r="AH11" s="4623"/>
      <c r="AI11" s="4623"/>
      <c r="AJ11" s="4623"/>
      <c r="AK11" s="4623"/>
      <c r="AL11" s="4623"/>
      <c r="AM11" s="4623"/>
      <c r="AN11" s="4623"/>
      <c r="AO11" s="4623"/>
      <c r="AP11" s="4623"/>
      <c r="AQ11" s="4623"/>
      <c r="AR11" s="4623"/>
      <c r="AS11" s="4623"/>
      <c r="AT11" s="4623"/>
      <c r="AU11" s="4623"/>
      <c r="AV11" s="4623"/>
      <c r="AW11" s="4623"/>
      <c r="AX11" s="4623"/>
      <c r="AY11" s="1212"/>
      <c r="AZ11" s="1212"/>
      <c r="BA11" s="1212"/>
      <c r="BB11" s="1212"/>
      <c r="BC11" s="1212"/>
      <c r="BD11" s="1212"/>
      <c r="BE11" s="1212"/>
      <c r="BF11" s="1217"/>
      <c r="BG11" s="1208"/>
      <c r="BH11" s="1208"/>
      <c r="BI11" s="1208"/>
      <c r="BJ11" s="1215"/>
      <c r="BK11" s="1215"/>
      <c r="BL11" s="1215"/>
      <c r="BM11" s="1216"/>
    </row>
    <row r="12" spans="2:82" ht="7.5" customHeight="1" thickBot="1">
      <c r="B12" s="4614"/>
      <c r="C12" s="4612"/>
      <c r="D12" s="4612"/>
      <c r="E12" s="4612"/>
      <c r="F12" s="4613"/>
      <c r="G12" s="4625" t="s">
        <v>2549</v>
      </c>
      <c r="H12" s="4625"/>
      <c r="I12" s="4607" t="str">
        <f>cst_wskakunin_owner2_ZIP</f>
        <v/>
      </c>
      <c r="J12" s="4607"/>
      <c r="K12" s="4607"/>
      <c r="L12" s="4607"/>
      <c r="M12" s="4607"/>
      <c r="N12" s="4607"/>
      <c r="O12" s="4607"/>
      <c r="P12" s="4607"/>
      <c r="Q12" s="4607"/>
      <c r="R12" s="4625" t="s">
        <v>57</v>
      </c>
      <c r="S12" s="4599" t="s">
        <v>2550</v>
      </c>
      <c r="T12" s="4599"/>
      <c r="U12" s="4599"/>
      <c r="V12" s="4599"/>
      <c r="W12" s="4600" t="str">
        <f>cst_wskakunin_owner2__address</f>
        <v/>
      </c>
      <c r="X12" s="4600"/>
      <c r="Y12" s="4600"/>
      <c r="Z12" s="4600"/>
      <c r="AA12" s="4600"/>
      <c r="AB12" s="4600"/>
      <c r="AC12" s="4600"/>
      <c r="AD12" s="4600"/>
      <c r="AE12" s="4600"/>
      <c r="AF12" s="4600"/>
      <c r="AG12" s="4600"/>
      <c r="AH12" s="4600"/>
      <c r="AI12" s="4600"/>
      <c r="AJ12" s="4600"/>
      <c r="AK12" s="4600"/>
      <c r="AL12" s="4600"/>
      <c r="AM12" s="4600"/>
      <c r="AN12" s="4600"/>
      <c r="AO12" s="4600"/>
      <c r="AP12" s="4600"/>
      <c r="AQ12" s="4600"/>
      <c r="AR12" s="4600"/>
      <c r="AS12" s="4600"/>
      <c r="AT12" s="4600"/>
      <c r="AU12" s="4600"/>
      <c r="AV12" s="4600"/>
      <c r="AW12" s="4600"/>
      <c r="AX12" s="4600"/>
      <c r="AY12" s="4600"/>
      <c r="AZ12" s="4600"/>
      <c r="BA12" s="4600"/>
      <c r="BB12" s="4600"/>
      <c r="BC12" s="4600"/>
      <c r="BD12" s="4600"/>
      <c r="BE12" s="4600"/>
      <c r="BF12" s="4600"/>
      <c r="BG12" s="4600"/>
      <c r="BH12" s="4600"/>
      <c r="BI12" s="4600"/>
      <c r="BJ12" s="4600"/>
      <c r="BK12" s="4600"/>
      <c r="BL12" s="4600"/>
      <c r="BM12" s="4601"/>
    </row>
    <row r="13" spans="2:82" ht="7.5" customHeight="1" thickBot="1">
      <c r="B13" s="4614"/>
      <c r="C13" s="4612"/>
      <c r="D13" s="4612"/>
      <c r="E13" s="4612"/>
      <c r="F13" s="4613"/>
      <c r="G13" s="4625"/>
      <c r="H13" s="4625"/>
      <c r="I13" s="4607"/>
      <c r="J13" s="4607"/>
      <c r="K13" s="4607"/>
      <c r="L13" s="4607"/>
      <c r="M13" s="4607"/>
      <c r="N13" s="4607"/>
      <c r="O13" s="4607"/>
      <c r="P13" s="4607"/>
      <c r="Q13" s="4607"/>
      <c r="R13" s="4625"/>
      <c r="S13" s="4599"/>
      <c r="T13" s="4599"/>
      <c r="U13" s="4599"/>
      <c r="V13" s="4599"/>
      <c r="W13" s="4600"/>
      <c r="X13" s="4600"/>
      <c r="Y13" s="4600"/>
      <c r="Z13" s="4600"/>
      <c r="AA13" s="4600"/>
      <c r="AB13" s="4600"/>
      <c r="AC13" s="4600"/>
      <c r="AD13" s="4600"/>
      <c r="AE13" s="4600"/>
      <c r="AF13" s="4600"/>
      <c r="AG13" s="4600"/>
      <c r="AH13" s="4600"/>
      <c r="AI13" s="4600"/>
      <c r="AJ13" s="4600"/>
      <c r="AK13" s="4600"/>
      <c r="AL13" s="4600"/>
      <c r="AM13" s="4600"/>
      <c r="AN13" s="4600"/>
      <c r="AO13" s="4600"/>
      <c r="AP13" s="4600"/>
      <c r="AQ13" s="4600"/>
      <c r="AR13" s="4600"/>
      <c r="AS13" s="4600"/>
      <c r="AT13" s="4600"/>
      <c r="AU13" s="4600"/>
      <c r="AV13" s="4600"/>
      <c r="AW13" s="4600"/>
      <c r="AX13" s="4600"/>
      <c r="AY13" s="4600"/>
      <c r="AZ13" s="4600"/>
      <c r="BA13" s="4600"/>
      <c r="BB13" s="4600"/>
      <c r="BC13" s="4600"/>
      <c r="BD13" s="4600"/>
      <c r="BE13" s="4600"/>
      <c r="BF13" s="4600"/>
      <c r="BG13" s="4600"/>
      <c r="BH13" s="4600"/>
      <c r="BI13" s="4600"/>
      <c r="BJ13" s="4600"/>
      <c r="BK13" s="4600"/>
      <c r="BL13" s="4600"/>
      <c r="BM13" s="4601"/>
    </row>
    <row r="14" spans="2:82" ht="7.5" customHeight="1" thickBot="1">
      <c r="B14" s="4614"/>
      <c r="C14" s="4612"/>
      <c r="D14" s="4612"/>
      <c r="E14" s="4612"/>
      <c r="F14" s="4613"/>
      <c r="G14" s="4625"/>
      <c r="H14" s="4625"/>
      <c r="I14" s="4607"/>
      <c r="J14" s="4607"/>
      <c r="K14" s="4607"/>
      <c r="L14" s="4607"/>
      <c r="M14" s="4607"/>
      <c r="N14" s="4607"/>
      <c r="O14" s="4607"/>
      <c r="P14" s="4607"/>
      <c r="Q14" s="4607"/>
      <c r="R14" s="4625"/>
      <c r="S14" s="4599"/>
      <c r="T14" s="4599"/>
      <c r="U14" s="4599"/>
      <c r="V14" s="4599"/>
      <c r="W14" s="4600"/>
      <c r="X14" s="4600"/>
      <c r="Y14" s="4600"/>
      <c r="Z14" s="4600"/>
      <c r="AA14" s="4600"/>
      <c r="AB14" s="4600"/>
      <c r="AC14" s="4600"/>
      <c r="AD14" s="4600"/>
      <c r="AE14" s="4600"/>
      <c r="AF14" s="4600"/>
      <c r="AG14" s="4600"/>
      <c r="AH14" s="4600"/>
      <c r="AI14" s="4600"/>
      <c r="AJ14" s="4600"/>
      <c r="AK14" s="4600"/>
      <c r="AL14" s="4600"/>
      <c r="AM14" s="4600"/>
      <c r="AN14" s="4600"/>
      <c r="AO14" s="4600"/>
      <c r="AP14" s="4600"/>
      <c r="AQ14" s="4600"/>
      <c r="AR14" s="4600"/>
      <c r="AS14" s="4600"/>
      <c r="AT14" s="4600"/>
      <c r="AU14" s="4600"/>
      <c r="AV14" s="4600"/>
      <c r="AW14" s="4600"/>
      <c r="AX14" s="4600"/>
      <c r="AY14" s="4600"/>
      <c r="AZ14" s="4600"/>
      <c r="BA14" s="4600"/>
      <c r="BB14" s="4600"/>
      <c r="BC14" s="4600"/>
      <c r="BD14" s="4600"/>
      <c r="BE14" s="4600"/>
      <c r="BF14" s="4600"/>
      <c r="BG14" s="4600"/>
      <c r="BH14" s="4600"/>
      <c r="BI14" s="4600"/>
      <c r="BJ14" s="4600"/>
      <c r="BK14" s="4600"/>
      <c r="BL14" s="4600"/>
      <c r="BM14" s="4601"/>
    </row>
    <row r="15" spans="2:82" ht="7.5" customHeight="1" thickBot="1">
      <c r="B15" s="4614"/>
      <c r="C15" s="4612"/>
      <c r="D15" s="4612"/>
      <c r="E15" s="4612"/>
      <c r="F15" s="4613"/>
      <c r="G15" s="4602" t="s">
        <v>3752</v>
      </c>
      <c r="H15" s="4603"/>
      <c r="I15" s="4603"/>
      <c r="J15" s="4599" t="s">
        <v>11</v>
      </c>
      <c r="K15" s="4607" t="str">
        <f>cst_wskakunin_owner2_TEL</f>
        <v/>
      </c>
      <c r="L15" s="4607"/>
      <c r="M15" s="4607"/>
      <c r="N15" s="4607"/>
      <c r="O15" s="4607"/>
      <c r="P15" s="4607"/>
      <c r="Q15" s="4607"/>
      <c r="R15" s="4607"/>
      <c r="S15" s="4607"/>
      <c r="T15" s="4607"/>
      <c r="U15" s="4607"/>
      <c r="V15" s="4607"/>
      <c r="W15" s="4607"/>
      <c r="X15" s="4607"/>
      <c r="Y15" s="4607"/>
      <c r="Z15" s="4607"/>
      <c r="AA15" s="4607"/>
      <c r="AB15" s="4599" t="s">
        <v>57</v>
      </c>
      <c r="AC15" s="4603" t="s">
        <v>2976</v>
      </c>
      <c r="AD15" s="4603"/>
      <c r="AE15" s="4603"/>
      <c r="AF15" s="4599" t="s">
        <v>11</v>
      </c>
      <c r="AG15" s="4609"/>
      <c r="AH15" s="4609"/>
      <c r="AI15" s="4609"/>
      <c r="AJ15" s="4609"/>
      <c r="AK15" s="4609"/>
      <c r="AL15" s="4609"/>
      <c r="AM15" s="4609"/>
      <c r="AN15" s="4609"/>
      <c r="AO15" s="4609"/>
      <c r="AP15" s="4609"/>
      <c r="AQ15" s="4609"/>
      <c r="AR15" s="4609"/>
      <c r="AS15" s="4609"/>
      <c r="AT15" s="4609"/>
      <c r="AU15" s="4609"/>
      <c r="AV15" s="4609"/>
      <c r="AW15" s="4609"/>
      <c r="AX15" s="4599" t="s">
        <v>57</v>
      </c>
      <c r="AY15" s="4593"/>
      <c r="AZ15" s="4593"/>
      <c r="BA15" s="4593"/>
      <c r="BB15" s="4593"/>
      <c r="BC15" s="4593"/>
      <c r="BD15" s="4593"/>
      <c r="BE15" s="4595"/>
      <c r="BF15" s="4595"/>
      <c r="BG15" s="4595"/>
      <c r="BH15" s="4595"/>
      <c r="BI15" s="4595"/>
      <c r="BJ15" s="4595"/>
      <c r="BK15" s="4595"/>
      <c r="BL15" s="4595"/>
      <c r="BM15" s="4596"/>
    </row>
    <row r="16" spans="2:82" ht="7.5" customHeight="1" thickBot="1">
      <c r="B16" s="4614"/>
      <c r="C16" s="4612"/>
      <c r="D16" s="4612"/>
      <c r="E16" s="4612"/>
      <c r="F16" s="4613"/>
      <c r="G16" s="4602"/>
      <c r="H16" s="4603"/>
      <c r="I16" s="4603"/>
      <c r="J16" s="4599"/>
      <c r="K16" s="4607"/>
      <c r="L16" s="4607"/>
      <c r="M16" s="4607"/>
      <c r="N16" s="4607"/>
      <c r="O16" s="4607"/>
      <c r="P16" s="4607"/>
      <c r="Q16" s="4607"/>
      <c r="R16" s="4607"/>
      <c r="S16" s="4607"/>
      <c r="T16" s="4607"/>
      <c r="U16" s="4607"/>
      <c r="V16" s="4607"/>
      <c r="W16" s="4607"/>
      <c r="X16" s="4607"/>
      <c r="Y16" s="4607"/>
      <c r="Z16" s="4607"/>
      <c r="AA16" s="4607"/>
      <c r="AB16" s="4599"/>
      <c r="AC16" s="4603"/>
      <c r="AD16" s="4603"/>
      <c r="AE16" s="4603"/>
      <c r="AF16" s="4599"/>
      <c r="AG16" s="4609"/>
      <c r="AH16" s="4609"/>
      <c r="AI16" s="4609"/>
      <c r="AJ16" s="4609"/>
      <c r="AK16" s="4609"/>
      <c r="AL16" s="4609"/>
      <c r="AM16" s="4609"/>
      <c r="AN16" s="4609"/>
      <c r="AO16" s="4609"/>
      <c r="AP16" s="4609"/>
      <c r="AQ16" s="4609"/>
      <c r="AR16" s="4609"/>
      <c r="AS16" s="4609"/>
      <c r="AT16" s="4609"/>
      <c r="AU16" s="4609"/>
      <c r="AV16" s="4609"/>
      <c r="AW16" s="4609"/>
      <c r="AX16" s="4599"/>
      <c r="AY16" s="4593"/>
      <c r="AZ16" s="4593"/>
      <c r="BA16" s="4593"/>
      <c r="BB16" s="4593"/>
      <c r="BC16" s="4593"/>
      <c r="BD16" s="4593"/>
      <c r="BE16" s="4595"/>
      <c r="BF16" s="4595"/>
      <c r="BG16" s="4595"/>
      <c r="BH16" s="4595"/>
      <c r="BI16" s="4595"/>
      <c r="BJ16" s="4595"/>
      <c r="BK16" s="4595"/>
      <c r="BL16" s="4595"/>
      <c r="BM16" s="4596"/>
    </row>
    <row r="17" spans="2:65" ht="7.5" customHeight="1" thickBot="1">
      <c r="B17" s="4614"/>
      <c r="C17" s="4612"/>
      <c r="D17" s="4612"/>
      <c r="E17" s="4612"/>
      <c r="F17" s="4613"/>
      <c r="G17" s="4604"/>
      <c r="H17" s="4605"/>
      <c r="I17" s="4605"/>
      <c r="J17" s="4606"/>
      <c r="K17" s="4608"/>
      <c r="L17" s="4608"/>
      <c r="M17" s="4608"/>
      <c r="N17" s="4608"/>
      <c r="O17" s="4608"/>
      <c r="P17" s="4608"/>
      <c r="Q17" s="4608"/>
      <c r="R17" s="4608"/>
      <c r="S17" s="4608"/>
      <c r="T17" s="4608"/>
      <c r="U17" s="4608"/>
      <c r="V17" s="4608"/>
      <c r="W17" s="4608"/>
      <c r="X17" s="4608"/>
      <c r="Y17" s="4608"/>
      <c r="Z17" s="4608"/>
      <c r="AA17" s="4608"/>
      <c r="AB17" s="4606"/>
      <c r="AC17" s="4605"/>
      <c r="AD17" s="4605"/>
      <c r="AE17" s="4605"/>
      <c r="AF17" s="4606"/>
      <c r="AG17" s="4610"/>
      <c r="AH17" s="4610"/>
      <c r="AI17" s="4610"/>
      <c r="AJ17" s="4610"/>
      <c r="AK17" s="4610"/>
      <c r="AL17" s="4610"/>
      <c r="AM17" s="4610"/>
      <c r="AN17" s="4610"/>
      <c r="AO17" s="4610"/>
      <c r="AP17" s="4610"/>
      <c r="AQ17" s="4610"/>
      <c r="AR17" s="4610"/>
      <c r="AS17" s="4610"/>
      <c r="AT17" s="4610"/>
      <c r="AU17" s="4610"/>
      <c r="AV17" s="4610"/>
      <c r="AW17" s="4610"/>
      <c r="AX17" s="4606"/>
      <c r="AY17" s="4594"/>
      <c r="AZ17" s="4594"/>
      <c r="BA17" s="4594"/>
      <c r="BB17" s="4594"/>
      <c r="BC17" s="4594"/>
      <c r="BD17" s="4594"/>
      <c r="BE17" s="4597"/>
      <c r="BF17" s="4597"/>
      <c r="BG17" s="4597"/>
      <c r="BH17" s="4597"/>
      <c r="BI17" s="4597"/>
      <c r="BJ17" s="4597"/>
      <c r="BK17" s="4597"/>
      <c r="BL17" s="4597"/>
      <c r="BM17" s="4598"/>
    </row>
    <row r="18" spans="2:65" ht="7.5" customHeight="1" thickBot="1">
      <c r="B18" s="4611" t="s">
        <v>509</v>
      </c>
      <c r="C18" s="4612"/>
      <c r="D18" s="4612"/>
      <c r="E18" s="4612"/>
      <c r="F18" s="4613"/>
      <c r="G18" s="4615" t="s">
        <v>2548</v>
      </c>
      <c r="H18" s="4615"/>
      <c r="I18" s="4615"/>
      <c r="J18" s="4615"/>
      <c r="K18" s="4615"/>
      <c r="L18" s="4617" t="s">
        <v>138</v>
      </c>
      <c r="M18" s="4617"/>
      <c r="N18" s="4617"/>
      <c r="O18" s="4617"/>
      <c r="P18" s="4619" t="str">
        <f>cst_wskakunin_owner3__space_KANA</f>
        <v/>
      </c>
      <c r="Q18" s="4619"/>
      <c r="R18" s="4619"/>
      <c r="S18" s="4619"/>
      <c r="T18" s="4619"/>
      <c r="U18" s="4619"/>
      <c r="V18" s="4619"/>
      <c r="W18" s="4619"/>
      <c r="X18" s="4619"/>
      <c r="Y18" s="4619"/>
      <c r="Z18" s="4619"/>
      <c r="AA18" s="4619"/>
      <c r="AB18" s="4619"/>
      <c r="AC18" s="4619"/>
      <c r="AD18" s="4619"/>
      <c r="AE18" s="4619"/>
      <c r="AF18" s="4619"/>
      <c r="AG18" s="4619"/>
      <c r="AH18" s="4619"/>
      <c r="AI18" s="4619"/>
      <c r="AJ18" s="4619"/>
      <c r="AK18" s="4619"/>
      <c r="AL18" s="4619"/>
      <c r="AM18" s="4619"/>
      <c r="AN18" s="4619"/>
      <c r="AO18" s="4619"/>
      <c r="AP18" s="4619"/>
      <c r="AQ18" s="4619"/>
      <c r="AR18" s="4619"/>
      <c r="AS18" s="4619"/>
      <c r="AT18" s="4619"/>
      <c r="AU18" s="4619"/>
      <c r="AV18" s="4619"/>
      <c r="AW18" s="4619"/>
      <c r="AX18" s="4619"/>
      <c r="AY18" s="1204"/>
      <c r="AZ18" s="1204"/>
      <c r="BA18" s="1204"/>
      <c r="BB18" s="1204"/>
      <c r="BC18" s="1204"/>
      <c r="BD18" s="1205"/>
      <c r="BE18" s="1205"/>
      <c r="BF18" s="1205"/>
      <c r="BG18" s="1205"/>
      <c r="BH18" s="1205"/>
      <c r="BI18" s="1205"/>
      <c r="BJ18" s="1205"/>
      <c r="BK18" s="1205"/>
      <c r="BL18" s="1206"/>
      <c r="BM18" s="1207"/>
    </row>
    <row r="19" spans="2:65" ht="7.5" customHeight="1" thickBot="1">
      <c r="B19" s="4614"/>
      <c r="C19" s="4612"/>
      <c r="D19" s="4612"/>
      <c r="E19" s="4612"/>
      <c r="F19" s="4613"/>
      <c r="G19" s="4616"/>
      <c r="H19" s="4616"/>
      <c r="I19" s="4616"/>
      <c r="J19" s="4616"/>
      <c r="K19" s="4616"/>
      <c r="L19" s="4618"/>
      <c r="M19" s="4618"/>
      <c r="N19" s="4618"/>
      <c r="O19" s="4618"/>
      <c r="P19" s="4620"/>
      <c r="Q19" s="4620"/>
      <c r="R19" s="4620"/>
      <c r="S19" s="4620"/>
      <c r="T19" s="4620"/>
      <c r="U19" s="4620"/>
      <c r="V19" s="4620"/>
      <c r="W19" s="4620"/>
      <c r="X19" s="4620"/>
      <c r="Y19" s="4620"/>
      <c r="Z19" s="4620"/>
      <c r="AA19" s="4620"/>
      <c r="AB19" s="4620"/>
      <c r="AC19" s="4620"/>
      <c r="AD19" s="4620"/>
      <c r="AE19" s="4620"/>
      <c r="AF19" s="4620"/>
      <c r="AG19" s="4620"/>
      <c r="AH19" s="4620"/>
      <c r="AI19" s="4620"/>
      <c r="AJ19" s="4620"/>
      <c r="AK19" s="4620"/>
      <c r="AL19" s="4620"/>
      <c r="AM19" s="4620"/>
      <c r="AN19" s="4620"/>
      <c r="AO19" s="4620"/>
      <c r="AP19" s="4620"/>
      <c r="AQ19" s="4620"/>
      <c r="AR19" s="4620"/>
      <c r="AS19" s="4620"/>
      <c r="AT19" s="4620"/>
      <c r="AU19" s="4620"/>
      <c r="AV19" s="4620"/>
      <c r="AW19" s="4620"/>
      <c r="AX19" s="4620"/>
      <c r="AY19" s="1208"/>
      <c r="AZ19" s="1208"/>
      <c r="BA19" s="1208"/>
      <c r="BB19" s="1208"/>
      <c r="BC19" s="1208"/>
      <c r="BD19" s="1209"/>
      <c r="BE19" s="1209"/>
      <c r="BF19" s="1209"/>
      <c r="BG19" s="1209"/>
      <c r="BH19" s="1209"/>
      <c r="BI19" s="1209"/>
      <c r="BJ19" s="1209"/>
      <c r="BK19" s="1209"/>
      <c r="BL19" s="1210"/>
      <c r="BM19" s="1211"/>
    </row>
    <row r="20" spans="2:65" ht="7.5" customHeight="1" thickBot="1">
      <c r="B20" s="4614"/>
      <c r="C20" s="4612"/>
      <c r="D20" s="4612"/>
      <c r="E20" s="4612"/>
      <c r="F20" s="4613"/>
      <c r="G20" s="4616"/>
      <c r="H20" s="4616"/>
      <c r="I20" s="4616"/>
      <c r="J20" s="4616"/>
      <c r="K20" s="4616"/>
      <c r="L20" s="4621" t="str">
        <f>cst_wskakunin_owner3__space</f>
        <v/>
      </c>
      <c r="M20" s="4621"/>
      <c r="N20" s="4621"/>
      <c r="O20" s="4621"/>
      <c r="P20" s="4621"/>
      <c r="Q20" s="4621"/>
      <c r="R20" s="4621"/>
      <c r="S20" s="4621"/>
      <c r="T20" s="4621"/>
      <c r="U20" s="4621"/>
      <c r="V20" s="4621"/>
      <c r="W20" s="4621"/>
      <c r="X20" s="4621"/>
      <c r="Y20" s="4621"/>
      <c r="Z20" s="4621"/>
      <c r="AA20" s="4621"/>
      <c r="AB20" s="4621"/>
      <c r="AC20" s="4621"/>
      <c r="AD20" s="4621"/>
      <c r="AE20" s="4621"/>
      <c r="AF20" s="4621"/>
      <c r="AG20" s="4621"/>
      <c r="AH20" s="4621"/>
      <c r="AI20" s="4621"/>
      <c r="AJ20" s="4621"/>
      <c r="AK20" s="4621"/>
      <c r="AL20" s="4621"/>
      <c r="AM20" s="4621"/>
      <c r="AN20" s="4621"/>
      <c r="AO20" s="4621"/>
      <c r="AP20" s="4621"/>
      <c r="AQ20" s="4621"/>
      <c r="AR20" s="4621"/>
      <c r="AS20" s="4621"/>
      <c r="AT20" s="4621"/>
      <c r="AU20" s="4621"/>
      <c r="AV20" s="4621"/>
      <c r="AW20" s="4621"/>
      <c r="AX20" s="4621"/>
      <c r="AY20" s="1208"/>
      <c r="AZ20" s="1208"/>
      <c r="BA20" s="1208"/>
      <c r="BB20" s="1208"/>
      <c r="BC20" s="1208"/>
      <c r="BD20" s="1209"/>
      <c r="BE20" s="1209"/>
      <c r="BF20" s="1209"/>
      <c r="BG20" s="1209"/>
      <c r="BH20" s="1209"/>
      <c r="BI20" s="1209"/>
      <c r="BJ20" s="1209"/>
      <c r="BK20" s="1209"/>
      <c r="BL20" s="1210"/>
      <c r="BM20" s="1211"/>
    </row>
    <row r="21" spans="2:65" ht="7.5" customHeight="1" thickBot="1">
      <c r="B21" s="4614"/>
      <c r="C21" s="4612"/>
      <c r="D21" s="4612"/>
      <c r="E21" s="4612"/>
      <c r="F21" s="4613"/>
      <c r="G21" s="4616"/>
      <c r="H21" s="4616"/>
      <c r="I21" s="4616"/>
      <c r="J21" s="4616"/>
      <c r="K21" s="4616"/>
      <c r="L21" s="4622"/>
      <c r="M21" s="4622"/>
      <c r="N21" s="4622"/>
      <c r="O21" s="4622"/>
      <c r="P21" s="4622"/>
      <c r="Q21" s="4622"/>
      <c r="R21" s="4622"/>
      <c r="S21" s="4622"/>
      <c r="T21" s="4622"/>
      <c r="U21" s="4622"/>
      <c r="V21" s="4622"/>
      <c r="W21" s="4622"/>
      <c r="X21" s="4622"/>
      <c r="Y21" s="4622"/>
      <c r="Z21" s="4622"/>
      <c r="AA21" s="4622"/>
      <c r="AB21" s="4622"/>
      <c r="AC21" s="4622"/>
      <c r="AD21" s="4622"/>
      <c r="AE21" s="4622"/>
      <c r="AF21" s="4622"/>
      <c r="AG21" s="4622"/>
      <c r="AH21" s="4622"/>
      <c r="AI21" s="4622"/>
      <c r="AJ21" s="4622"/>
      <c r="AK21" s="4622"/>
      <c r="AL21" s="4622"/>
      <c r="AM21" s="4622"/>
      <c r="AN21" s="4622"/>
      <c r="AO21" s="4622"/>
      <c r="AP21" s="4622"/>
      <c r="AQ21" s="4622"/>
      <c r="AR21" s="4622"/>
      <c r="AS21" s="4622"/>
      <c r="AT21" s="4622"/>
      <c r="AU21" s="4622"/>
      <c r="AV21" s="4622"/>
      <c r="AW21" s="4622"/>
      <c r="AX21" s="4622"/>
      <c r="AY21" s="1212"/>
      <c r="AZ21" s="1212"/>
      <c r="BA21" s="1212"/>
      <c r="BB21" s="1212"/>
      <c r="BC21" s="1212"/>
      <c r="BD21" s="1212"/>
      <c r="BE21" s="4624"/>
      <c r="BF21" s="4624"/>
      <c r="BI21" s="1212"/>
      <c r="BJ21" s="1212"/>
      <c r="BK21" s="1212"/>
      <c r="BL21" s="1212"/>
      <c r="BM21" s="1213"/>
    </row>
    <row r="22" spans="2:65" ht="7.5" customHeight="1" thickBot="1">
      <c r="B22" s="4614"/>
      <c r="C22" s="4612"/>
      <c r="D22" s="4612"/>
      <c r="E22" s="4612"/>
      <c r="F22" s="4613"/>
      <c r="G22" s="4616"/>
      <c r="H22" s="4616"/>
      <c r="I22" s="4616"/>
      <c r="J22" s="4616"/>
      <c r="K22" s="4616"/>
      <c r="L22" s="4622"/>
      <c r="M22" s="4622"/>
      <c r="N22" s="4622"/>
      <c r="O22" s="4622"/>
      <c r="P22" s="4622"/>
      <c r="Q22" s="4622"/>
      <c r="R22" s="4622"/>
      <c r="S22" s="4622"/>
      <c r="T22" s="4622"/>
      <c r="U22" s="4622"/>
      <c r="V22" s="4622"/>
      <c r="W22" s="4622"/>
      <c r="X22" s="4622"/>
      <c r="Y22" s="4622"/>
      <c r="Z22" s="4622"/>
      <c r="AA22" s="4622"/>
      <c r="AB22" s="4622"/>
      <c r="AC22" s="4622"/>
      <c r="AD22" s="4622"/>
      <c r="AE22" s="4622"/>
      <c r="AF22" s="4622"/>
      <c r="AG22" s="4622"/>
      <c r="AH22" s="4622"/>
      <c r="AI22" s="4622"/>
      <c r="AJ22" s="4622"/>
      <c r="AK22" s="4622"/>
      <c r="AL22" s="4622"/>
      <c r="AM22" s="4622"/>
      <c r="AN22" s="4622"/>
      <c r="AO22" s="4622"/>
      <c r="AP22" s="4622"/>
      <c r="AQ22" s="4622"/>
      <c r="AR22" s="4622"/>
      <c r="AS22" s="4622"/>
      <c r="AT22" s="4622"/>
      <c r="AU22" s="4622"/>
      <c r="AV22" s="4622"/>
      <c r="AW22" s="4622"/>
      <c r="AX22" s="4622"/>
      <c r="AY22" s="1208"/>
      <c r="AZ22" s="1208"/>
      <c r="BA22" s="1208"/>
      <c r="BB22" s="1208"/>
      <c r="BC22" s="1208"/>
      <c r="BD22" s="1208"/>
      <c r="BE22" s="4624"/>
      <c r="BF22" s="4624"/>
      <c r="BI22" s="1214"/>
      <c r="BJ22" s="1214"/>
      <c r="BK22" s="1215"/>
      <c r="BL22" s="1215"/>
      <c r="BM22" s="1216"/>
    </row>
    <row r="23" spans="2:65" ht="7.5" customHeight="1" thickBot="1">
      <c r="B23" s="4614"/>
      <c r="C23" s="4612"/>
      <c r="D23" s="4612"/>
      <c r="E23" s="4612"/>
      <c r="F23" s="4613"/>
      <c r="G23" s="4616"/>
      <c r="H23" s="4616"/>
      <c r="I23" s="4616"/>
      <c r="J23" s="4616"/>
      <c r="K23" s="4616"/>
      <c r="L23" s="4623"/>
      <c r="M23" s="4623"/>
      <c r="N23" s="4623"/>
      <c r="O23" s="4623"/>
      <c r="P23" s="4623"/>
      <c r="Q23" s="4623"/>
      <c r="R23" s="4623"/>
      <c r="S23" s="4623"/>
      <c r="T23" s="4623"/>
      <c r="U23" s="4623"/>
      <c r="V23" s="4623"/>
      <c r="W23" s="4623"/>
      <c r="X23" s="4623"/>
      <c r="Y23" s="4623"/>
      <c r="Z23" s="4623"/>
      <c r="AA23" s="4623"/>
      <c r="AB23" s="4623"/>
      <c r="AC23" s="4623"/>
      <c r="AD23" s="4623"/>
      <c r="AE23" s="4623"/>
      <c r="AF23" s="4623"/>
      <c r="AG23" s="4623"/>
      <c r="AH23" s="4623"/>
      <c r="AI23" s="4623"/>
      <c r="AJ23" s="4623"/>
      <c r="AK23" s="4623"/>
      <c r="AL23" s="4623"/>
      <c r="AM23" s="4623"/>
      <c r="AN23" s="4623"/>
      <c r="AO23" s="4623"/>
      <c r="AP23" s="4623"/>
      <c r="AQ23" s="4623"/>
      <c r="AR23" s="4623"/>
      <c r="AS23" s="4623"/>
      <c r="AT23" s="4623"/>
      <c r="AU23" s="4623"/>
      <c r="AV23" s="4623"/>
      <c r="AW23" s="4623"/>
      <c r="AX23" s="4623"/>
      <c r="AY23" s="1212"/>
      <c r="AZ23" s="1212"/>
      <c r="BA23" s="1212"/>
      <c r="BB23" s="1212"/>
      <c r="BC23" s="1212"/>
      <c r="BD23" s="1212"/>
      <c r="BE23" s="1212"/>
      <c r="BF23" s="1217"/>
      <c r="BG23" s="1208"/>
      <c r="BH23" s="1208"/>
      <c r="BI23" s="1208"/>
      <c r="BJ23" s="1215"/>
      <c r="BK23" s="1215"/>
      <c r="BL23" s="1215"/>
      <c r="BM23" s="1216"/>
    </row>
    <row r="24" spans="2:65" ht="7.5" customHeight="1" thickBot="1">
      <c r="B24" s="4614"/>
      <c r="C24" s="4612"/>
      <c r="D24" s="4612"/>
      <c r="E24" s="4612"/>
      <c r="F24" s="4613"/>
      <c r="G24" s="4625" t="s">
        <v>2549</v>
      </c>
      <c r="H24" s="4625"/>
      <c r="I24" s="4607" t="str">
        <f>cst_wskakunin_owner3_ZIP</f>
        <v/>
      </c>
      <c r="J24" s="4607"/>
      <c r="K24" s="4607"/>
      <c r="L24" s="4607"/>
      <c r="M24" s="4607"/>
      <c r="N24" s="4607"/>
      <c r="O24" s="4607"/>
      <c r="P24" s="4607"/>
      <c r="Q24" s="4607"/>
      <c r="R24" s="4625" t="s">
        <v>57</v>
      </c>
      <c r="S24" s="4599" t="s">
        <v>2550</v>
      </c>
      <c r="T24" s="4599"/>
      <c r="U24" s="4599"/>
      <c r="V24" s="4599"/>
      <c r="W24" s="4600" t="str">
        <f>cst_wskakunin_owner3__address</f>
        <v/>
      </c>
      <c r="X24" s="4600"/>
      <c r="Y24" s="4600"/>
      <c r="Z24" s="4600"/>
      <c r="AA24" s="4600"/>
      <c r="AB24" s="4600"/>
      <c r="AC24" s="4600"/>
      <c r="AD24" s="4600"/>
      <c r="AE24" s="4600"/>
      <c r="AF24" s="4600"/>
      <c r="AG24" s="4600"/>
      <c r="AH24" s="4600"/>
      <c r="AI24" s="4600"/>
      <c r="AJ24" s="4600"/>
      <c r="AK24" s="4600"/>
      <c r="AL24" s="4600"/>
      <c r="AM24" s="4600"/>
      <c r="AN24" s="4600"/>
      <c r="AO24" s="4600"/>
      <c r="AP24" s="4600"/>
      <c r="AQ24" s="4600"/>
      <c r="AR24" s="4600"/>
      <c r="AS24" s="4600"/>
      <c r="AT24" s="4600"/>
      <c r="AU24" s="4600"/>
      <c r="AV24" s="4600"/>
      <c r="AW24" s="4600"/>
      <c r="AX24" s="4600"/>
      <c r="AY24" s="4600"/>
      <c r="AZ24" s="4600"/>
      <c r="BA24" s="4600"/>
      <c r="BB24" s="4600"/>
      <c r="BC24" s="4600"/>
      <c r="BD24" s="4600"/>
      <c r="BE24" s="4600"/>
      <c r="BF24" s="4600"/>
      <c r="BG24" s="4600"/>
      <c r="BH24" s="4600"/>
      <c r="BI24" s="4600"/>
      <c r="BJ24" s="4600"/>
      <c r="BK24" s="4600"/>
      <c r="BL24" s="4600"/>
      <c r="BM24" s="4601"/>
    </row>
    <row r="25" spans="2:65" ht="7.5" customHeight="1" thickBot="1">
      <c r="B25" s="4614"/>
      <c r="C25" s="4612"/>
      <c r="D25" s="4612"/>
      <c r="E25" s="4612"/>
      <c r="F25" s="4613"/>
      <c r="G25" s="4625"/>
      <c r="H25" s="4625"/>
      <c r="I25" s="4607"/>
      <c r="J25" s="4607"/>
      <c r="K25" s="4607"/>
      <c r="L25" s="4607"/>
      <c r="M25" s="4607"/>
      <c r="N25" s="4607"/>
      <c r="O25" s="4607"/>
      <c r="P25" s="4607"/>
      <c r="Q25" s="4607"/>
      <c r="R25" s="4625"/>
      <c r="S25" s="4599"/>
      <c r="T25" s="4599"/>
      <c r="U25" s="4599"/>
      <c r="V25" s="4599"/>
      <c r="W25" s="4600"/>
      <c r="X25" s="4600"/>
      <c r="Y25" s="4600"/>
      <c r="Z25" s="4600"/>
      <c r="AA25" s="4600"/>
      <c r="AB25" s="4600"/>
      <c r="AC25" s="4600"/>
      <c r="AD25" s="4600"/>
      <c r="AE25" s="4600"/>
      <c r="AF25" s="4600"/>
      <c r="AG25" s="4600"/>
      <c r="AH25" s="4600"/>
      <c r="AI25" s="4600"/>
      <c r="AJ25" s="4600"/>
      <c r="AK25" s="4600"/>
      <c r="AL25" s="4600"/>
      <c r="AM25" s="4600"/>
      <c r="AN25" s="4600"/>
      <c r="AO25" s="4600"/>
      <c r="AP25" s="4600"/>
      <c r="AQ25" s="4600"/>
      <c r="AR25" s="4600"/>
      <c r="AS25" s="4600"/>
      <c r="AT25" s="4600"/>
      <c r="AU25" s="4600"/>
      <c r="AV25" s="4600"/>
      <c r="AW25" s="4600"/>
      <c r="AX25" s="4600"/>
      <c r="AY25" s="4600"/>
      <c r="AZ25" s="4600"/>
      <c r="BA25" s="4600"/>
      <c r="BB25" s="4600"/>
      <c r="BC25" s="4600"/>
      <c r="BD25" s="4600"/>
      <c r="BE25" s="4600"/>
      <c r="BF25" s="4600"/>
      <c r="BG25" s="4600"/>
      <c r="BH25" s="4600"/>
      <c r="BI25" s="4600"/>
      <c r="BJ25" s="4600"/>
      <c r="BK25" s="4600"/>
      <c r="BL25" s="4600"/>
      <c r="BM25" s="4601"/>
    </row>
    <row r="26" spans="2:65" ht="7.5" customHeight="1" thickBot="1">
      <c r="B26" s="4614"/>
      <c r="C26" s="4612"/>
      <c r="D26" s="4612"/>
      <c r="E26" s="4612"/>
      <c r="F26" s="4613"/>
      <c r="G26" s="4625"/>
      <c r="H26" s="4625"/>
      <c r="I26" s="4607"/>
      <c r="J26" s="4607"/>
      <c r="K26" s="4607"/>
      <c r="L26" s="4607"/>
      <c r="M26" s="4607"/>
      <c r="N26" s="4607"/>
      <c r="O26" s="4607"/>
      <c r="P26" s="4607"/>
      <c r="Q26" s="4607"/>
      <c r="R26" s="4625"/>
      <c r="S26" s="4599"/>
      <c r="T26" s="4599"/>
      <c r="U26" s="4599"/>
      <c r="V26" s="4599"/>
      <c r="W26" s="4600"/>
      <c r="X26" s="4600"/>
      <c r="Y26" s="4600"/>
      <c r="Z26" s="4600"/>
      <c r="AA26" s="4600"/>
      <c r="AB26" s="4600"/>
      <c r="AC26" s="4600"/>
      <c r="AD26" s="4600"/>
      <c r="AE26" s="4600"/>
      <c r="AF26" s="4600"/>
      <c r="AG26" s="4600"/>
      <c r="AH26" s="4600"/>
      <c r="AI26" s="4600"/>
      <c r="AJ26" s="4600"/>
      <c r="AK26" s="4600"/>
      <c r="AL26" s="4600"/>
      <c r="AM26" s="4600"/>
      <c r="AN26" s="4600"/>
      <c r="AO26" s="4600"/>
      <c r="AP26" s="4600"/>
      <c r="AQ26" s="4600"/>
      <c r="AR26" s="4600"/>
      <c r="AS26" s="4600"/>
      <c r="AT26" s="4600"/>
      <c r="AU26" s="4600"/>
      <c r="AV26" s="4600"/>
      <c r="AW26" s="4600"/>
      <c r="AX26" s="4600"/>
      <c r="AY26" s="4600"/>
      <c r="AZ26" s="4600"/>
      <c r="BA26" s="4600"/>
      <c r="BB26" s="4600"/>
      <c r="BC26" s="4600"/>
      <c r="BD26" s="4600"/>
      <c r="BE26" s="4600"/>
      <c r="BF26" s="4600"/>
      <c r="BG26" s="4600"/>
      <c r="BH26" s="4600"/>
      <c r="BI26" s="4600"/>
      <c r="BJ26" s="4600"/>
      <c r="BK26" s="4600"/>
      <c r="BL26" s="4600"/>
      <c r="BM26" s="4601"/>
    </row>
    <row r="27" spans="2:65" ht="7.5" customHeight="1" thickBot="1">
      <c r="B27" s="4614"/>
      <c r="C27" s="4612"/>
      <c r="D27" s="4612"/>
      <c r="E27" s="4612"/>
      <c r="F27" s="4613"/>
      <c r="G27" s="4602" t="s">
        <v>3752</v>
      </c>
      <c r="H27" s="4603"/>
      <c r="I27" s="4603"/>
      <c r="J27" s="4599" t="s">
        <v>11</v>
      </c>
      <c r="K27" s="4607" t="str">
        <f>cst_wskakunin_owner3_TEL</f>
        <v/>
      </c>
      <c r="L27" s="4607"/>
      <c r="M27" s="4607"/>
      <c r="N27" s="4607"/>
      <c r="O27" s="4607"/>
      <c r="P27" s="4607"/>
      <c r="Q27" s="4607"/>
      <c r="R27" s="4607"/>
      <c r="S27" s="4607"/>
      <c r="T27" s="4607"/>
      <c r="U27" s="4607"/>
      <c r="V27" s="4607"/>
      <c r="W27" s="4607"/>
      <c r="X27" s="4607"/>
      <c r="Y27" s="4607"/>
      <c r="Z27" s="4607"/>
      <c r="AA27" s="4607"/>
      <c r="AB27" s="4599" t="s">
        <v>57</v>
      </c>
      <c r="AC27" s="4603" t="s">
        <v>2976</v>
      </c>
      <c r="AD27" s="4603"/>
      <c r="AE27" s="4603"/>
      <c r="AF27" s="4599" t="s">
        <v>11</v>
      </c>
      <c r="AG27" s="4609"/>
      <c r="AH27" s="4609"/>
      <c r="AI27" s="4609"/>
      <c r="AJ27" s="4609"/>
      <c r="AK27" s="4609"/>
      <c r="AL27" s="4609"/>
      <c r="AM27" s="4609"/>
      <c r="AN27" s="4609"/>
      <c r="AO27" s="4609"/>
      <c r="AP27" s="4609"/>
      <c r="AQ27" s="4609"/>
      <c r="AR27" s="4609"/>
      <c r="AS27" s="4609"/>
      <c r="AT27" s="4609"/>
      <c r="AU27" s="4609"/>
      <c r="AV27" s="4609"/>
      <c r="AW27" s="4609"/>
      <c r="AX27" s="4599" t="s">
        <v>57</v>
      </c>
      <c r="AY27" s="4593"/>
      <c r="AZ27" s="4593"/>
      <c r="BA27" s="4593"/>
      <c r="BB27" s="4593"/>
      <c r="BC27" s="4593"/>
      <c r="BD27" s="4593"/>
      <c r="BE27" s="4595"/>
      <c r="BF27" s="4595"/>
      <c r="BG27" s="4595"/>
      <c r="BH27" s="4595"/>
      <c r="BI27" s="4595"/>
      <c r="BJ27" s="4595"/>
      <c r="BK27" s="4595"/>
      <c r="BL27" s="4595"/>
      <c r="BM27" s="4596"/>
    </row>
    <row r="28" spans="2:65" ht="7.5" customHeight="1" thickBot="1">
      <c r="B28" s="4614"/>
      <c r="C28" s="4612"/>
      <c r="D28" s="4612"/>
      <c r="E28" s="4612"/>
      <c r="F28" s="4613"/>
      <c r="G28" s="4602"/>
      <c r="H28" s="4603"/>
      <c r="I28" s="4603"/>
      <c r="J28" s="4599"/>
      <c r="K28" s="4607"/>
      <c r="L28" s="4607"/>
      <c r="M28" s="4607"/>
      <c r="N28" s="4607"/>
      <c r="O28" s="4607"/>
      <c r="P28" s="4607"/>
      <c r="Q28" s="4607"/>
      <c r="R28" s="4607"/>
      <c r="S28" s="4607"/>
      <c r="T28" s="4607"/>
      <c r="U28" s="4607"/>
      <c r="V28" s="4607"/>
      <c r="W28" s="4607"/>
      <c r="X28" s="4607"/>
      <c r="Y28" s="4607"/>
      <c r="Z28" s="4607"/>
      <c r="AA28" s="4607"/>
      <c r="AB28" s="4599"/>
      <c r="AC28" s="4603"/>
      <c r="AD28" s="4603"/>
      <c r="AE28" s="4603"/>
      <c r="AF28" s="4599"/>
      <c r="AG28" s="4609"/>
      <c r="AH28" s="4609"/>
      <c r="AI28" s="4609"/>
      <c r="AJ28" s="4609"/>
      <c r="AK28" s="4609"/>
      <c r="AL28" s="4609"/>
      <c r="AM28" s="4609"/>
      <c r="AN28" s="4609"/>
      <c r="AO28" s="4609"/>
      <c r="AP28" s="4609"/>
      <c r="AQ28" s="4609"/>
      <c r="AR28" s="4609"/>
      <c r="AS28" s="4609"/>
      <c r="AT28" s="4609"/>
      <c r="AU28" s="4609"/>
      <c r="AV28" s="4609"/>
      <c r="AW28" s="4609"/>
      <c r="AX28" s="4599"/>
      <c r="AY28" s="4593"/>
      <c r="AZ28" s="4593"/>
      <c r="BA28" s="4593"/>
      <c r="BB28" s="4593"/>
      <c r="BC28" s="4593"/>
      <c r="BD28" s="4593"/>
      <c r="BE28" s="4595"/>
      <c r="BF28" s="4595"/>
      <c r="BG28" s="4595"/>
      <c r="BH28" s="4595"/>
      <c r="BI28" s="4595"/>
      <c r="BJ28" s="4595"/>
      <c r="BK28" s="4595"/>
      <c r="BL28" s="4595"/>
      <c r="BM28" s="4596"/>
    </row>
    <row r="29" spans="2:65" ht="7.5" customHeight="1" thickBot="1">
      <c r="B29" s="4614"/>
      <c r="C29" s="4612"/>
      <c r="D29" s="4612"/>
      <c r="E29" s="4612"/>
      <c r="F29" s="4613"/>
      <c r="G29" s="4604"/>
      <c r="H29" s="4605"/>
      <c r="I29" s="4605"/>
      <c r="J29" s="4606"/>
      <c r="K29" s="4608"/>
      <c r="L29" s="4608"/>
      <c r="M29" s="4608"/>
      <c r="N29" s="4608"/>
      <c r="O29" s="4608"/>
      <c r="P29" s="4608"/>
      <c r="Q29" s="4608"/>
      <c r="R29" s="4608"/>
      <c r="S29" s="4608"/>
      <c r="T29" s="4608"/>
      <c r="U29" s="4608"/>
      <c r="V29" s="4608"/>
      <c r="W29" s="4608"/>
      <c r="X29" s="4608"/>
      <c r="Y29" s="4608"/>
      <c r="Z29" s="4608"/>
      <c r="AA29" s="4608"/>
      <c r="AB29" s="4606"/>
      <c r="AC29" s="4605"/>
      <c r="AD29" s="4605"/>
      <c r="AE29" s="4605"/>
      <c r="AF29" s="4606"/>
      <c r="AG29" s="4610"/>
      <c r="AH29" s="4610"/>
      <c r="AI29" s="4610"/>
      <c r="AJ29" s="4610"/>
      <c r="AK29" s="4610"/>
      <c r="AL29" s="4610"/>
      <c r="AM29" s="4610"/>
      <c r="AN29" s="4610"/>
      <c r="AO29" s="4610"/>
      <c r="AP29" s="4610"/>
      <c r="AQ29" s="4610"/>
      <c r="AR29" s="4610"/>
      <c r="AS29" s="4610"/>
      <c r="AT29" s="4610"/>
      <c r="AU29" s="4610"/>
      <c r="AV29" s="4610"/>
      <c r="AW29" s="4610"/>
      <c r="AX29" s="4606"/>
      <c r="AY29" s="4594"/>
      <c r="AZ29" s="4594"/>
      <c r="BA29" s="4594"/>
      <c r="BB29" s="4594"/>
      <c r="BC29" s="4594"/>
      <c r="BD29" s="4594"/>
      <c r="BE29" s="4597"/>
      <c r="BF29" s="4597"/>
      <c r="BG29" s="4597"/>
      <c r="BH29" s="4597"/>
      <c r="BI29" s="4597"/>
      <c r="BJ29" s="4597"/>
      <c r="BK29" s="4597"/>
      <c r="BL29" s="4597"/>
      <c r="BM29" s="4598"/>
    </row>
    <row r="30" spans="2:65" ht="8.85" customHeight="1">
      <c r="BI30" s="1198" t="s">
        <v>3768</v>
      </c>
    </row>
  </sheetData>
  <mergeCells count="44">
    <mergeCell ref="B1:K1"/>
    <mergeCell ref="AD2:AK2"/>
    <mergeCell ref="B6:F17"/>
    <mergeCell ref="G6:K11"/>
    <mergeCell ref="L6:O7"/>
    <mergeCell ref="P6:AX7"/>
    <mergeCell ref="L8:AX11"/>
    <mergeCell ref="G15:I17"/>
    <mergeCell ref="J15:J17"/>
    <mergeCell ref="K15:AA17"/>
    <mergeCell ref="BE9:BF10"/>
    <mergeCell ref="G12:H14"/>
    <mergeCell ref="I12:Q14"/>
    <mergeCell ref="R12:R14"/>
    <mergeCell ref="S12:V14"/>
    <mergeCell ref="W12:BM14"/>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AY27:BD29"/>
    <mergeCell ref="BE27:BM29"/>
    <mergeCell ref="S24:V26"/>
    <mergeCell ref="W24:BM26"/>
    <mergeCell ref="G27:I29"/>
    <mergeCell ref="J27:J29"/>
    <mergeCell ref="K27:AA29"/>
    <mergeCell ref="AB27:AB29"/>
    <mergeCell ref="AC27:AE29"/>
    <mergeCell ref="AF27:AF29"/>
    <mergeCell ref="AG27:AW29"/>
    <mergeCell ref="AX27:AX29"/>
  </mergeCells>
  <phoneticPr fontId="136"/>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2005" customWidth="1"/>
    <col min="2" max="31" width="2.875" style="2005" customWidth="1"/>
    <col min="32" max="32" width="2" style="2005" customWidth="1"/>
    <col min="33" max="33" width="9" style="2005" customWidth="1"/>
    <col min="34" max="16384" width="9" style="2005"/>
  </cols>
  <sheetData>
    <row r="1" spans="1:32" s="2004" customFormat="1" ht="18" customHeight="1">
      <c r="A1" s="2004" t="s">
        <v>4658</v>
      </c>
    </row>
    <row r="2" spans="1:32" s="2004" customFormat="1" ht="18" customHeight="1"/>
    <row r="3" spans="1:32" ht="21">
      <c r="A3" s="4646" t="s">
        <v>3108</v>
      </c>
      <c r="B3" s="4646"/>
      <c r="C3" s="4646"/>
      <c r="D3" s="4646"/>
      <c r="E3" s="4646"/>
      <c r="F3" s="4646"/>
      <c r="G3" s="4646"/>
      <c r="H3" s="4646"/>
      <c r="I3" s="4646"/>
      <c r="J3" s="4646"/>
      <c r="K3" s="4646"/>
      <c r="L3" s="4646"/>
      <c r="M3" s="4646"/>
      <c r="N3" s="4646"/>
      <c r="O3" s="4646"/>
      <c r="P3" s="4646"/>
      <c r="Q3" s="4646"/>
      <c r="R3" s="4646"/>
      <c r="S3" s="4646"/>
      <c r="T3" s="4646"/>
      <c r="U3" s="4646"/>
      <c r="V3" s="4646"/>
      <c r="W3" s="4646"/>
      <c r="X3" s="4646"/>
      <c r="Y3" s="4646"/>
      <c r="Z3" s="4646"/>
      <c r="AA3" s="4646"/>
      <c r="AB3" s="4646"/>
      <c r="AC3" s="4646"/>
      <c r="AD3" s="4646"/>
      <c r="AE3" s="4646"/>
      <c r="AF3" s="4646"/>
    </row>
    <row r="4" spans="1:32" s="2004" customFormat="1" ht="18" customHeight="1"/>
    <row r="5" spans="1:32" s="2004" customFormat="1" ht="18" customHeight="1">
      <c r="A5" s="4635" t="s">
        <v>15</v>
      </c>
      <c r="B5" s="4635"/>
      <c r="C5" s="4635"/>
      <c r="D5" s="4635"/>
      <c r="E5" s="4635"/>
      <c r="F5" s="4635"/>
      <c r="G5" s="4635"/>
      <c r="H5" s="4635"/>
      <c r="I5" s="4635"/>
      <c r="J5" s="4635"/>
      <c r="K5" s="4635"/>
      <c r="L5" s="4635"/>
      <c r="M5" s="4635"/>
      <c r="N5" s="4635"/>
      <c r="O5" s="4635"/>
      <c r="P5" s="4635"/>
      <c r="Q5" s="4635"/>
      <c r="R5" s="4635"/>
      <c r="S5" s="4635"/>
      <c r="T5" s="4635"/>
      <c r="U5" s="4635"/>
      <c r="V5" s="4635"/>
      <c r="W5" s="4635"/>
      <c r="X5" s="4635"/>
      <c r="Y5" s="4635"/>
      <c r="Z5" s="4635"/>
      <c r="AA5" s="4635"/>
      <c r="AB5" s="4635"/>
      <c r="AC5" s="4635"/>
      <c r="AD5" s="4635"/>
      <c r="AE5" s="4635"/>
      <c r="AF5" s="4635"/>
    </row>
    <row r="6" spans="1:32" ht="24" customHeight="1"/>
    <row r="7" spans="1:32" s="2004" customFormat="1" ht="24" customHeight="1">
      <c r="X7" s="4647"/>
      <c r="Y7" s="4644"/>
      <c r="Z7" s="4644"/>
      <c r="AA7" s="2004" t="s">
        <v>477</v>
      </c>
      <c r="AB7" s="2006"/>
      <c r="AC7" s="2004" t="s">
        <v>5</v>
      </c>
      <c r="AD7" s="2006"/>
      <c r="AE7" s="2004" t="s">
        <v>478</v>
      </c>
    </row>
    <row r="8" spans="1:32" s="2004" customFormat="1" ht="24" customHeight="1"/>
    <row r="9" spans="1:32" s="2004" customFormat="1" ht="24" customHeight="1">
      <c r="A9" s="2004" t="s">
        <v>4659</v>
      </c>
    </row>
    <row r="10" spans="1:32" s="2004" customFormat="1" ht="18" customHeight="1"/>
    <row r="11" spans="1:32" s="2004" customFormat="1" ht="24" customHeight="1">
      <c r="J11" s="2004" t="s">
        <v>3110</v>
      </c>
      <c r="R11" s="4641" t="str">
        <f>cst_wskakunin_owner1__line1</f>
        <v>テスト建て主</v>
      </c>
      <c r="S11" s="4641"/>
      <c r="T11" s="4641"/>
      <c r="U11" s="4641"/>
      <c r="V11" s="4641"/>
      <c r="W11" s="4641"/>
      <c r="X11" s="4641"/>
      <c r="Y11" s="4641"/>
      <c r="Z11" s="4641"/>
      <c r="AA11" s="4641"/>
      <c r="AB11" s="4641"/>
      <c r="AC11" s="4641"/>
      <c r="AD11" s="4641"/>
      <c r="AE11" s="4641"/>
      <c r="AF11" s="4641"/>
    </row>
    <row r="12" spans="1:32" s="2004" customFormat="1" ht="18" customHeight="1"/>
    <row r="13" spans="1:32" s="2004" customFormat="1" ht="24" customHeight="1">
      <c r="J13" s="2004" t="s">
        <v>3111</v>
      </c>
      <c r="R13" s="4641" t="str">
        <f>cst_wskakunin_owner1__line2</f>
        <v>代表取締役社長　テストさん</v>
      </c>
      <c r="S13" s="4641"/>
      <c r="T13" s="4641"/>
      <c r="U13" s="4641"/>
      <c r="V13" s="4641"/>
      <c r="W13" s="4641"/>
      <c r="X13" s="4641"/>
      <c r="Y13" s="4641"/>
      <c r="Z13" s="4641"/>
      <c r="AA13" s="4641"/>
      <c r="AB13" s="4641"/>
      <c r="AC13" s="4641"/>
      <c r="AD13" s="4641"/>
      <c r="AE13" s="4641"/>
      <c r="AF13" s="4641"/>
    </row>
    <row r="14" spans="1:32" s="2004" customFormat="1" ht="18" customHeight="1"/>
    <row r="15" spans="1:32" s="2004" customFormat="1" ht="24" customHeight="1">
      <c r="A15" s="2004" t="s">
        <v>4660</v>
      </c>
    </row>
    <row r="16" spans="1:32" s="2004" customFormat="1" ht="24" customHeight="1">
      <c r="A16" s="2004" t="s">
        <v>4661</v>
      </c>
    </row>
    <row r="17" spans="1:31" s="2004" customFormat="1" ht="18" customHeight="1"/>
    <row r="18" spans="1:31" s="2004" customFormat="1" ht="18" customHeight="1"/>
    <row r="19" spans="1:31" s="2004" customFormat="1" ht="18" customHeight="1"/>
    <row r="20" spans="1:31" ht="18" customHeight="1">
      <c r="A20" s="2007"/>
    </row>
    <row r="21" spans="1:31" ht="18" customHeight="1">
      <c r="B21" s="2008"/>
    </row>
    <row r="22" spans="1:31" ht="18" customHeight="1">
      <c r="B22" s="2008"/>
    </row>
    <row r="23" spans="1:31" ht="18" customHeight="1">
      <c r="B23" s="2008"/>
    </row>
    <row r="24" spans="1:31" ht="18" customHeight="1">
      <c r="B24" s="2008"/>
    </row>
    <row r="25" spans="1:31" s="2004" customFormat="1" ht="18" customHeight="1"/>
    <row r="26" spans="1:31" s="2004" customFormat="1" ht="18" customHeight="1"/>
    <row r="27" spans="1:31" s="2004" customFormat="1" ht="18" customHeight="1"/>
    <row r="28" spans="1:31" s="2004" customFormat="1" ht="18" customHeight="1"/>
    <row r="29" spans="1:31" s="2004" customFormat="1" ht="18" customHeight="1"/>
    <row r="30" spans="1:31" s="2004" customFormat="1" ht="26.25" customHeight="1">
      <c r="B30" s="2009" t="s">
        <v>3114</v>
      </c>
      <c r="C30" s="2010"/>
      <c r="D30" s="2010"/>
      <c r="E30" s="2010"/>
      <c r="F30" s="2010"/>
      <c r="G30" s="2010"/>
      <c r="H30" s="2010"/>
      <c r="I30" s="2010"/>
      <c r="J30" s="2010"/>
      <c r="K30" s="2010"/>
      <c r="L30" s="2010"/>
      <c r="M30" s="2010"/>
      <c r="N30" s="2010"/>
      <c r="O30" s="2010"/>
      <c r="P30" s="2011"/>
      <c r="Q30" s="2009" t="s">
        <v>3115</v>
      </c>
      <c r="R30" s="2010"/>
      <c r="S30" s="2010"/>
      <c r="T30" s="2010"/>
      <c r="U30" s="2010"/>
      <c r="V30" s="2010"/>
      <c r="W30" s="2010"/>
      <c r="X30" s="2010"/>
      <c r="Y30" s="2010"/>
      <c r="Z30" s="2010"/>
      <c r="AA30" s="2010"/>
      <c r="AB30" s="2010"/>
      <c r="AC30" s="2010"/>
      <c r="AD30" s="2010"/>
      <c r="AE30" s="2011"/>
    </row>
    <row r="31" spans="1:31" s="2004" customFormat="1" ht="26.25" customHeight="1">
      <c r="B31" s="2012"/>
      <c r="C31" s="2013"/>
      <c r="D31" s="2013"/>
      <c r="E31" s="2013"/>
      <c r="F31" s="2013" t="s">
        <v>477</v>
      </c>
      <c r="G31" s="2013"/>
      <c r="H31" s="2013"/>
      <c r="I31" s="2013" t="s">
        <v>5</v>
      </c>
      <c r="J31" s="2013"/>
      <c r="K31" s="2013"/>
      <c r="L31" s="2013" t="s">
        <v>478</v>
      </c>
      <c r="M31" s="2013"/>
      <c r="N31" s="2013"/>
      <c r="O31" s="2013"/>
      <c r="P31" s="2014"/>
      <c r="Q31" s="2015"/>
      <c r="AE31" s="2016"/>
    </row>
    <row r="32" spans="1:31" s="2004" customFormat="1" ht="26.25" customHeight="1">
      <c r="B32" s="2012"/>
      <c r="C32" s="2013" t="s">
        <v>6</v>
      </c>
      <c r="D32" s="2013"/>
      <c r="E32" s="2013"/>
      <c r="F32" s="2013"/>
      <c r="G32" s="2013"/>
      <c r="H32" s="2013"/>
      <c r="I32" s="2013"/>
      <c r="J32" s="2013"/>
      <c r="K32" s="2013"/>
      <c r="L32" s="2013" t="s">
        <v>7</v>
      </c>
      <c r="M32" s="2013"/>
      <c r="N32" s="2013"/>
      <c r="O32" s="2013"/>
      <c r="P32" s="2014"/>
      <c r="Q32" s="2015"/>
      <c r="AE32" s="2016"/>
    </row>
    <row r="33" spans="1:32" s="2004" customFormat="1" ht="26.25" customHeight="1">
      <c r="B33" s="2017"/>
      <c r="C33" s="2018" t="s">
        <v>3954</v>
      </c>
      <c r="D33" s="2018"/>
      <c r="E33" s="2018"/>
      <c r="F33" s="2018"/>
      <c r="G33" s="2018"/>
      <c r="H33" s="2018"/>
      <c r="I33" s="2018"/>
      <c r="J33" s="2018"/>
      <c r="K33" s="2018"/>
      <c r="L33" s="2018"/>
      <c r="M33" s="2018"/>
      <c r="N33" s="2018"/>
      <c r="O33" s="2018"/>
      <c r="P33" s="2019"/>
      <c r="Q33" s="2017"/>
      <c r="R33" s="2018"/>
      <c r="S33" s="2018"/>
      <c r="T33" s="2018"/>
      <c r="U33" s="2018"/>
      <c r="V33" s="2018"/>
      <c r="W33" s="2018"/>
      <c r="X33" s="2018"/>
      <c r="Y33" s="2018"/>
      <c r="Z33" s="2018"/>
      <c r="AA33" s="2018"/>
      <c r="AB33" s="2018"/>
      <c r="AC33" s="2018"/>
      <c r="AD33" s="2018"/>
      <c r="AE33" s="2019"/>
    </row>
    <row r="34" spans="1:32" s="2004" customFormat="1" ht="24" customHeight="1"/>
    <row r="35" spans="1:32" ht="18" customHeight="1"/>
    <row r="36" spans="1:32" s="2004" customFormat="1" ht="18" customHeight="1">
      <c r="A36" s="4635" t="s">
        <v>32</v>
      </c>
      <c r="B36" s="4635"/>
      <c r="C36" s="4635"/>
      <c r="D36" s="4635"/>
      <c r="E36" s="4635"/>
      <c r="F36" s="4635"/>
      <c r="G36" s="4635"/>
      <c r="H36" s="4635"/>
      <c r="I36" s="4635"/>
      <c r="J36" s="4635"/>
      <c r="K36" s="4635"/>
      <c r="L36" s="4635"/>
      <c r="M36" s="4635"/>
      <c r="N36" s="4635"/>
      <c r="O36" s="4635"/>
      <c r="P36" s="4635"/>
      <c r="Q36" s="4635"/>
      <c r="R36" s="4635"/>
      <c r="S36" s="4635"/>
      <c r="T36" s="4635"/>
      <c r="U36" s="4635"/>
      <c r="V36" s="4635"/>
      <c r="W36" s="4635"/>
      <c r="X36" s="4635"/>
      <c r="Y36" s="4635"/>
      <c r="Z36" s="4635"/>
      <c r="AA36" s="4635"/>
      <c r="AB36" s="4635"/>
      <c r="AC36" s="4635"/>
      <c r="AD36" s="4635"/>
      <c r="AE36" s="4635"/>
      <c r="AF36" s="4635"/>
    </row>
    <row r="37" spans="1:32" s="2004" customFormat="1" ht="24.75" customHeight="1">
      <c r="A37" s="2020" t="s">
        <v>3118</v>
      </c>
      <c r="B37" s="2018"/>
      <c r="C37" s="2018"/>
      <c r="D37" s="2018"/>
      <c r="E37" s="2018"/>
      <c r="F37" s="2018"/>
      <c r="G37" s="2018"/>
      <c r="H37" s="2018"/>
      <c r="I37" s="2018"/>
      <c r="J37" s="2018"/>
      <c r="K37" s="2018"/>
      <c r="L37" s="2018"/>
      <c r="M37" s="2018"/>
      <c r="N37" s="2018"/>
      <c r="O37" s="2018"/>
      <c r="P37" s="2018"/>
      <c r="Q37" s="2018"/>
      <c r="R37" s="2018"/>
      <c r="S37" s="2018"/>
      <c r="T37" s="2018"/>
      <c r="U37" s="2018"/>
      <c r="V37" s="2018"/>
      <c r="W37" s="2018"/>
      <c r="X37" s="2018"/>
      <c r="Y37" s="2018"/>
      <c r="Z37" s="2018"/>
      <c r="AA37" s="2018"/>
      <c r="AB37" s="2018"/>
      <c r="AC37" s="2018"/>
      <c r="AD37" s="2018"/>
      <c r="AE37" s="2018"/>
      <c r="AF37" s="2018"/>
    </row>
    <row r="38" spans="1:32" s="2004" customFormat="1" ht="6" customHeight="1">
      <c r="A38" s="2021"/>
    </row>
    <row r="39" spans="1:32" s="2004" customFormat="1" ht="17.25" customHeight="1">
      <c r="A39" s="2021" t="s">
        <v>4662</v>
      </c>
    </row>
    <row r="40" spans="1:32" s="2004" customFormat="1" ht="17.25" customHeight="1">
      <c r="B40" s="2004" t="s">
        <v>3120</v>
      </c>
      <c r="J40" s="4636" t="str">
        <f>cst_wskakunin_owner1__space_KANA</f>
        <v>テスト建て主　ﾀﾞｲﾋｮｳﾄﾘｼﾏﾘﾔｸｼｬﾁｮｳ　テスト</v>
      </c>
      <c r="K40" s="4639"/>
      <c r="L40" s="4639"/>
      <c r="M40" s="4639"/>
      <c r="N40" s="4639"/>
      <c r="O40" s="4639"/>
      <c r="P40" s="4639"/>
      <c r="Q40" s="4639"/>
      <c r="R40" s="4639"/>
      <c r="S40" s="4639"/>
      <c r="T40" s="4639"/>
      <c r="U40" s="4639"/>
      <c r="V40" s="4639"/>
      <c r="W40" s="4639"/>
      <c r="X40" s="4639"/>
      <c r="Y40" s="4639"/>
      <c r="Z40" s="4639"/>
      <c r="AA40" s="4639"/>
      <c r="AB40" s="4639"/>
      <c r="AC40" s="4639"/>
      <c r="AD40" s="4639"/>
      <c r="AE40" s="4639"/>
    </row>
    <row r="41" spans="1:32" s="2004" customFormat="1" ht="17.25" customHeight="1">
      <c r="B41" s="2004" t="s">
        <v>3121</v>
      </c>
      <c r="J41" s="4636" t="str">
        <f>cst_wskakunin_owner1__space</f>
        <v>テスト建て主　代表取締役社長　テストさん</v>
      </c>
      <c r="K41" s="4639"/>
      <c r="L41" s="4639"/>
      <c r="M41" s="4639"/>
      <c r="N41" s="4639"/>
      <c r="O41" s="4639"/>
      <c r="P41" s="4639"/>
      <c r="Q41" s="4639"/>
      <c r="R41" s="4639"/>
      <c r="S41" s="4639"/>
      <c r="T41" s="4639"/>
      <c r="U41" s="4639"/>
      <c r="V41" s="4639"/>
      <c r="W41" s="4639"/>
      <c r="X41" s="4639"/>
      <c r="Y41" s="4639"/>
      <c r="Z41" s="4639"/>
      <c r="AA41" s="4639"/>
      <c r="AB41" s="4639"/>
      <c r="AC41" s="4639"/>
      <c r="AD41" s="4639"/>
      <c r="AE41" s="4639"/>
    </row>
    <row r="42" spans="1:32" s="2004" customFormat="1" ht="17.25" customHeight="1">
      <c r="B42" s="2004" t="s">
        <v>3122</v>
      </c>
      <c r="I42" s="2004" t="s">
        <v>2595</v>
      </c>
      <c r="J42" s="4636" t="str">
        <f>cst_wskakunin_owner1_ZIP</f>
        <v>330-0064</v>
      </c>
      <c r="K42" s="4639"/>
      <c r="L42" s="4639"/>
      <c r="M42" s="4639"/>
      <c r="N42" s="4639"/>
      <c r="O42" s="4639"/>
      <c r="P42" s="4639"/>
    </row>
    <row r="43" spans="1:32" s="2004" customFormat="1" ht="17.25" customHeight="1">
      <c r="B43" s="2004" t="s">
        <v>3123</v>
      </c>
      <c r="J43" s="4636" t="str">
        <f>cst_wskakunin_owner1__address</f>
        <v>埼玉県埼玉県さいたま市浦和区岸町７－１２－３</v>
      </c>
      <c r="K43" s="4639"/>
      <c r="L43" s="4639"/>
      <c r="M43" s="4639"/>
      <c r="N43" s="4639"/>
      <c r="O43" s="4639"/>
      <c r="P43" s="4639"/>
      <c r="Q43" s="4639"/>
      <c r="R43" s="4639"/>
      <c r="S43" s="4639"/>
      <c r="T43" s="4639"/>
      <c r="U43" s="4639"/>
      <c r="V43" s="4639"/>
      <c r="W43" s="4639"/>
      <c r="X43" s="4639"/>
      <c r="Y43" s="4639"/>
      <c r="Z43" s="4639"/>
      <c r="AA43" s="4639"/>
      <c r="AB43" s="4639"/>
      <c r="AC43" s="4639"/>
      <c r="AD43" s="4639"/>
      <c r="AE43" s="4639"/>
    </row>
    <row r="44" spans="1:32" s="2004" customFormat="1" ht="17.25" customHeight="1">
      <c r="B44" s="2004" t="s">
        <v>3124</v>
      </c>
      <c r="J44" s="4636" t="str">
        <f>cst_wskakunin_owner1_TEL</f>
        <v>048-222-2222</v>
      </c>
      <c r="K44" s="4639"/>
      <c r="L44" s="4639"/>
      <c r="M44" s="4639"/>
      <c r="N44" s="4639"/>
      <c r="O44" s="4639"/>
      <c r="P44" s="4639"/>
      <c r="Q44" s="4639"/>
      <c r="R44" s="4639"/>
      <c r="S44" s="4639"/>
    </row>
    <row r="45" spans="1:32" s="2004" customFormat="1" ht="6" customHeight="1">
      <c r="J45" s="2022"/>
      <c r="K45" s="2023"/>
      <c r="L45" s="2023"/>
      <c r="M45" s="2023"/>
      <c r="N45" s="2023"/>
      <c r="O45" s="2023"/>
      <c r="P45" s="2023"/>
      <c r="Q45" s="2023"/>
      <c r="R45" s="2023"/>
      <c r="S45" s="2023"/>
    </row>
    <row r="46" spans="1:32" s="2004" customFormat="1" ht="6" customHeight="1">
      <c r="A46" s="2010"/>
      <c r="B46" s="2010"/>
      <c r="C46" s="2010"/>
      <c r="D46" s="2010"/>
      <c r="E46" s="2010"/>
      <c r="F46" s="2010"/>
      <c r="G46" s="2010"/>
      <c r="H46" s="2010"/>
      <c r="I46" s="2010"/>
      <c r="J46" s="2024"/>
      <c r="K46" s="2025"/>
      <c r="L46" s="2025"/>
      <c r="M46" s="2025"/>
      <c r="N46" s="2025"/>
      <c r="O46" s="2025"/>
      <c r="P46" s="2025"/>
      <c r="Q46" s="2025"/>
      <c r="R46" s="2025"/>
      <c r="S46" s="2025"/>
      <c r="T46" s="2010"/>
      <c r="U46" s="2010"/>
      <c r="V46" s="2010"/>
      <c r="W46" s="2010"/>
      <c r="X46" s="2010"/>
      <c r="Y46" s="2010"/>
      <c r="Z46" s="2010"/>
      <c r="AA46" s="2010"/>
      <c r="AB46" s="2010"/>
      <c r="AC46" s="2010"/>
      <c r="AD46" s="2010"/>
      <c r="AE46" s="2010"/>
      <c r="AF46" s="2010"/>
    </row>
    <row r="47" spans="1:32" s="2004" customFormat="1" ht="17.25" customHeight="1">
      <c r="A47" s="2021" t="s">
        <v>4000</v>
      </c>
    </row>
    <row r="48" spans="1:32" s="2004" customFormat="1" ht="17.25" customHeight="1">
      <c r="B48" s="2004" t="s">
        <v>3120</v>
      </c>
      <c r="J48" s="4644"/>
      <c r="K48" s="4645"/>
      <c r="L48" s="4645"/>
      <c r="M48" s="4645"/>
      <c r="N48" s="4645"/>
      <c r="O48" s="4645"/>
      <c r="P48" s="4645"/>
      <c r="Q48" s="4645"/>
      <c r="R48" s="4645"/>
      <c r="S48" s="4645"/>
      <c r="T48" s="4645"/>
      <c r="U48" s="4645"/>
      <c r="V48" s="4645"/>
      <c r="W48" s="4645"/>
      <c r="X48" s="4645"/>
      <c r="Y48" s="4645"/>
      <c r="Z48" s="4645"/>
      <c r="AA48" s="4645"/>
      <c r="AB48" s="4645"/>
      <c r="AC48" s="4645"/>
      <c r="AD48" s="4645"/>
      <c r="AE48" s="4645"/>
    </row>
    <row r="49" spans="1:32" s="2004" customFormat="1" ht="17.25" customHeight="1">
      <c r="B49" s="2004" t="s">
        <v>3121</v>
      </c>
      <c r="J49" s="4636" t="str">
        <f>cst_wskakunin_dairi1__space</f>
        <v>XXXアーキ　テスト代理人</v>
      </c>
      <c r="K49" s="4639"/>
      <c r="L49" s="4639"/>
      <c r="M49" s="4639"/>
      <c r="N49" s="4639"/>
      <c r="O49" s="4639"/>
      <c r="P49" s="4639"/>
      <c r="Q49" s="4639"/>
      <c r="R49" s="4639"/>
      <c r="S49" s="4639"/>
      <c r="T49" s="4639"/>
      <c r="U49" s="4639"/>
      <c r="V49" s="4639"/>
      <c r="W49" s="4639"/>
      <c r="X49" s="4639"/>
      <c r="Y49" s="4639"/>
      <c r="Z49" s="4639"/>
      <c r="AA49" s="4639"/>
      <c r="AB49" s="4639"/>
      <c r="AC49" s="4639"/>
      <c r="AD49" s="4639"/>
      <c r="AE49" s="4639"/>
    </row>
    <row r="50" spans="1:32" s="2004" customFormat="1" ht="17.25" customHeight="1">
      <c r="B50" s="2004" t="s">
        <v>3122</v>
      </c>
      <c r="I50" s="2004" t="s">
        <v>2595</v>
      </c>
      <c r="J50" s="4636" t="str">
        <f>cst_wskakunin_dairi1_ZIP</f>
        <v>359-0034</v>
      </c>
      <c r="K50" s="4639"/>
      <c r="L50" s="4639"/>
      <c r="M50" s="4639"/>
      <c r="N50" s="4639"/>
      <c r="O50" s="4639"/>
      <c r="P50" s="4639"/>
    </row>
    <row r="51" spans="1:32" s="2004" customFormat="1" ht="17.25" customHeight="1">
      <c r="B51" s="2004" t="s">
        <v>3123</v>
      </c>
      <c r="J51" s="4636" t="str">
        <f>cst_wskakunin_dairi1__address</f>
        <v>埼玉県所沢市東新井町307-7</v>
      </c>
      <c r="K51" s="4639"/>
      <c r="L51" s="4639"/>
      <c r="M51" s="4639"/>
      <c r="N51" s="4639"/>
      <c r="O51" s="4639"/>
      <c r="P51" s="4639"/>
      <c r="Q51" s="4639"/>
      <c r="R51" s="4639"/>
      <c r="S51" s="4639"/>
      <c r="T51" s="4639"/>
      <c r="U51" s="4639"/>
      <c r="V51" s="4639"/>
      <c r="W51" s="4639"/>
      <c r="X51" s="4639"/>
      <c r="Y51" s="4639"/>
      <c r="Z51" s="4639"/>
      <c r="AA51" s="4639"/>
      <c r="AB51" s="4639"/>
      <c r="AC51" s="4639"/>
      <c r="AD51" s="4639"/>
      <c r="AE51" s="4639"/>
    </row>
    <row r="52" spans="1:32" s="2004" customFormat="1" ht="17.25" customHeight="1">
      <c r="B52" s="2004" t="s">
        <v>3124</v>
      </c>
      <c r="J52" s="4636" t="str">
        <f>cst_wskakunin_dairi1_TEL</f>
        <v>048-222-2222</v>
      </c>
      <c r="K52" s="4639"/>
      <c r="L52" s="4639"/>
      <c r="M52" s="4639"/>
      <c r="N52" s="4639"/>
      <c r="O52" s="4639"/>
      <c r="P52" s="4639"/>
      <c r="Q52" s="4639"/>
      <c r="R52" s="4639"/>
      <c r="S52" s="4639"/>
    </row>
    <row r="53" spans="1:32" s="2004" customFormat="1" ht="6" customHeight="1">
      <c r="A53" s="2018"/>
      <c r="B53" s="2018"/>
      <c r="C53" s="2018"/>
      <c r="D53" s="2018"/>
      <c r="E53" s="2018"/>
      <c r="F53" s="2018"/>
      <c r="G53" s="2018"/>
      <c r="H53" s="2018"/>
      <c r="I53" s="2018"/>
      <c r="J53" s="2026"/>
      <c r="K53" s="2027"/>
      <c r="L53" s="2027"/>
      <c r="M53" s="2027"/>
      <c r="N53" s="2027"/>
      <c r="O53" s="2027"/>
      <c r="P53" s="2027"/>
      <c r="Q53" s="2027"/>
      <c r="R53" s="2027"/>
      <c r="S53" s="2027"/>
      <c r="T53" s="2018"/>
      <c r="U53" s="2018"/>
      <c r="V53" s="2018"/>
      <c r="W53" s="2018"/>
      <c r="X53" s="2018"/>
      <c r="Y53" s="2018"/>
      <c r="Z53" s="2018"/>
      <c r="AA53" s="2018"/>
      <c r="AB53" s="2018"/>
      <c r="AC53" s="2018"/>
      <c r="AD53" s="2018"/>
      <c r="AE53" s="2018"/>
      <c r="AF53" s="2018"/>
    </row>
    <row r="54" spans="1:32" s="2004" customFormat="1" ht="6" customHeight="1">
      <c r="J54" s="2022"/>
      <c r="K54" s="2023"/>
      <c r="L54" s="2023"/>
      <c r="M54" s="2023"/>
      <c r="N54" s="2023"/>
      <c r="O54" s="2023"/>
      <c r="P54" s="2023"/>
      <c r="Q54" s="2023"/>
      <c r="R54" s="2023"/>
      <c r="S54" s="2023"/>
    </row>
    <row r="55" spans="1:32" s="2004" customFormat="1" ht="17.25" customHeight="1">
      <c r="A55" s="2021" t="s">
        <v>4663</v>
      </c>
    </row>
    <row r="56" spans="1:32" s="2004" customFormat="1" ht="17.25" customHeight="1">
      <c r="B56" s="2004" t="s">
        <v>3120</v>
      </c>
      <c r="J56" s="4636" t="str">
        <f>cst_wskakunin_owner1__space_KANA</f>
        <v>テスト建て主　ﾀﾞｲﾋｮｳﾄﾘｼﾏﾘﾔｸｼｬﾁｮｳ　テスト</v>
      </c>
      <c r="K56" s="4639"/>
      <c r="L56" s="4639"/>
      <c r="M56" s="4639"/>
      <c r="N56" s="4639"/>
      <c r="O56" s="4639"/>
      <c r="P56" s="4639"/>
      <c r="Q56" s="4639"/>
      <c r="R56" s="4639"/>
      <c r="S56" s="4639"/>
      <c r="T56" s="4639"/>
      <c r="U56" s="4639"/>
      <c r="V56" s="4639"/>
      <c r="W56" s="4639"/>
      <c r="X56" s="4639"/>
      <c r="Y56" s="4639"/>
      <c r="Z56" s="4639"/>
      <c r="AA56" s="4639"/>
      <c r="AB56" s="4639"/>
      <c r="AC56" s="4639"/>
      <c r="AD56" s="4639"/>
      <c r="AE56" s="4639"/>
    </row>
    <row r="57" spans="1:32" s="2004" customFormat="1" ht="17.25" customHeight="1">
      <c r="B57" s="2004" t="s">
        <v>3121</v>
      </c>
      <c r="J57" s="4636" t="str">
        <f>cst_wskakunin_owner1__space</f>
        <v>テスト建て主　代表取締役社長　テストさん</v>
      </c>
      <c r="K57" s="4639"/>
      <c r="L57" s="4639"/>
      <c r="M57" s="4639"/>
      <c r="N57" s="4639"/>
      <c r="O57" s="4639"/>
      <c r="P57" s="4639"/>
      <c r="Q57" s="4639"/>
      <c r="R57" s="4639"/>
      <c r="S57" s="4639"/>
      <c r="T57" s="4639"/>
      <c r="U57" s="4639"/>
      <c r="V57" s="4639"/>
      <c r="W57" s="4639"/>
      <c r="X57" s="4639"/>
      <c r="Y57" s="4639"/>
      <c r="Z57" s="4639"/>
      <c r="AA57" s="4639"/>
      <c r="AB57" s="4639"/>
      <c r="AC57" s="4639"/>
      <c r="AD57" s="4639"/>
      <c r="AE57" s="4639"/>
    </row>
    <row r="58" spans="1:32" s="2004" customFormat="1" ht="17.25" customHeight="1">
      <c r="B58" s="2004" t="s">
        <v>3122</v>
      </c>
      <c r="I58" s="2004" t="s">
        <v>2595</v>
      </c>
      <c r="J58" s="4636" t="str">
        <f>cst_wskakunin_owner1_ZIP</f>
        <v>330-0064</v>
      </c>
      <c r="K58" s="4639"/>
      <c r="L58" s="4639"/>
      <c r="M58" s="4639"/>
      <c r="N58" s="4639"/>
      <c r="O58" s="4639"/>
      <c r="P58" s="4639"/>
    </row>
    <row r="59" spans="1:32" s="2004" customFormat="1" ht="17.25" customHeight="1">
      <c r="B59" s="2004" t="s">
        <v>3123</v>
      </c>
      <c r="J59" s="4636" t="str">
        <f>cst_wskakunin_owner1__address</f>
        <v>埼玉県埼玉県さいたま市浦和区岸町７－１２－３</v>
      </c>
      <c r="K59" s="4639"/>
      <c r="L59" s="4639"/>
      <c r="M59" s="4639"/>
      <c r="N59" s="4639"/>
      <c r="O59" s="4639"/>
      <c r="P59" s="4639"/>
      <c r="Q59" s="4639"/>
      <c r="R59" s="4639"/>
      <c r="S59" s="4639"/>
      <c r="T59" s="4639"/>
      <c r="U59" s="4639"/>
      <c r="V59" s="4639"/>
      <c r="W59" s="4639"/>
      <c r="X59" s="4639"/>
      <c r="Y59" s="4639"/>
      <c r="Z59" s="4639"/>
      <c r="AA59" s="4639"/>
      <c r="AB59" s="4639"/>
      <c r="AC59" s="4639"/>
      <c r="AD59" s="4639"/>
      <c r="AE59" s="4639"/>
    </row>
    <row r="60" spans="1:32" s="2004" customFormat="1" ht="17.25" customHeight="1">
      <c r="B60" s="2004" t="s">
        <v>3124</v>
      </c>
      <c r="J60" s="4636" t="str">
        <f>cst_wskakunin_owner1_TEL</f>
        <v>048-222-2222</v>
      </c>
      <c r="K60" s="4639"/>
      <c r="L60" s="4639"/>
      <c r="M60" s="4639"/>
      <c r="N60" s="4639"/>
      <c r="O60" s="4639"/>
      <c r="P60" s="4639"/>
      <c r="Q60" s="4639"/>
      <c r="R60" s="4639"/>
      <c r="S60" s="4639"/>
    </row>
    <row r="61" spans="1:32" s="2004" customFormat="1" ht="6" customHeight="1">
      <c r="A61" s="2018"/>
      <c r="B61" s="2018"/>
      <c r="C61" s="2018"/>
      <c r="D61" s="2018"/>
      <c r="E61" s="2018"/>
      <c r="F61" s="2018"/>
      <c r="G61" s="2018"/>
      <c r="H61" s="2018"/>
      <c r="I61" s="2018"/>
      <c r="J61" s="2026"/>
      <c r="K61" s="2027"/>
      <c r="L61" s="2027"/>
      <c r="M61" s="2027"/>
      <c r="N61" s="2027"/>
      <c r="O61" s="2027"/>
      <c r="P61" s="2027"/>
      <c r="Q61" s="2027"/>
      <c r="R61" s="2027"/>
      <c r="S61" s="2027"/>
      <c r="T61" s="2018"/>
      <c r="U61" s="2018"/>
      <c r="V61" s="2018"/>
      <c r="W61" s="2018"/>
      <c r="X61" s="2018"/>
      <c r="Y61" s="2018"/>
      <c r="Z61" s="2018"/>
      <c r="AA61" s="2018"/>
      <c r="AB61" s="2018"/>
      <c r="AC61" s="2018"/>
      <c r="AD61" s="2018"/>
      <c r="AE61" s="2018"/>
      <c r="AF61" s="2018"/>
    </row>
    <row r="62" spans="1:32" s="2004" customFormat="1" ht="6" customHeight="1">
      <c r="J62" s="2022"/>
      <c r="K62" s="2023"/>
      <c r="L62" s="2023"/>
      <c r="M62" s="2023"/>
      <c r="N62" s="2023"/>
      <c r="O62" s="2023"/>
      <c r="P62" s="2023"/>
      <c r="Q62" s="2023"/>
      <c r="R62" s="2023"/>
      <c r="S62" s="2023"/>
    </row>
    <row r="63" spans="1:32" s="2004" customFormat="1" ht="17.25" customHeight="1">
      <c r="A63" s="2021" t="s">
        <v>4664</v>
      </c>
    </row>
    <row r="64" spans="1:32" s="2004" customFormat="1" ht="17.25" customHeight="1">
      <c r="B64" s="2004" t="s">
        <v>3127</v>
      </c>
      <c r="I64" s="2028" t="s">
        <v>11</v>
      </c>
      <c r="J64" s="4633" t="str">
        <f>cst_wskakunin_sekkei1_SIKAKU</f>
        <v/>
      </c>
      <c r="K64" s="4633"/>
      <c r="L64" s="4633"/>
      <c r="M64" s="2004" t="s">
        <v>4665</v>
      </c>
      <c r="Q64" s="2028" t="s">
        <v>11</v>
      </c>
      <c r="R64" s="4636" t="str">
        <f>cst_wskakunin_sekkei1_TOUROKU_KIKAN</f>
        <v/>
      </c>
      <c r="S64" s="4636"/>
      <c r="T64" s="4636"/>
      <c r="U64" s="4636"/>
      <c r="V64" s="4636"/>
      <c r="W64" s="4636"/>
      <c r="X64" s="2004" t="s">
        <v>4666</v>
      </c>
      <c r="AA64" s="4636" t="str">
        <f>cst_wskakunin_sekkei1_KENTIKUSI_NO</f>
        <v/>
      </c>
      <c r="AB64" s="4636"/>
      <c r="AC64" s="4636"/>
      <c r="AD64" s="4636"/>
      <c r="AE64" s="2004" t="s">
        <v>7</v>
      </c>
    </row>
    <row r="65" spans="1:32" s="2004" customFormat="1" ht="17.25" customHeight="1">
      <c r="B65" s="2004" t="s">
        <v>3128</v>
      </c>
      <c r="I65" s="4636" t="str">
        <f>cst_wskakunin_sekkei1_NAME</f>
        <v/>
      </c>
      <c r="J65" s="4636"/>
      <c r="K65" s="4636"/>
      <c r="L65" s="4636"/>
      <c r="M65" s="4636"/>
      <c r="N65" s="4636"/>
      <c r="O65" s="4636"/>
      <c r="P65" s="4636"/>
      <c r="Q65" s="4636"/>
      <c r="R65" s="4636"/>
      <c r="S65" s="4636"/>
      <c r="T65" s="4636"/>
      <c r="U65" s="4636"/>
      <c r="V65" s="4636"/>
      <c r="W65" s="4636"/>
      <c r="X65" s="4636"/>
      <c r="Y65" s="4636"/>
      <c r="Z65" s="4636"/>
      <c r="AA65" s="4636"/>
      <c r="AB65" s="4636"/>
      <c r="AC65" s="4636"/>
      <c r="AD65" s="4636"/>
      <c r="AE65" s="4636"/>
    </row>
    <row r="66" spans="1:32" s="2004" customFormat="1" ht="17.25" customHeight="1">
      <c r="B66" s="2004" t="s">
        <v>3129</v>
      </c>
      <c r="I66" s="2028" t="s">
        <v>11</v>
      </c>
      <c r="J66" s="4633" t="str">
        <f>cst_wskakunin_sekkei1_JIMU_SIKAKU</f>
        <v/>
      </c>
      <c r="K66" s="4633"/>
      <c r="L66" s="4633"/>
      <c r="M66" s="2004" t="s">
        <v>4667</v>
      </c>
      <c r="R66" s="2028" t="s">
        <v>11</v>
      </c>
      <c r="S66" s="4636" t="str">
        <f>cst_wskakunin_sekkei1_JIMU_TOUROKU_KIKAN</f>
        <v/>
      </c>
      <c r="T66" s="4636"/>
      <c r="U66" s="4636"/>
      <c r="V66" s="4636"/>
      <c r="W66" s="2004" t="s">
        <v>4668</v>
      </c>
      <c r="AB66" s="4636" t="str">
        <f>cst_wskakunin_sekkei1_JIMU_NO</f>
        <v/>
      </c>
      <c r="AC66" s="4636"/>
      <c r="AD66" s="4636"/>
      <c r="AE66" s="2004" t="s">
        <v>7</v>
      </c>
    </row>
    <row r="67" spans="1:32" s="2004" customFormat="1" ht="17.25" customHeight="1">
      <c r="I67" s="4643" t="str">
        <f>cst_wskakunin_sekkei1_JIMU_NAME</f>
        <v/>
      </c>
      <c r="J67" s="4643"/>
      <c r="K67" s="4643"/>
      <c r="L67" s="4643"/>
      <c r="M67" s="4643"/>
      <c r="N67" s="4643"/>
      <c r="O67" s="4643"/>
      <c r="P67" s="4643"/>
      <c r="Q67" s="4643"/>
      <c r="R67" s="4643"/>
      <c r="S67" s="4643"/>
      <c r="T67" s="4643"/>
      <c r="U67" s="4643"/>
      <c r="V67" s="4643"/>
      <c r="W67" s="4643"/>
      <c r="X67" s="4643"/>
      <c r="Y67" s="4643"/>
      <c r="Z67" s="4643"/>
      <c r="AA67" s="4643"/>
      <c r="AB67" s="4643"/>
      <c r="AC67" s="4643"/>
      <c r="AD67" s="4643"/>
      <c r="AE67" s="4643"/>
    </row>
    <row r="68" spans="1:32" s="2004" customFormat="1" ht="17.25" customHeight="1">
      <c r="B68" s="2004" t="s">
        <v>3122</v>
      </c>
      <c r="I68" s="2004" t="s">
        <v>2595</v>
      </c>
      <c r="J68" s="4636" t="str">
        <f>cst_wskakunin_sekkei1_ZIP</f>
        <v/>
      </c>
      <c r="K68" s="4639"/>
      <c r="L68" s="4639"/>
      <c r="M68" s="4639"/>
      <c r="N68" s="4639"/>
      <c r="O68" s="4639"/>
      <c r="P68" s="4639"/>
    </row>
    <row r="69" spans="1:32" s="2004" customFormat="1" ht="17.25" customHeight="1">
      <c r="B69" s="2004" t="s">
        <v>3064</v>
      </c>
      <c r="J69" s="4636" t="str">
        <f>cst_wskakunin_sekkei1__address</f>
        <v/>
      </c>
      <c r="K69" s="4639"/>
      <c r="L69" s="4639"/>
      <c r="M69" s="4639"/>
      <c r="N69" s="4639"/>
      <c r="O69" s="4639"/>
      <c r="P69" s="4639"/>
      <c r="Q69" s="4639"/>
      <c r="R69" s="4639"/>
      <c r="S69" s="4639"/>
      <c r="T69" s="4639"/>
      <c r="U69" s="4639"/>
      <c r="V69" s="4639"/>
      <c r="W69" s="4639"/>
      <c r="X69" s="4639"/>
      <c r="Y69" s="4639"/>
      <c r="Z69" s="4639"/>
      <c r="AA69" s="4639"/>
      <c r="AB69" s="4639"/>
      <c r="AC69" s="4639"/>
      <c r="AD69" s="4639"/>
      <c r="AE69" s="4639"/>
    </row>
    <row r="70" spans="1:32" s="2004" customFormat="1" ht="17.25" customHeight="1">
      <c r="B70" s="2004" t="s">
        <v>3124</v>
      </c>
      <c r="J70" s="4636" t="str">
        <f>cst_wskakunin_sekkei1_TEL</f>
        <v/>
      </c>
      <c r="K70" s="4639"/>
      <c r="L70" s="4639"/>
      <c r="M70" s="4639"/>
      <c r="N70" s="4639"/>
      <c r="O70" s="4639"/>
      <c r="P70" s="4639"/>
      <c r="Q70" s="4639"/>
      <c r="R70" s="4639"/>
      <c r="S70" s="4639"/>
    </row>
    <row r="71" spans="1:32" s="2004" customFormat="1" ht="6" customHeight="1">
      <c r="A71" s="2018"/>
      <c r="B71" s="2018"/>
      <c r="C71" s="2018"/>
      <c r="D71" s="2018"/>
      <c r="E71" s="2018"/>
      <c r="F71" s="2018"/>
      <c r="G71" s="2018"/>
      <c r="H71" s="2018"/>
      <c r="I71" s="2018"/>
      <c r="J71" s="2026"/>
      <c r="K71" s="2027"/>
      <c r="L71" s="2027"/>
      <c r="M71" s="2027"/>
      <c r="N71" s="2027"/>
      <c r="O71" s="2027"/>
      <c r="P71" s="2027"/>
      <c r="Q71" s="2027"/>
      <c r="R71" s="2027"/>
      <c r="S71" s="2027"/>
      <c r="T71" s="2018"/>
      <c r="U71" s="2018"/>
      <c r="V71" s="2018"/>
      <c r="W71" s="2018"/>
      <c r="X71" s="2018"/>
      <c r="Y71" s="2018"/>
      <c r="Z71" s="2018"/>
      <c r="AA71" s="2018"/>
      <c r="AB71" s="2018"/>
      <c r="AC71" s="2018"/>
      <c r="AD71" s="2018"/>
      <c r="AE71" s="2018"/>
      <c r="AF71" s="2018"/>
    </row>
    <row r="72" spans="1:32" s="2004" customFormat="1" ht="6" customHeight="1">
      <c r="J72" s="2022"/>
      <c r="K72" s="2023"/>
      <c r="L72" s="2023"/>
      <c r="M72" s="2023"/>
      <c r="N72" s="2023"/>
      <c r="O72" s="2023"/>
      <c r="P72" s="2023"/>
      <c r="Q72" s="2023"/>
      <c r="R72" s="2023"/>
      <c r="S72" s="2023"/>
    </row>
    <row r="73" spans="1:32" s="2004" customFormat="1" ht="17.25" customHeight="1">
      <c r="A73" s="2021" t="s">
        <v>4669</v>
      </c>
    </row>
    <row r="74" spans="1:32" s="2004" customFormat="1" ht="17.25" customHeight="1"/>
    <row r="75" spans="1:32" s="2004" customFormat="1" ht="17.25" customHeight="1"/>
    <row r="76" spans="1:32" s="2004" customFormat="1" ht="6" customHeight="1">
      <c r="A76" s="2018"/>
      <c r="B76" s="2018"/>
      <c r="C76" s="2018"/>
      <c r="D76" s="2018"/>
      <c r="E76" s="2018"/>
      <c r="F76" s="2018"/>
      <c r="G76" s="2018"/>
      <c r="H76" s="2018"/>
      <c r="I76" s="2018"/>
      <c r="J76" s="2018"/>
      <c r="K76" s="2018"/>
      <c r="L76" s="2018"/>
      <c r="M76" s="2018"/>
      <c r="N76" s="2018"/>
      <c r="O76" s="2018"/>
      <c r="P76" s="2018"/>
      <c r="Q76" s="2018"/>
      <c r="R76" s="2018"/>
      <c r="S76" s="2018"/>
      <c r="T76" s="2018"/>
      <c r="U76" s="2018"/>
      <c r="V76" s="2018"/>
      <c r="W76" s="2018"/>
      <c r="X76" s="2018"/>
      <c r="Y76" s="2018"/>
      <c r="Z76" s="2018"/>
      <c r="AA76" s="2018"/>
      <c r="AB76" s="2018"/>
      <c r="AC76" s="2018"/>
      <c r="AD76" s="2018"/>
      <c r="AE76" s="2018"/>
      <c r="AF76" s="2018"/>
    </row>
    <row r="77" spans="1:32" s="2004" customFormat="1" ht="6" customHeight="1"/>
    <row r="78" spans="1:32" s="2004" customFormat="1" ht="17.25" customHeight="1">
      <c r="A78" s="2021" t="s">
        <v>4670</v>
      </c>
      <c r="S78" s="2029" t="s">
        <v>139</v>
      </c>
      <c r="T78" s="2004" t="s">
        <v>4671</v>
      </c>
      <c r="V78" s="2029" t="s">
        <v>139</v>
      </c>
      <c r="W78" s="2004" t="s">
        <v>4672</v>
      </c>
    </row>
    <row r="79" spans="1:32" s="2004" customFormat="1" ht="17.25" customHeight="1"/>
    <row r="80" spans="1:32" s="2004" customFormat="1" ht="17.25" customHeight="1"/>
    <row r="81" spans="1:32" s="2004" customFormat="1" ht="6" customHeight="1">
      <c r="A81" s="2018"/>
      <c r="B81" s="2018"/>
      <c r="C81" s="2018"/>
      <c r="D81" s="2018"/>
      <c r="E81" s="2018"/>
      <c r="F81" s="2018"/>
      <c r="G81" s="2018"/>
      <c r="H81" s="2018"/>
      <c r="I81" s="2018"/>
      <c r="J81" s="2018"/>
      <c r="K81" s="2018"/>
      <c r="L81" s="2018"/>
      <c r="M81" s="2018"/>
      <c r="N81" s="2018"/>
      <c r="O81" s="2018"/>
      <c r="P81" s="2018"/>
      <c r="Q81" s="2018"/>
      <c r="R81" s="2018"/>
      <c r="S81" s="2018"/>
      <c r="T81" s="2018"/>
      <c r="U81" s="2018"/>
      <c r="V81" s="2018"/>
      <c r="W81" s="2018"/>
      <c r="X81" s="2018"/>
      <c r="Y81" s="2018"/>
      <c r="Z81" s="2018"/>
      <c r="AA81" s="2018"/>
      <c r="AB81" s="2018"/>
      <c r="AC81" s="2018"/>
      <c r="AD81" s="2018"/>
      <c r="AE81" s="2018"/>
      <c r="AF81" s="2018"/>
    </row>
    <row r="82" spans="1:32" s="2004" customFormat="1" ht="6" customHeight="1"/>
    <row r="83" spans="1:32" s="2004" customFormat="1" ht="17.25" customHeight="1">
      <c r="A83" s="2021" t="s">
        <v>4673</v>
      </c>
    </row>
    <row r="84" spans="1:32" s="2004" customFormat="1" ht="17.25" customHeight="1">
      <c r="B84" s="4640"/>
      <c r="C84" s="4640"/>
      <c r="D84" s="4640"/>
      <c r="E84" s="4640"/>
      <c r="F84" s="4640"/>
      <c r="G84" s="4640"/>
      <c r="H84" s="4640"/>
      <c r="I84" s="4640"/>
      <c r="J84" s="4640"/>
      <c r="K84" s="4640"/>
      <c r="L84" s="4640"/>
      <c r="M84" s="4640"/>
      <c r="N84" s="4640"/>
      <c r="O84" s="4640"/>
      <c r="P84" s="4640"/>
      <c r="Q84" s="4640"/>
      <c r="R84" s="4640"/>
      <c r="S84" s="4640"/>
      <c r="T84" s="4640"/>
      <c r="U84" s="4640"/>
      <c r="V84" s="4640"/>
      <c r="W84" s="4640"/>
      <c r="X84" s="4640"/>
      <c r="Y84" s="4640"/>
      <c r="Z84" s="4640"/>
      <c r="AA84" s="4640"/>
      <c r="AB84" s="4640"/>
      <c r="AC84" s="4640"/>
      <c r="AD84" s="4640"/>
      <c r="AE84" s="4640"/>
    </row>
    <row r="85" spans="1:32" s="2004" customFormat="1" ht="17.25" customHeight="1">
      <c r="B85" s="4640"/>
      <c r="C85" s="4640"/>
      <c r="D85" s="4640"/>
      <c r="E85" s="4640"/>
      <c r="F85" s="4640"/>
      <c r="G85" s="4640"/>
      <c r="H85" s="4640"/>
      <c r="I85" s="4640"/>
      <c r="J85" s="4640"/>
      <c r="K85" s="4640"/>
      <c r="L85" s="4640"/>
      <c r="M85" s="4640"/>
      <c r="N85" s="4640"/>
      <c r="O85" s="4640"/>
      <c r="P85" s="4640"/>
      <c r="Q85" s="4640"/>
      <c r="R85" s="4640"/>
      <c r="S85" s="4640"/>
      <c r="T85" s="4640"/>
      <c r="U85" s="4640"/>
      <c r="V85" s="4640"/>
      <c r="W85" s="4640"/>
      <c r="X85" s="4640"/>
      <c r="Y85" s="4640"/>
      <c r="Z85" s="4640"/>
      <c r="AA85" s="4640"/>
      <c r="AB85" s="4640"/>
      <c r="AC85" s="4640"/>
      <c r="AD85" s="4640"/>
      <c r="AE85" s="4640"/>
    </row>
    <row r="86" spans="1:32" s="2004" customFormat="1" ht="17.25" customHeight="1">
      <c r="A86" s="2004" t="s">
        <v>3132</v>
      </c>
      <c r="F86" s="4641" t="str">
        <f>cst_wskakunin_BUILD_NAME</f>
        <v>テスト０７１１－１</v>
      </c>
      <c r="G86" s="4641"/>
      <c r="H86" s="4641"/>
      <c r="I86" s="4641"/>
      <c r="J86" s="4641"/>
      <c r="K86" s="4641"/>
      <c r="L86" s="4641"/>
      <c r="M86" s="4641"/>
      <c r="N86" s="4641"/>
      <c r="O86" s="4641"/>
      <c r="P86" s="4641"/>
      <c r="Q86" s="4641"/>
      <c r="R86" s="4641"/>
      <c r="S86" s="4641"/>
      <c r="T86" s="4641"/>
      <c r="U86" s="4641"/>
      <c r="V86" s="4641"/>
      <c r="W86" s="4641"/>
      <c r="X86" s="4641"/>
      <c r="Y86" s="4641"/>
      <c r="Z86" s="4641"/>
      <c r="AA86" s="4641"/>
      <c r="AB86" s="4641"/>
      <c r="AC86" s="4641"/>
      <c r="AD86" s="4641"/>
      <c r="AE86" s="2004" t="s">
        <v>57</v>
      </c>
    </row>
    <row r="87" spans="1:32" s="2004" customFormat="1" ht="14.25" customHeight="1">
      <c r="C87" s="2030"/>
      <c r="D87" s="2030"/>
      <c r="E87" s="2030"/>
      <c r="F87" s="2030"/>
      <c r="G87" s="2030"/>
      <c r="H87" s="2030"/>
      <c r="I87" s="2030"/>
      <c r="J87" s="2030"/>
      <c r="K87" s="2030"/>
      <c r="L87" s="2030"/>
      <c r="M87" s="2030"/>
      <c r="N87" s="2030"/>
      <c r="O87" s="2030"/>
      <c r="P87" s="2030"/>
      <c r="Q87" s="2030"/>
      <c r="R87" s="2030"/>
      <c r="S87" s="2030"/>
      <c r="T87" s="2030"/>
      <c r="U87" s="2030"/>
      <c r="V87" s="2030"/>
      <c r="W87" s="2030"/>
      <c r="X87" s="2030"/>
      <c r="Y87" s="2030"/>
      <c r="Z87" s="2030"/>
      <c r="AA87" s="2030"/>
      <c r="AB87" s="2030"/>
      <c r="AC87" s="2030"/>
      <c r="AD87" s="2030"/>
      <c r="AE87" s="2030"/>
    </row>
    <row r="88" spans="1:32" s="2004" customFormat="1" ht="14.25" customHeight="1">
      <c r="A88" s="2004" t="s">
        <v>4674</v>
      </c>
      <c r="C88" s="2030"/>
      <c r="D88" s="2030"/>
      <c r="E88" s="2030"/>
      <c r="F88" s="2030"/>
      <c r="G88" s="2030"/>
      <c r="H88" s="2030"/>
      <c r="I88" s="2030"/>
      <c r="J88" s="2030"/>
      <c r="K88" s="2030"/>
      <c r="L88" s="2030"/>
      <c r="M88" s="2030"/>
      <c r="N88" s="2030"/>
      <c r="O88" s="2030"/>
      <c r="P88" s="2030"/>
      <c r="Q88" s="2030"/>
      <c r="R88" s="2030"/>
      <c r="S88" s="2030"/>
      <c r="T88" s="2030"/>
      <c r="U88" s="2030"/>
      <c r="V88" s="2030"/>
      <c r="W88" s="2030"/>
      <c r="X88" s="2030"/>
      <c r="Y88" s="2030"/>
      <c r="Z88" s="2030"/>
      <c r="AA88" s="2030"/>
      <c r="AB88" s="2030"/>
      <c r="AC88" s="2030"/>
      <c r="AD88" s="2030"/>
      <c r="AE88" s="2030"/>
    </row>
    <row r="89" spans="1:32" s="2004" customFormat="1" ht="14.25" customHeight="1">
      <c r="B89" s="2004" t="s">
        <v>4675</v>
      </c>
      <c r="C89" s="2030"/>
      <c r="D89" s="2030"/>
      <c r="E89" s="2030"/>
      <c r="F89" s="2030"/>
      <c r="G89" s="2030"/>
      <c r="H89" s="4642"/>
      <c r="I89" s="4642"/>
      <c r="J89" s="2030" t="s">
        <v>477</v>
      </c>
      <c r="K89" s="2031"/>
      <c r="L89" s="2030" t="s">
        <v>5</v>
      </c>
      <c r="M89" s="2032"/>
      <c r="N89" s="2030" t="s">
        <v>478</v>
      </c>
      <c r="O89" s="2030"/>
      <c r="Q89" s="2004" t="s">
        <v>4676</v>
      </c>
      <c r="S89" s="2030"/>
      <c r="T89" s="2030"/>
      <c r="U89" s="2030"/>
      <c r="V89" s="2030"/>
      <c r="W89" s="2030"/>
      <c r="X89" s="4642"/>
      <c r="Y89" s="4642"/>
      <c r="Z89" s="2030" t="s">
        <v>477</v>
      </c>
      <c r="AA89" s="2031"/>
      <c r="AB89" s="2030" t="s">
        <v>5</v>
      </c>
      <c r="AC89" s="2032"/>
      <c r="AD89" s="2033" t="s">
        <v>478</v>
      </c>
      <c r="AE89" s="2030"/>
    </row>
    <row r="90" spans="1:32" ht="6" customHeight="1">
      <c r="A90" s="2034"/>
      <c r="B90" s="2034"/>
      <c r="C90" s="2034"/>
      <c r="D90" s="2034"/>
      <c r="E90" s="2034"/>
      <c r="F90" s="2034"/>
      <c r="G90" s="2034"/>
      <c r="H90" s="2034"/>
      <c r="I90" s="2034"/>
      <c r="J90" s="2034"/>
      <c r="K90" s="2034"/>
      <c r="L90" s="2034"/>
      <c r="M90" s="2034"/>
      <c r="N90" s="2034"/>
      <c r="O90" s="2034"/>
      <c r="P90" s="2034"/>
      <c r="Q90" s="2034"/>
      <c r="R90" s="2034"/>
      <c r="S90" s="2034"/>
      <c r="T90" s="2034"/>
      <c r="U90" s="2034"/>
      <c r="V90" s="2034"/>
      <c r="W90" s="2034"/>
      <c r="X90" s="2034"/>
      <c r="Y90" s="2034"/>
      <c r="Z90" s="2034"/>
      <c r="AA90" s="2034"/>
      <c r="AB90" s="2034"/>
      <c r="AC90" s="2034"/>
      <c r="AD90" s="2034"/>
      <c r="AE90" s="2034"/>
      <c r="AF90" s="2034"/>
    </row>
    <row r="91" spans="1:32" ht="15.75" customHeight="1"/>
    <row r="92" spans="1:32" s="2004" customFormat="1" ht="18" customHeight="1">
      <c r="A92" s="4635" t="s">
        <v>3142</v>
      </c>
      <c r="B92" s="4635"/>
      <c r="C92" s="4635"/>
      <c r="D92" s="4635"/>
      <c r="E92" s="4635"/>
      <c r="F92" s="4635"/>
      <c r="G92" s="4635"/>
      <c r="H92" s="4635"/>
      <c r="I92" s="4635"/>
      <c r="J92" s="4635"/>
      <c r="K92" s="4635"/>
      <c r="L92" s="4635"/>
      <c r="M92" s="4635"/>
      <c r="N92" s="4635"/>
      <c r="O92" s="4635"/>
      <c r="P92" s="4635"/>
      <c r="Q92" s="4635"/>
      <c r="R92" s="4635"/>
      <c r="S92" s="4635"/>
      <c r="T92" s="4635"/>
      <c r="U92" s="4635"/>
      <c r="V92" s="4635"/>
      <c r="W92" s="4635"/>
      <c r="X92" s="4635"/>
      <c r="Y92" s="4635"/>
      <c r="Z92" s="4635"/>
      <c r="AA92" s="4635"/>
      <c r="AB92" s="4635"/>
      <c r="AC92" s="4635"/>
      <c r="AD92" s="4635"/>
      <c r="AE92" s="4635"/>
      <c r="AF92" s="4635"/>
    </row>
    <row r="93" spans="1:32" s="2004" customFormat="1" ht="24.75" customHeight="1">
      <c r="A93" s="2018"/>
      <c r="B93" s="2020"/>
      <c r="C93" s="2018"/>
      <c r="D93" s="2018"/>
      <c r="E93" s="2018"/>
      <c r="F93" s="2018"/>
      <c r="G93" s="2018"/>
      <c r="H93" s="2018"/>
      <c r="I93" s="2018"/>
      <c r="J93" s="2018"/>
      <c r="K93" s="2018"/>
      <c r="L93" s="2018"/>
      <c r="M93" s="2018"/>
      <c r="N93" s="2018"/>
      <c r="O93" s="2018"/>
      <c r="P93" s="2018"/>
      <c r="Q93" s="2018"/>
      <c r="R93" s="2018"/>
      <c r="S93" s="2018"/>
      <c r="T93" s="2018"/>
      <c r="U93" s="2018"/>
      <c r="V93" s="2018"/>
      <c r="W93" s="2018"/>
      <c r="X93" s="2018"/>
      <c r="Y93" s="2018"/>
      <c r="Z93" s="2018"/>
      <c r="AA93" s="2018"/>
      <c r="AB93" s="2018"/>
      <c r="AC93" s="2018"/>
      <c r="AD93" s="2018"/>
      <c r="AE93" s="2018"/>
      <c r="AF93" s="2018"/>
    </row>
    <row r="94" spans="1:32" s="2004" customFormat="1" ht="6" customHeight="1">
      <c r="B94" s="2021"/>
    </row>
    <row r="95" spans="1:32" s="2004" customFormat="1" ht="17.25" customHeight="1">
      <c r="A95" s="2021" t="s">
        <v>3143</v>
      </c>
    </row>
    <row r="96" spans="1:32" s="2004" customFormat="1" ht="17.25" customHeight="1">
      <c r="C96" s="2029" t="s">
        <v>139</v>
      </c>
      <c r="D96" s="2004" t="s">
        <v>3144</v>
      </c>
      <c r="J96" s="2022"/>
      <c r="K96" s="2023"/>
      <c r="L96" s="2023"/>
      <c r="M96" s="2023"/>
      <c r="N96" s="2023"/>
      <c r="O96" s="2023"/>
      <c r="P96" s="2023"/>
      <c r="Q96" s="2023"/>
      <c r="R96" s="2023"/>
      <c r="S96" s="2023"/>
      <c r="T96" s="2023"/>
      <c r="U96" s="2023"/>
      <c r="V96" s="2023"/>
      <c r="W96" s="2023"/>
      <c r="X96" s="2023"/>
      <c r="Y96" s="2023"/>
      <c r="Z96" s="2023"/>
      <c r="AA96" s="2023"/>
      <c r="AB96" s="2023"/>
      <c r="AC96" s="2023"/>
      <c r="AD96" s="2023"/>
      <c r="AE96" s="2023"/>
    </row>
    <row r="97" spans="1:32" s="2004" customFormat="1" ht="17.25" customHeight="1">
      <c r="C97" s="2029" t="s">
        <v>139</v>
      </c>
      <c r="D97" s="2004" t="s">
        <v>3145</v>
      </c>
      <c r="J97" s="2022"/>
      <c r="K97" s="2023"/>
      <c r="L97" s="2023"/>
      <c r="M97" s="2023"/>
      <c r="N97" s="2023"/>
      <c r="O97" s="2023"/>
      <c r="P97" s="2023"/>
      <c r="Q97" s="2023"/>
      <c r="R97" s="2023"/>
      <c r="S97" s="2023"/>
      <c r="T97" s="2023"/>
      <c r="U97" s="2023"/>
      <c r="V97" s="2023"/>
      <c r="W97" s="2023"/>
      <c r="X97" s="2023"/>
      <c r="Y97" s="2023"/>
      <c r="Z97" s="2023"/>
      <c r="AA97" s="2023"/>
      <c r="AB97" s="2023"/>
      <c r="AC97" s="2023"/>
      <c r="AD97" s="2023"/>
      <c r="AE97" s="2023"/>
    </row>
    <row r="98" spans="1:32" s="2004" customFormat="1" ht="6" customHeight="1">
      <c r="A98" s="2018"/>
      <c r="B98" s="2018"/>
      <c r="C98" s="2018"/>
      <c r="D98" s="2018"/>
      <c r="E98" s="2018"/>
      <c r="F98" s="2018"/>
      <c r="G98" s="2018"/>
      <c r="H98" s="2018"/>
      <c r="I98" s="2018"/>
      <c r="J98" s="2026"/>
      <c r="K98" s="2027"/>
      <c r="L98" s="2027"/>
      <c r="M98" s="2027"/>
      <c r="N98" s="2027"/>
      <c r="O98" s="2027"/>
      <c r="P98" s="2027"/>
      <c r="Q98" s="2027"/>
      <c r="R98" s="2027"/>
      <c r="S98" s="2027"/>
      <c r="T98" s="2027"/>
      <c r="U98" s="2027"/>
      <c r="V98" s="2027"/>
      <c r="W98" s="2027"/>
      <c r="X98" s="2027"/>
      <c r="Y98" s="2027"/>
      <c r="Z98" s="2027"/>
      <c r="AA98" s="2027"/>
      <c r="AB98" s="2027"/>
      <c r="AC98" s="2027"/>
      <c r="AD98" s="2027"/>
      <c r="AE98" s="2027"/>
      <c r="AF98" s="2018"/>
    </row>
    <row r="99" spans="1:32" s="2004" customFormat="1" ht="6" customHeight="1">
      <c r="J99" s="2022"/>
      <c r="K99" s="2023"/>
      <c r="L99" s="2023"/>
      <c r="M99" s="2023"/>
      <c r="N99" s="2023"/>
      <c r="O99" s="2023"/>
      <c r="P99" s="2023"/>
      <c r="Q99" s="2023"/>
      <c r="R99" s="2023"/>
      <c r="S99" s="2023"/>
      <c r="T99" s="2023"/>
      <c r="U99" s="2023"/>
      <c r="V99" s="2023"/>
      <c r="W99" s="2023"/>
      <c r="X99" s="2023"/>
      <c r="Y99" s="2023"/>
      <c r="Z99" s="2023"/>
      <c r="AA99" s="2023"/>
      <c r="AB99" s="2023"/>
      <c r="AC99" s="2023"/>
      <c r="AD99" s="2023"/>
      <c r="AE99" s="2023"/>
    </row>
    <row r="100" spans="1:32" s="2004" customFormat="1" ht="17.25" customHeight="1">
      <c r="A100" s="2021" t="s">
        <v>3146</v>
      </c>
    </row>
    <row r="101" spans="1:32" s="2004" customFormat="1" ht="17.25" customHeight="1">
      <c r="A101" s="2035"/>
      <c r="B101" s="2021" t="s">
        <v>5381</v>
      </c>
      <c r="C101" s="2021"/>
      <c r="D101" s="2021"/>
      <c r="J101" s="2022"/>
      <c r="K101" s="2023"/>
      <c r="L101" s="2023"/>
      <c r="M101" s="2023"/>
      <c r="N101" s="2023"/>
      <c r="O101" s="2023"/>
      <c r="P101" s="2023"/>
      <c r="Q101" s="2023"/>
      <c r="R101" s="2023"/>
      <c r="S101" s="2023"/>
      <c r="T101" s="2023"/>
      <c r="U101" s="2023"/>
      <c r="V101" s="2023"/>
      <c r="W101" s="2023"/>
      <c r="X101" s="2023"/>
      <c r="Y101" s="2023"/>
      <c r="Z101" s="2023"/>
      <c r="AA101" s="2023"/>
      <c r="AB101" s="2023"/>
      <c r="AC101" s="2023"/>
      <c r="AD101" s="2023"/>
      <c r="AE101" s="2023"/>
    </row>
    <row r="102" spans="1:32" s="2004" customFormat="1" ht="17.25" customHeight="1">
      <c r="C102" s="2029" t="s">
        <v>139</v>
      </c>
      <c r="D102" s="4634" t="s">
        <v>5382</v>
      </c>
      <c r="E102" s="4634"/>
      <c r="G102" s="2004" t="s">
        <v>3150</v>
      </c>
      <c r="J102" s="2022"/>
      <c r="K102" s="2023"/>
      <c r="L102" s="2023"/>
      <c r="M102" s="2023"/>
      <c r="N102" s="2023"/>
      <c r="O102" s="2023"/>
      <c r="P102" s="2023"/>
      <c r="Q102" s="2023"/>
      <c r="R102" s="2023"/>
      <c r="S102" s="2023"/>
      <c r="T102" s="2023"/>
      <c r="U102" s="2023"/>
      <c r="V102" s="2023"/>
      <c r="W102" s="2023"/>
      <c r="X102" s="2023"/>
      <c r="Y102" s="2023"/>
      <c r="Z102" s="2023"/>
      <c r="AA102" s="2023"/>
      <c r="AB102" s="2023"/>
      <c r="AC102" s="2023"/>
      <c r="AD102" s="2023"/>
      <c r="AE102" s="2023"/>
    </row>
    <row r="103" spans="1:32" s="2004" customFormat="1" ht="17.25" customHeight="1">
      <c r="C103" s="2029" t="s">
        <v>139</v>
      </c>
      <c r="D103" s="4634" t="s">
        <v>5383</v>
      </c>
      <c r="E103" s="4634"/>
      <c r="G103" s="2004" t="s">
        <v>3152</v>
      </c>
      <c r="J103" s="2022"/>
      <c r="K103" s="2023"/>
      <c r="L103" s="2023"/>
      <c r="M103" s="2023"/>
      <c r="N103" s="2023"/>
      <c r="O103" s="2023"/>
      <c r="P103" s="2023"/>
    </row>
    <row r="104" spans="1:32" s="2004" customFormat="1" ht="17.25" customHeight="1">
      <c r="C104" s="2029" t="s">
        <v>139</v>
      </c>
      <c r="D104" s="4634" t="s">
        <v>5384</v>
      </c>
      <c r="E104" s="4634"/>
      <c r="G104" s="2004" t="s">
        <v>3154</v>
      </c>
      <c r="J104" s="2022"/>
      <c r="K104" s="2023"/>
      <c r="L104" s="2023"/>
      <c r="M104" s="2023"/>
      <c r="N104" s="2023"/>
      <c r="O104" s="2023"/>
      <c r="P104" s="2023"/>
      <c r="Q104" s="2023"/>
      <c r="R104" s="2023"/>
      <c r="S104" s="2023"/>
      <c r="T104" s="2023"/>
      <c r="U104" s="2023"/>
      <c r="V104" s="2023"/>
      <c r="W104" s="2023"/>
      <c r="X104" s="2023"/>
      <c r="Y104" s="2023"/>
      <c r="Z104" s="2023"/>
      <c r="AA104" s="2023"/>
      <c r="AB104" s="2023"/>
      <c r="AC104" s="2023"/>
      <c r="AD104" s="2023"/>
      <c r="AE104" s="2023"/>
      <c r="AF104" s="2023"/>
    </row>
    <row r="105" spans="1:32" s="2004" customFormat="1" ht="6" customHeight="1">
      <c r="A105" s="2036"/>
      <c r="B105" s="2036"/>
      <c r="C105" s="2036"/>
      <c r="D105" s="2037"/>
      <c r="E105" s="2037"/>
      <c r="F105" s="2036"/>
      <c r="G105" s="2036"/>
      <c r="H105" s="2036"/>
      <c r="I105" s="2036"/>
      <c r="J105" s="2038"/>
      <c r="K105" s="2039"/>
      <c r="L105" s="2039"/>
      <c r="M105" s="2039"/>
      <c r="N105" s="2039"/>
      <c r="O105" s="2039"/>
      <c r="P105" s="2039"/>
      <c r="Q105" s="2039"/>
      <c r="R105" s="2039"/>
      <c r="S105" s="2039"/>
      <c r="T105" s="2039"/>
      <c r="U105" s="2039"/>
      <c r="V105" s="2039"/>
      <c r="W105" s="2039"/>
      <c r="X105" s="2039"/>
      <c r="Y105" s="2039"/>
      <c r="Z105" s="2039"/>
      <c r="AA105" s="2039"/>
      <c r="AB105" s="2039"/>
      <c r="AC105" s="2039"/>
      <c r="AD105" s="2039"/>
      <c r="AE105" s="2039"/>
      <c r="AF105" s="2039"/>
    </row>
    <row r="106" spans="1:32" s="2004" customFormat="1" ht="6" customHeight="1">
      <c r="A106" s="2040"/>
      <c r="B106" s="2040"/>
      <c r="C106" s="2040"/>
      <c r="D106" s="2041"/>
      <c r="E106" s="2041"/>
      <c r="F106" s="2040"/>
      <c r="G106" s="2040"/>
      <c r="H106" s="2040"/>
      <c r="I106" s="2040"/>
      <c r="J106" s="2042"/>
      <c r="K106" s="2043"/>
      <c r="L106" s="2043"/>
      <c r="M106" s="2043"/>
      <c r="N106" s="2043"/>
      <c r="O106" s="2043"/>
      <c r="P106" s="2043"/>
      <c r="Q106" s="2043"/>
      <c r="R106" s="2043"/>
      <c r="S106" s="2043"/>
      <c r="T106" s="2043"/>
      <c r="U106" s="2043"/>
      <c r="V106" s="2043"/>
      <c r="W106" s="2043"/>
      <c r="X106" s="2043"/>
      <c r="Y106" s="2043"/>
      <c r="Z106" s="2043"/>
      <c r="AA106" s="2043"/>
      <c r="AB106" s="2043"/>
      <c r="AC106" s="2043"/>
      <c r="AD106" s="2043"/>
      <c r="AE106" s="2043"/>
      <c r="AF106" s="2043"/>
    </row>
    <row r="107" spans="1:32" s="2004" customFormat="1" ht="17.25" customHeight="1">
      <c r="A107" s="2035"/>
      <c r="B107" s="2021" t="s">
        <v>5385</v>
      </c>
      <c r="C107" s="2021"/>
      <c r="D107" s="2021"/>
      <c r="J107" s="2022"/>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row>
    <row r="108" spans="1:32" s="2004" customFormat="1" ht="17.25" customHeight="1">
      <c r="C108" s="2029" t="s">
        <v>139</v>
      </c>
      <c r="D108" s="4634" t="s">
        <v>5386</v>
      </c>
      <c r="E108" s="4634"/>
      <c r="G108" s="2004" t="s">
        <v>3157</v>
      </c>
      <c r="J108" s="2022"/>
      <c r="K108" s="2023"/>
      <c r="L108" s="2023"/>
      <c r="M108" s="2023"/>
      <c r="N108" s="2023"/>
      <c r="O108" s="2023"/>
      <c r="P108" s="2023"/>
      <c r="Q108" s="2023"/>
      <c r="R108" s="2023"/>
      <c r="S108" s="2023"/>
      <c r="T108" s="2023"/>
      <c r="U108" s="2023"/>
      <c r="V108" s="2023"/>
      <c r="W108" s="2023"/>
      <c r="X108" s="2023"/>
      <c r="Y108" s="2023"/>
      <c r="Z108" s="2023"/>
      <c r="AA108" s="2023"/>
      <c r="AB108" s="2023"/>
      <c r="AC108" s="2023"/>
      <c r="AD108" s="2023"/>
      <c r="AE108" s="2023"/>
    </row>
    <row r="109" spans="1:32" s="2004" customFormat="1" ht="17.25" customHeight="1">
      <c r="C109" s="2029" t="s">
        <v>139</v>
      </c>
      <c r="D109" s="4634" t="s">
        <v>5387</v>
      </c>
      <c r="E109" s="4634"/>
      <c r="G109" s="2004" t="s">
        <v>3159</v>
      </c>
      <c r="J109" s="2022"/>
      <c r="K109" s="2023"/>
      <c r="L109" s="2023"/>
      <c r="M109" s="2023"/>
      <c r="N109" s="2023"/>
      <c r="O109" s="2023"/>
      <c r="P109" s="2023"/>
    </row>
    <row r="110" spans="1:32" s="2004" customFormat="1" ht="17.25" customHeight="1">
      <c r="C110" s="2029" t="s">
        <v>139</v>
      </c>
      <c r="D110" s="4634" t="s">
        <v>5388</v>
      </c>
      <c r="E110" s="4634"/>
      <c r="G110" s="2004" t="s">
        <v>3161</v>
      </c>
      <c r="J110" s="2022"/>
      <c r="K110" s="2023"/>
      <c r="L110" s="2023"/>
      <c r="M110" s="2023"/>
      <c r="N110" s="2023"/>
      <c r="O110" s="2023"/>
      <c r="P110" s="2023"/>
      <c r="Q110" s="2023"/>
      <c r="R110" s="2023"/>
      <c r="S110" s="2023"/>
      <c r="T110" s="2023"/>
      <c r="U110" s="2023"/>
      <c r="V110" s="2023"/>
      <c r="W110" s="2023"/>
      <c r="X110" s="2023"/>
      <c r="Y110" s="2023"/>
      <c r="Z110" s="2023"/>
      <c r="AA110" s="2023"/>
      <c r="AB110" s="2023"/>
      <c r="AC110" s="2023"/>
      <c r="AD110" s="2023"/>
      <c r="AE110" s="2023"/>
    </row>
    <row r="111" spans="1:32" s="2004" customFormat="1" ht="17.25" customHeight="1">
      <c r="C111" s="2029" t="s">
        <v>139</v>
      </c>
      <c r="D111" s="4634" t="s">
        <v>5389</v>
      </c>
      <c r="E111" s="4634"/>
      <c r="G111" s="2004" t="s">
        <v>3163</v>
      </c>
      <c r="J111" s="2022"/>
      <c r="K111" s="2023"/>
      <c r="L111" s="2023"/>
      <c r="M111" s="2023"/>
      <c r="N111" s="2023"/>
      <c r="O111" s="2023"/>
      <c r="P111" s="2023"/>
      <c r="Q111" s="2023"/>
      <c r="R111" s="2023"/>
      <c r="S111" s="2023"/>
      <c r="AF111" s="2023"/>
    </row>
    <row r="112" spans="1:32" s="2004" customFormat="1" ht="6" customHeight="1">
      <c r="A112" s="2036"/>
      <c r="B112" s="2036"/>
      <c r="C112" s="2036"/>
      <c r="D112" s="2037"/>
      <c r="E112" s="2037"/>
      <c r="F112" s="2036"/>
      <c r="G112" s="2036"/>
      <c r="H112" s="2036"/>
      <c r="I112" s="2036"/>
      <c r="J112" s="2038"/>
      <c r="K112" s="2039"/>
      <c r="L112" s="2039"/>
      <c r="M112" s="2039"/>
      <c r="N112" s="2039"/>
      <c r="O112" s="2039"/>
      <c r="P112" s="2039"/>
      <c r="Q112" s="2039"/>
      <c r="R112" s="2039"/>
      <c r="S112" s="2039"/>
      <c r="T112" s="2039"/>
      <c r="U112" s="2039"/>
      <c r="V112" s="2039"/>
      <c r="W112" s="2039"/>
      <c r="X112" s="2039"/>
      <c r="Y112" s="2039"/>
      <c r="Z112" s="2039"/>
      <c r="AA112" s="2039"/>
      <c r="AB112" s="2039"/>
      <c r="AC112" s="2039"/>
      <c r="AD112" s="2039"/>
      <c r="AE112" s="2039"/>
      <c r="AF112" s="2039"/>
    </row>
    <row r="113" spans="1:32" s="2004" customFormat="1" ht="6" customHeight="1">
      <c r="A113" s="2040"/>
      <c r="B113" s="2040"/>
      <c r="C113" s="2040"/>
      <c r="D113" s="2041"/>
      <c r="E113" s="2041"/>
      <c r="F113" s="2040"/>
      <c r="G113" s="2040"/>
      <c r="H113" s="2040"/>
      <c r="I113" s="2040"/>
      <c r="J113" s="2042"/>
      <c r="K113" s="2043"/>
      <c r="L113" s="2043"/>
      <c r="M113" s="2043"/>
      <c r="N113" s="2043"/>
      <c r="O113" s="2043"/>
      <c r="P113" s="2043"/>
      <c r="Q113" s="2043"/>
      <c r="R113" s="2043"/>
      <c r="S113" s="2043"/>
      <c r="T113" s="2043"/>
      <c r="U113" s="2043"/>
      <c r="V113" s="2043"/>
      <c r="W113" s="2043"/>
      <c r="X113" s="2043"/>
      <c r="Y113" s="2043"/>
      <c r="Z113" s="2043"/>
      <c r="AA113" s="2043"/>
      <c r="AB113" s="2043"/>
      <c r="AC113" s="2043"/>
      <c r="AD113" s="2043"/>
      <c r="AE113" s="2043"/>
      <c r="AF113" s="2043"/>
    </row>
    <row r="114" spans="1:32" s="2004" customFormat="1" ht="17.25" customHeight="1">
      <c r="A114" s="2035"/>
      <c r="B114" s="2021" t="s">
        <v>5390</v>
      </c>
      <c r="C114" s="2021"/>
      <c r="D114" s="2021"/>
      <c r="J114" s="2022"/>
      <c r="K114" s="2023"/>
      <c r="L114" s="2023"/>
      <c r="M114" s="2023"/>
      <c r="N114" s="2023"/>
      <c r="O114" s="2023"/>
      <c r="P114" s="2023"/>
      <c r="Q114" s="2023"/>
      <c r="R114" s="2023"/>
      <c r="S114" s="2023"/>
      <c r="T114" s="2023"/>
      <c r="U114" s="2023"/>
      <c r="V114" s="2023"/>
      <c r="W114" s="2023"/>
      <c r="X114" s="2023"/>
      <c r="Y114" s="2023"/>
      <c r="Z114" s="2023"/>
      <c r="AA114" s="2023"/>
      <c r="AB114" s="2023"/>
      <c r="AC114" s="2023"/>
      <c r="AD114" s="2023"/>
      <c r="AE114" s="2023"/>
    </row>
    <row r="115" spans="1:32" s="2004" customFormat="1" ht="17.25" customHeight="1">
      <c r="C115" s="2029" t="s">
        <v>139</v>
      </c>
      <c r="D115" s="4634" t="s">
        <v>5391</v>
      </c>
      <c r="E115" s="4634"/>
      <c r="G115" s="2004" t="s">
        <v>3172</v>
      </c>
      <c r="J115" s="2022"/>
      <c r="K115" s="2023"/>
      <c r="L115" s="2023"/>
      <c r="M115" s="2023"/>
      <c r="N115" s="2023"/>
      <c r="O115" s="2023"/>
      <c r="P115" s="2023"/>
      <c r="Q115" s="2023"/>
      <c r="R115" s="2023"/>
      <c r="S115" s="2023"/>
      <c r="T115" s="2023"/>
      <c r="U115" s="2023"/>
      <c r="V115" s="2023"/>
      <c r="W115" s="2023"/>
      <c r="X115" s="2023"/>
      <c r="Y115" s="2023"/>
      <c r="Z115" s="2023"/>
      <c r="AA115" s="2023"/>
      <c r="AB115" s="2023"/>
      <c r="AC115" s="2023"/>
      <c r="AD115" s="2023"/>
      <c r="AE115" s="2023"/>
    </row>
    <row r="116" spans="1:32" s="2004" customFormat="1" ht="17.25" customHeight="1">
      <c r="C116" s="2029" t="s">
        <v>139</v>
      </c>
      <c r="D116" s="4634" t="s">
        <v>5392</v>
      </c>
      <c r="E116" s="4634"/>
      <c r="G116" s="2004" t="s">
        <v>3174</v>
      </c>
      <c r="J116" s="2022"/>
      <c r="K116" s="2023"/>
      <c r="L116" s="2023"/>
      <c r="M116" s="2023"/>
      <c r="N116" s="2023"/>
      <c r="O116" s="2023"/>
      <c r="P116" s="2023"/>
    </row>
    <row r="117" spans="1:32" s="2004" customFormat="1" ht="17.25" customHeight="1">
      <c r="C117" s="2029" t="s">
        <v>139</v>
      </c>
      <c r="D117" s="4634" t="s">
        <v>5393</v>
      </c>
      <c r="E117" s="4634"/>
      <c r="G117" s="2004" t="s">
        <v>3176</v>
      </c>
      <c r="J117" s="2022"/>
      <c r="K117" s="2023"/>
      <c r="L117" s="2023"/>
      <c r="M117" s="2023"/>
      <c r="N117" s="2023"/>
      <c r="O117" s="2023"/>
      <c r="P117" s="2023"/>
      <c r="Q117" s="2023"/>
      <c r="R117" s="2023"/>
      <c r="S117" s="2023"/>
    </row>
    <row r="118" spans="1:32" s="2004" customFormat="1" ht="17.25" customHeight="1">
      <c r="G118" s="2004" t="s">
        <v>3177</v>
      </c>
      <c r="J118" s="2022"/>
      <c r="K118" s="2023"/>
      <c r="L118" s="2023"/>
      <c r="M118" s="2023"/>
      <c r="O118" s="2004" t="s">
        <v>3178</v>
      </c>
      <c r="P118" s="2044"/>
      <c r="Q118" s="2044"/>
      <c r="R118" s="2044"/>
      <c r="S118" s="2044"/>
      <c r="T118" s="2044"/>
    </row>
    <row r="119" spans="1:32" s="2004" customFormat="1" ht="17.25" customHeight="1">
      <c r="G119" s="2004" t="s">
        <v>3179</v>
      </c>
      <c r="J119" s="2022"/>
      <c r="K119" s="2023"/>
      <c r="L119" s="2023"/>
      <c r="M119" s="2023"/>
      <c r="O119" s="2029" t="s">
        <v>139</v>
      </c>
      <c r="P119" s="2004" t="s">
        <v>3180</v>
      </c>
      <c r="S119" s="2029" t="s">
        <v>139</v>
      </c>
      <c r="T119" s="2004" t="s">
        <v>3181</v>
      </c>
      <c r="W119" s="2029" t="s">
        <v>139</v>
      </c>
      <c r="X119" s="2004" t="s">
        <v>3182</v>
      </c>
      <c r="AC119" s="2029" t="s">
        <v>139</v>
      </c>
      <c r="AD119" s="2004" t="s">
        <v>3183</v>
      </c>
      <c r="AF119" s="2023"/>
    </row>
    <row r="120" spans="1:32" s="2004" customFormat="1" ht="6" customHeight="1">
      <c r="A120" s="2036"/>
      <c r="B120" s="2036"/>
      <c r="C120" s="2036"/>
      <c r="D120" s="2037"/>
      <c r="E120" s="2037"/>
      <c r="F120" s="2036"/>
      <c r="G120" s="2036"/>
      <c r="H120" s="2036"/>
      <c r="I120" s="2036"/>
      <c r="J120" s="2038"/>
      <c r="K120" s="2039"/>
      <c r="L120" s="2039"/>
      <c r="M120" s="2039"/>
      <c r="N120" s="2039"/>
      <c r="O120" s="2039"/>
      <c r="P120" s="2039"/>
      <c r="Q120" s="2039"/>
      <c r="R120" s="2039"/>
      <c r="S120" s="2039"/>
      <c r="T120" s="2039"/>
      <c r="U120" s="2039"/>
      <c r="V120" s="2039"/>
      <c r="W120" s="2039"/>
      <c r="X120" s="2039"/>
      <c r="Y120" s="2039"/>
      <c r="Z120" s="2039"/>
      <c r="AA120" s="2039"/>
      <c r="AB120" s="2039"/>
      <c r="AC120" s="2039"/>
      <c r="AD120" s="2039"/>
      <c r="AE120" s="2039"/>
      <c r="AF120" s="2039"/>
    </row>
    <row r="121" spans="1:32" s="2004" customFormat="1" ht="6" customHeight="1">
      <c r="A121" s="2040"/>
      <c r="B121" s="2040"/>
      <c r="C121" s="2040"/>
      <c r="D121" s="2041"/>
      <c r="E121" s="2041"/>
      <c r="F121" s="2040"/>
      <c r="G121" s="2040"/>
      <c r="H121" s="2040"/>
      <c r="I121" s="2040"/>
      <c r="J121" s="2042"/>
      <c r="K121" s="2043"/>
      <c r="L121" s="2043"/>
      <c r="M121" s="2043"/>
      <c r="N121" s="2043"/>
      <c r="O121" s="2043"/>
      <c r="P121" s="2043"/>
      <c r="Q121" s="2043"/>
      <c r="R121" s="2043"/>
      <c r="S121" s="2043"/>
      <c r="T121" s="2043"/>
      <c r="U121" s="2043"/>
      <c r="V121" s="2043"/>
      <c r="W121" s="2043"/>
      <c r="X121" s="2043"/>
      <c r="Y121" s="2043"/>
      <c r="Z121" s="2043"/>
      <c r="AA121" s="2043"/>
      <c r="AB121" s="2043"/>
      <c r="AC121" s="2043"/>
      <c r="AD121" s="2043"/>
      <c r="AE121" s="2043"/>
      <c r="AF121" s="2043"/>
    </row>
    <row r="122" spans="1:32" s="2004" customFormat="1" ht="17.25" customHeight="1">
      <c r="A122" s="2035"/>
      <c r="B122" s="2021" t="s">
        <v>5394</v>
      </c>
      <c r="C122" s="2021"/>
      <c r="D122" s="2021"/>
      <c r="J122" s="2022"/>
      <c r="K122" s="2023"/>
      <c r="L122" s="2023"/>
      <c r="M122" s="2023"/>
      <c r="N122" s="2023"/>
      <c r="O122" s="2023"/>
      <c r="P122" s="2023"/>
      <c r="Q122" s="2023"/>
      <c r="R122" s="2023"/>
      <c r="S122" s="2023"/>
      <c r="T122" s="2023"/>
      <c r="U122" s="2023"/>
      <c r="V122" s="2023"/>
      <c r="W122" s="2023"/>
      <c r="X122" s="2023"/>
      <c r="Y122" s="2023"/>
      <c r="Z122" s="2023"/>
      <c r="AA122" s="2023"/>
      <c r="AB122" s="2023"/>
      <c r="AC122" s="2023"/>
      <c r="AD122" s="2023"/>
      <c r="AE122" s="2023"/>
    </row>
    <row r="123" spans="1:32" s="2004" customFormat="1" ht="17.25" customHeight="1">
      <c r="C123" s="2029" t="s">
        <v>139</v>
      </c>
      <c r="D123" s="4634" t="s">
        <v>5395</v>
      </c>
      <c r="E123" s="4634"/>
      <c r="G123" s="2004" t="s">
        <v>3186</v>
      </c>
      <c r="J123" s="2022"/>
      <c r="K123" s="2023"/>
      <c r="L123" s="2023"/>
      <c r="M123" s="2023"/>
      <c r="N123" s="2023"/>
      <c r="O123" s="2023"/>
      <c r="P123" s="2023"/>
      <c r="Q123" s="2023"/>
      <c r="R123" s="2023"/>
      <c r="S123" s="2023"/>
      <c r="T123" s="2023"/>
      <c r="U123" s="2023"/>
      <c r="V123" s="2023"/>
      <c r="W123" s="2023"/>
      <c r="X123" s="2023"/>
      <c r="Y123" s="2023"/>
      <c r="Z123" s="2023"/>
      <c r="AA123" s="2023"/>
      <c r="AB123" s="2023"/>
      <c r="AC123" s="2023"/>
      <c r="AD123" s="2023"/>
      <c r="AE123" s="2023"/>
    </row>
    <row r="124" spans="1:32" s="2004" customFormat="1" ht="17.25" customHeight="1">
      <c r="C124" s="2029" t="s">
        <v>139</v>
      </c>
      <c r="D124" s="4634" t="s">
        <v>5396</v>
      </c>
      <c r="E124" s="4634"/>
      <c r="G124" s="2004" t="s">
        <v>3188</v>
      </c>
      <c r="J124" s="2022"/>
      <c r="K124" s="2023"/>
      <c r="L124" s="2023"/>
      <c r="M124" s="2023"/>
      <c r="N124" s="2023"/>
      <c r="O124" s="2023"/>
      <c r="P124" s="2023"/>
      <c r="AF124" s="2023"/>
    </row>
    <row r="125" spans="1:32" s="2004" customFormat="1" ht="6" customHeight="1">
      <c r="A125" s="2036"/>
      <c r="B125" s="2036"/>
      <c r="C125" s="2036"/>
      <c r="D125" s="2037"/>
      <c r="E125" s="2037"/>
      <c r="F125" s="2036"/>
      <c r="G125" s="2036"/>
      <c r="H125" s="2036"/>
      <c r="I125" s="2036"/>
      <c r="J125" s="2038"/>
      <c r="K125" s="2039"/>
      <c r="L125" s="2039"/>
      <c r="M125" s="2039"/>
      <c r="N125" s="2039"/>
      <c r="O125" s="2039"/>
      <c r="P125" s="2039"/>
      <c r="Q125" s="2039"/>
      <c r="R125" s="2039"/>
      <c r="S125" s="2039"/>
      <c r="T125" s="2039"/>
      <c r="U125" s="2039"/>
      <c r="V125" s="2039"/>
      <c r="W125" s="2039"/>
      <c r="X125" s="2039"/>
      <c r="Y125" s="2039"/>
      <c r="Z125" s="2039"/>
      <c r="AA125" s="2039"/>
      <c r="AB125" s="2039"/>
      <c r="AC125" s="2039"/>
      <c r="AD125" s="2039"/>
      <c r="AE125" s="2039"/>
      <c r="AF125" s="2039"/>
    </row>
    <row r="126" spans="1:32" s="2004" customFormat="1" ht="6" customHeight="1">
      <c r="A126" s="2040"/>
      <c r="B126" s="2040"/>
      <c r="C126" s="2040"/>
      <c r="D126" s="2041"/>
      <c r="E126" s="2041"/>
      <c r="F126" s="2040"/>
      <c r="G126" s="2040"/>
      <c r="H126" s="2040"/>
      <c r="I126" s="2040"/>
      <c r="J126" s="2042"/>
      <c r="K126" s="2043"/>
      <c r="L126" s="2043"/>
      <c r="M126" s="2043"/>
      <c r="N126" s="2043"/>
      <c r="O126" s="2043"/>
      <c r="P126" s="2043"/>
      <c r="Q126" s="2043"/>
      <c r="R126" s="2043"/>
      <c r="S126" s="2043"/>
      <c r="T126" s="2043"/>
      <c r="U126" s="2043"/>
      <c r="V126" s="2043"/>
      <c r="W126" s="2043"/>
      <c r="X126" s="2043"/>
      <c r="Y126" s="2043"/>
      <c r="Z126" s="2043"/>
      <c r="AA126" s="2043"/>
      <c r="AB126" s="2043"/>
      <c r="AC126" s="2043"/>
      <c r="AD126" s="2043"/>
      <c r="AE126" s="2043"/>
      <c r="AF126" s="2043"/>
    </row>
    <row r="127" spans="1:32" s="2004" customFormat="1" ht="17.25" customHeight="1">
      <c r="A127" s="2035"/>
      <c r="B127" s="2021" t="s">
        <v>5397</v>
      </c>
      <c r="C127" s="2021"/>
      <c r="D127" s="2021"/>
      <c r="J127" s="2022"/>
      <c r="K127" s="2023"/>
      <c r="L127" s="2023"/>
      <c r="M127" s="2023"/>
      <c r="N127" s="2023"/>
      <c r="O127" s="2023"/>
      <c r="P127" s="2023"/>
      <c r="Q127" s="2023"/>
      <c r="R127" s="2023"/>
      <c r="S127" s="2023"/>
      <c r="T127" s="2023"/>
      <c r="U127" s="2023"/>
      <c r="V127" s="2023"/>
      <c r="W127" s="2023"/>
      <c r="X127" s="2023"/>
      <c r="Y127" s="2023"/>
      <c r="Z127" s="2023"/>
      <c r="AA127" s="2023"/>
      <c r="AB127" s="2023"/>
      <c r="AC127" s="2023"/>
      <c r="AD127" s="2023"/>
      <c r="AE127" s="2023"/>
    </row>
    <row r="128" spans="1:32" s="2004" customFormat="1" ht="17.25" customHeight="1">
      <c r="C128" s="2029" t="s">
        <v>139</v>
      </c>
      <c r="D128" s="4634" t="s">
        <v>5398</v>
      </c>
      <c r="E128" s="4634"/>
      <c r="G128" s="2004" t="s">
        <v>3191</v>
      </c>
      <c r="J128" s="2022"/>
      <c r="K128" s="2023"/>
      <c r="L128" s="2023"/>
      <c r="M128" s="2023"/>
      <c r="N128" s="2023"/>
      <c r="O128" s="2023"/>
      <c r="P128" s="2023"/>
      <c r="Q128" s="2023"/>
      <c r="R128" s="2023"/>
      <c r="S128" s="2023"/>
      <c r="T128" s="2023"/>
      <c r="U128" s="2023"/>
      <c r="V128" s="2023"/>
      <c r="W128" s="2023"/>
      <c r="X128" s="2023"/>
      <c r="Y128" s="2023"/>
      <c r="Z128" s="2023"/>
      <c r="AA128" s="2023"/>
      <c r="AB128" s="2023"/>
      <c r="AC128" s="2023"/>
      <c r="AD128" s="2023"/>
      <c r="AE128" s="2023"/>
      <c r="AF128" s="2023"/>
    </row>
    <row r="129" spans="1:32" s="2004" customFormat="1" ht="6" customHeight="1">
      <c r="A129" s="2036"/>
      <c r="B129" s="2036"/>
      <c r="C129" s="2036"/>
      <c r="D129" s="2037"/>
      <c r="E129" s="2037"/>
      <c r="F129" s="2036"/>
      <c r="G129" s="2036"/>
      <c r="H129" s="2036"/>
      <c r="I129" s="2036"/>
      <c r="J129" s="2038"/>
      <c r="K129" s="2039"/>
      <c r="L129" s="2039"/>
      <c r="M129" s="2039"/>
      <c r="N129" s="2039"/>
      <c r="O129" s="2039"/>
      <c r="P129" s="2039"/>
      <c r="Q129" s="2039"/>
      <c r="R129" s="2039"/>
      <c r="S129" s="2039"/>
      <c r="T129" s="2039"/>
      <c r="U129" s="2039"/>
      <c r="V129" s="2039"/>
      <c r="W129" s="2039"/>
      <c r="X129" s="2039"/>
      <c r="Y129" s="2039"/>
      <c r="Z129" s="2039"/>
      <c r="AA129" s="2039"/>
      <c r="AB129" s="2039"/>
      <c r="AC129" s="2039"/>
      <c r="AD129" s="2039"/>
      <c r="AE129" s="2039"/>
      <c r="AF129" s="2039"/>
    </row>
    <row r="130" spans="1:32" s="2004" customFormat="1" ht="6" customHeight="1">
      <c r="A130" s="2040"/>
      <c r="B130" s="2040"/>
      <c r="C130" s="2040"/>
      <c r="D130" s="2041"/>
      <c r="E130" s="2041"/>
      <c r="F130" s="2040"/>
      <c r="G130" s="2040"/>
      <c r="H130" s="2040"/>
      <c r="I130" s="2040"/>
      <c r="J130" s="2042"/>
      <c r="K130" s="2043"/>
      <c r="L130" s="2043"/>
      <c r="M130" s="2043"/>
      <c r="N130" s="2043"/>
      <c r="O130" s="2043"/>
      <c r="P130" s="2043"/>
      <c r="Q130" s="2043"/>
      <c r="R130" s="2043"/>
      <c r="S130" s="2043"/>
      <c r="T130" s="2043"/>
      <c r="U130" s="2043"/>
      <c r="V130" s="2043"/>
      <c r="W130" s="2043"/>
      <c r="X130" s="2043"/>
      <c r="Y130" s="2043"/>
      <c r="Z130" s="2043"/>
      <c r="AA130" s="2043"/>
      <c r="AB130" s="2043"/>
      <c r="AC130" s="2043"/>
      <c r="AD130" s="2043"/>
      <c r="AE130" s="2043"/>
      <c r="AF130" s="2043"/>
    </row>
    <row r="131" spans="1:32" s="2004" customFormat="1" ht="17.25" customHeight="1">
      <c r="A131" s="2035"/>
      <c r="B131" s="2021" t="s">
        <v>5399</v>
      </c>
      <c r="C131" s="2021"/>
      <c r="J131" s="2022"/>
      <c r="K131" s="2023"/>
      <c r="L131" s="2023"/>
      <c r="M131" s="2023"/>
      <c r="N131" s="2023"/>
      <c r="O131" s="2023"/>
      <c r="P131" s="2023"/>
      <c r="Q131" s="2023"/>
      <c r="R131" s="2023"/>
      <c r="S131" s="2023"/>
      <c r="T131" s="2023"/>
      <c r="U131" s="2023"/>
      <c r="V131" s="2023"/>
      <c r="W131" s="2023"/>
      <c r="X131" s="2023"/>
      <c r="Y131" s="2023"/>
      <c r="Z131" s="2023"/>
      <c r="AA131" s="2023"/>
      <c r="AB131" s="2023"/>
      <c r="AC131" s="2023"/>
      <c r="AD131" s="2023"/>
      <c r="AE131" s="2023"/>
    </row>
    <row r="132" spans="1:32" s="2004" customFormat="1" ht="17.25" customHeight="1">
      <c r="C132" s="2029" t="s">
        <v>139</v>
      </c>
      <c r="D132" s="4634" t="s">
        <v>5400</v>
      </c>
      <c r="E132" s="4634"/>
      <c r="G132" s="2004" t="s">
        <v>3194</v>
      </c>
      <c r="J132" s="2022"/>
      <c r="K132" s="2023"/>
      <c r="L132" s="2023"/>
      <c r="M132" s="2023"/>
      <c r="N132" s="2023"/>
      <c r="O132" s="2023"/>
      <c r="P132" s="2023"/>
      <c r="Q132" s="2023"/>
      <c r="R132" s="2023"/>
      <c r="S132" s="2023"/>
      <c r="T132" s="2023"/>
      <c r="U132" s="2023"/>
      <c r="V132" s="2023"/>
      <c r="W132" s="2023"/>
      <c r="X132" s="2023"/>
      <c r="Y132" s="2023"/>
      <c r="Z132" s="2023"/>
      <c r="AA132" s="2023"/>
      <c r="AB132" s="2023"/>
      <c r="AC132" s="2023"/>
      <c r="AD132" s="2023"/>
      <c r="AE132" s="2023"/>
      <c r="AF132" s="2023"/>
    </row>
    <row r="133" spans="1:32" s="2004" customFormat="1" ht="6" customHeight="1">
      <c r="A133" s="2036"/>
      <c r="B133" s="2036"/>
      <c r="C133" s="2036"/>
      <c r="D133" s="2037"/>
      <c r="E133" s="2037"/>
      <c r="F133" s="2036"/>
      <c r="G133" s="2036"/>
      <c r="H133" s="2036"/>
      <c r="I133" s="2036"/>
      <c r="J133" s="2038"/>
      <c r="K133" s="2039"/>
      <c r="L133" s="2039"/>
      <c r="M133" s="2039"/>
      <c r="N133" s="2039"/>
      <c r="O133" s="2039"/>
      <c r="P133" s="2039"/>
      <c r="Q133" s="2039"/>
      <c r="R133" s="2039"/>
      <c r="S133" s="2039"/>
      <c r="T133" s="2039"/>
      <c r="U133" s="2039"/>
      <c r="V133" s="2039"/>
      <c r="W133" s="2039"/>
      <c r="X133" s="2039"/>
      <c r="Y133" s="2039"/>
      <c r="Z133" s="2039"/>
      <c r="AA133" s="2039"/>
      <c r="AB133" s="2039"/>
      <c r="AC133" s="2039"/>
      <c r="AD133" s="2039"/>
      <c r="AE133" s="2039"/>
      <c r="AF133" s="2039"/>
    </row>
    <row r="134" spans="1:32" s="2004" customFormat="1" ht="6" customHeight="1">
      <c r="A134" s="2040"/>
      <c r="B134" s="2040"/>
      <c r="C134" s="2040"/>
      <c r="D134" s="2041"/>
      <c r="E134" s="2041"/>
      <c r="F134" s="2040"/>
      <c r="G134" s="2040"/>
      <c r="H134" s="2040"/>
      <c r="I134" s="2040"/>
      <c r="J134" s="2042"/>
      <c r="K134" s="2043"/>
      <c r="L134" s="2043"/>
      <c r="M134" s="2043"/>
      <c r="N134" s="2043"/>
      <c r="O134" s="2043"/>
      <c r="P134" s="2043"/>
      <c r="Q134" s="2043"/>
      <c r="R134" s="2043"/>
      <c r="S134" s="2043"/>
      <c r="T134" s="2043"/>
      <c r="U134" s="2043"/>
      <c r="V134" s="2043"/>
      <c r="W134" s="2043"/>
      <c r="X134" s="2043"/>
      <c r="Y134" s="2043"/>
      <c r="Z134" s="2043"/>
      <c r="AA134" s="2043"/>
      <c r="AB134" s="2043"/>
      <c r="AC134" s="2043"/>
      <c r="AD134" s="2043"/>
      <c r="AE134" s="2043"/>
      <c r="AF134" s="2043"/>
    </row>
    <row r="135" spans="1:32" s="2004" customFormat="1" ht="17.25" customHeight="1">
      <c r="A135" s="2035"/>
      <c r="B135" s="2021" t="s">
        <v>5401</v>
      </c>
      <c r="C135" s="2021"/>
      <c r="D135" s="2021"/>
      <c r="J135" s="2022"/>
      <c r="K135" s="2023"/>
      <c r="L135" s="2023"/>
      <c r="M135" s="2023"/>
      <c r="N135" s="2023"/>
      <c r="O135" s="2023"/>
      <c r="P135" s="2023"/>
      <c r="Q135" s="2023"/>
      <c r="R135" s="2023"/>
      <c r="S135" s="2023"/>
      <c r="T135" s="2023"/>
      <c r="U135" s="2023"/>
      <c r="V135" s="2023"/>
      <c r="W135" s="2023"/>
      <c r="X135" s="2023"/>
      <c r="Y135" s="2023"/>
      <c r="Z135" s="2023"/>
      <c r="AA135" s="2023"/>
      <c r="AB135" s="2023"/>
      <c r="AC135" s="2023"/>
      <c r="AD135" s="2023"/>
      <c r="AE135" s="2023"/>
    </row>
    <row r="136" spans="1:32" s="2004" customFormat="1" ht="17.25" customHeight="1">
      <c r="C136" s="2029" t="s">
        <v>139</v>
      </c>
      <c r="D136" s="4634" t="s">
        <v>5402</v>
      </c>
      <c r="E136" s="4634"/>
      <c r="G136" s="2004" t="s">
        <v>3197</v>
      </c>
      <c r="J136" s="2022"/>
      <c r="K136" s="2023"/>
      <c r="L136" s="2023"/>
      <c r="M136" s="2023"/>
      <c r="N136" s="2023"/>
      <c r="O136" s="2023"/>
      <c r="P136" s="2023"/>
      <c r="Q136" s="2023"/>
      <c r="R136" s="2023"/>
      <c r="S136" s="2023"/>
      <c r="T136" s="2023"/>
      <c r="U136" s="2023"/>
      <c r="V136" s="2023"/>
      <c r="W136" s="2023"/>
      <c r="X136" s="2023"/>
      <c r="Y136" s="2023"/>
      <c r="Z136" s="2023"/>
      <c r="AA136" s="2023"/>
      <c r="AB136" s="2023"/>
      <c r="AC136" s="2023"/>
      <c r="AD136" s="2023"/>
      <c r="AE136" s="2023"/>
    </row>
    <row r="137" spans="1:32" ht="6" customHeight="1">
      <c r="A137" s="2034"/>
      <c r="B137" s="2034"/>
      <c r="C137" s="2034"/>
      <c r="D137" s="2034"/>
      <c r="E137" s="2034"/>
      <c r="F137" s="2034"/>
      <c r="G137" s="2034"/>
      <c r="H137" s="2034"/>
      <c r="I137" s="2034"/>
      <c r="J137" s="2034"/>
      <c r="K137" s="2034"/>
      <c r="L137" s="2034"/>
      <c r="M137" s="2034"/>
      <c r="N137" s="2034"/>
      <c r="O137" s="2034"/>
      <c r="P137" s="2034"/>
      <c r="Q137" s="2034"/>
      <c r="R137" s="2034"/>
      <c r="S137" s="2034"/>
      <c r="T137" s="2034"/>
      <c r="U137" s="2034"/>
      <c r="V137" s="2034"/>
      <c r="W137" s="2034"/>
      <c r="X137" s="2034"/>
      <c r="Y137" s="2034"/>
      <c r="Z137" s="2034"/>
      <c r="AA137" s="2034"/>
      <c r="AB137" s="2034"/>
      <c r="AC137" s="2034"/>
      <c r="AD137" s="2034"/>
      <c r="AE137" s="2034"/>
      <c r="AF137" s="2034"/>
    </row>
    <row r="138" spans="1:32" ht="15.75" customHeight="1">
      <c r="A138" s="2005" t="s">
        <v>3028</v>
      </c>
    </row>
    <row r="139" spans="1:32" s="2008" customFormat="1" ht="15.75" customHeight="1">
      <c r="B139" s="2008" t="s">
        <v>2977</v>
      </c>
      <c r="C139" s="2008" t="s">
        <v>3198</v>
      </c>
    </row>
    <row r="140" spans="1:32" s="2008" customFormat="1" ht="15.75" customHeight="1">
      <c r="D140" s="2045"/>
      <c r="E140" s="2045"/>
      <c r="F140" s="2045"/>
      <c r="G140" s="2045"/>
      <c r="H140" s="2045"/>
      <c r="I140" s="2045"/>
      <c r="J140" s="2045"/>
      <c r="K140" s="2045"/>
      <c r="L140" s="2045"/>
      <c r="M140" s="2045"/>
      <c r="N140" s="2045"/>
      <c r="O140" s="2045"/>
      <c r="P140" s="2045"/>
      <c r="Q140" s="2045"/>
      <c r="R140" s="2045"/>
      <c r="S140" s="2045"/>
      <c r="T140" s="2045"/>
      <c r="U140" s="2045"/>
      <c r="V140" s="2045"/>
      <c r="W140" s="2045"/>
      <c r="X140" s="2045"/>
      <c r="Y140" s="2045"/>
      <c r="Z140" s="2045"/>
      <c r="AA140" s="2045"/>
      <c r="AB140" s="2045"/>
      <c r="AC140" s="2045"/>
      <c r="AD140" s="2045"/>
      <c r="AE140" s="2045"/>
      <c r="AF140" s="2045"/>
    </row>
    <row r="141" spans="1:32" s="2008" customFormat="1" ht="15.75" customHeight="1">
      <c r="C141" s="2045"/>
      <c r="D141" s="2045"/>
      <c r="E141" s="2045"/>
      <c r="F141" s="2045"/>
      <c r="G141" s="2045"/>
      <c r="H141" s="2045"/>
      <c r="I141" s="2045"/>
      <c r="J141" s="2045"/>
      <c r="K141" s="2045"/>
      <c r="L141" s="2045"/>
      <c r="M141" s="2045"/>
      <c r="N141" s="2045"/>
      <c r="O141" s="2045"/>
      <c r="P141" s="2045"/>
      <c r="Q141" s="2045"/>
      <c r="R141" s="2045"/>
      <c r="S141" s="2045"/>
      <c r="T141" s="2045"/>
      <c r="U141" s="2045"/>
      <c r="V141" s="2045"/>
      <c r="W141" s="2045"/>
      <c r="X141" s="2045"/>
      <c r="Y141" s="2045"/>
      <c r="Z141" s="2045"/>
      <c r="AA141" s="2045"/>
      <c r="AB141" s="2045"/>
      <c r="AC141" s="2045"/>
      <c r="AD141" s="2045"/>
      <c r="AE141" s="2045"/>
      <c r="AF141" s="2045"/>
    </row>
    <row r="142" spans="1:32" ht="15.75" customHeight="1">
      <c r="B142" s="2008"/>
    </row>
    <row r="143" spans="1:32" ht="18" customHeight="1"/>
    <row r="144" spans="1:32" s="2004" customFormat="1" ht="18" customHeight="1">
      <c r="A144" s="4635" t="s">
        <v>85</v>
      </c>
      <c r="B144" s="4635"/>
      <c r="C144" s="4635"/>
      <c r="D144" s="4635"/>
      <c r="E144" s="4635"/>
      <c r="F144" s="4635"/>
      <c r="G144" s="4635"/>
      <c r="H144" s="4635"/>
      <c r="I144" s="4635"/>
      <c r="J144" s="4635"/>
      <c r="K144" s="4635"/>
      <c r="L144" s="4635"/>
      <c r="M144" s="4635"/>
      <c r="N144" s="4635"/>
      <c r="O144" s="4635"/>
      <c r="P144" s="4635"/>
      <c r="Q144" s="4635"/>
      <c r="R144" s="4635"/>
      <c r="S144" s="4635"/>
      <c r="T144" s="4635"/>
      <c r="U144" s="4635"/>
      <c r="V144" s="4635"/>
      <c r="W144" s="4635"/>
      <c r="X144" s="4635"/>
      <c r="Y144" s="4635"/>
      <c r="Z144" s="4635"/>
      <c r="AA144" s="4635"/>
      <c r="AB144" s="4635"/>
      <c r="AC144" s="4635"/>
      <c r="AD144" s="4635"/>
      <c r="AE144" s="4635"/>
      <c r="AF144" s="4635"/>
    </row>
    <row r="145" spans="1:32" s="2004" customFormat="1" ht="27" customHeight="1">
      <c r="A145" s="2020" t="s">
        <v>3201</v>
      </c>
      <c r="B145" s="2018"/>
      <c r="C145" s="2018"/>
      <c r="D145" s="2018"/>
      <c r="E145" s="2018"/>
      <c r="F145" s="2018"/>
      <c r="G145" s="2018"/>
      <c r="H145" s="2018"/>
      <c r="I145" s="2018"/>
      <c r="J145" s="2018"/>
      <c r="K145" s="2018"/>
      <c r="L145" s="2018"/>
      <c r="M145" s="2018"/>
      <c r="N145" s="2018"/>
      <c r="O145" s="2018"/>
      <c r="P145" s="2018"/>
      <c r="Q145" s="2018"/>
      <c r="R145" s="2018"/>
      <c r="S145" s="2018"/>
      <c r="T145" s="2018"/>
      <c r="U145" s="2018"/>
      <c r="V145" s="2018"/>
      <c r="W145" s="2018"/>
      <c r="X145" s="2018"/>
      <c r="Y145" s="2018"/>
      <c r="Z145" s="2018"/>
      <c r="AA145" s="2018"/>
      <c r="AB145" s="2018"/>
      <c r="AC145" s="2018"/>
      <c r="AD145" s="2018"/>
      <c r="AE145" s="2018"/>
      <c r="AF145" s="2018"/>
    </row>
    <row r="146" spans="1:32" s="2004" customFormat="1" ht="6" customHeight="1">
      <c r="A146" s="2021"/>
    </row>
    <row r="147" spans="1:32" s="2004" customFormat="1" ht="16.5" customHeight="1">
      <c r="A147" s="2021" t="s">
        <v>3643</v>
      </c>
    </row>
    <row r="148" spans="1:32" s="2004" customFormat="1" ht="16.5" customHeight="1">
      <c r="B148" s="4636" t="str">
        <f>cst_wskakunin_BUILD__address</f>
        <v>埼玉県さいたま市緑区</v>
      </c>
      <c r="C148" s="4636"/>
      <c r="D148" s="4636"/>
      <c r="E148" s="4636"/>
      <c r="F148" s="4636"/>
      <c r="G148" s="4636"/>
      <c r="H148" s="4636"/>
      <c r="I148" s="4636"/>
      <c r="J148" s="4636"/>
      <c r="K148" s="4636"/>
      <c r="L148" s="4636"/>
      <c r="M148" s="4636"/>
      <c r="N148" s="4636"/>
      <c r="O148" s="4636"/>
      <c r="P148" s="4636"/>
      <c r="Q148" s="4636"/>
      <c r="R148" s="4636"/>
      <c r="S148" s="4636"/>
      <c r="T148" s="4636"/>
      <c r="U148" s="4636"/>
      <c r="V148" s="4636"/>
      <c r="W148" s="4636"/>
      <c r="X148" s="4636"/>
      <c r="Y148" s="4636"/>
      <c r="Z148" s="4636"/>
      <c r="AA148" s="4636"/>
      <c r="AB148" s="4636"/>
      <c r="AC148" s="4636"/>
      <c r="AD148" s="4636"/>
      <c r="AE148" s="4636"/>
    </row>
    <row r="149" spans="1:32" s="2004" customFormat="1" ht="6" customHeight="1">
      <c r="A149" s="2018"/>
      <c r="B149" s="2018"/>
      <c r="C149" s="2018"/>
      <c r="D149" s="2018"/>
      <c r="E149" s="2018"/>
      <c r="F149" s="2018"/>
      <c r="G149" s="2018"/>
      <c r="H149" s="2018"/>
      <c r="I149" s="2018"/>
      <c r="J149" s="2018"/>
      <c r="K149" s="2018"/>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row>
    <row r="150" spans="1:32" s="2004" customFormat="1" ht="6" customHeight="1"/>
    <row r="151" spans="1:32" s="2004" customFormat="1" ht="16.5" customHeight="1">
      <c r="A151" s="2021" t="s">
        <v>4677</v>
      </c>
    </row>
    <row r="152" spans="1:32" s="2004" customFormat="1" ht="16.5" customHeight="1">
      <c r="C152" s="2046" t="str">
        <f>cst_wskakunin_KUIKI_TOSI</f>
        <v>□</v>
      </c>
      <c r="D152" s="2004" t="s">
        <v>462</v>
      </c>
      <c r="J152" s="2004" t="s">
        <v>9</v>
      </c>
      <c r="K152" s="2046" t="str">
        <f>cst_wskakunin_KUIKI_SIGAIKA</f>
        <v>□</v>
      </c>
      <c r="L152" s="2004" t="s">
        <v>466</v>
      </c>
      <c r="Q152" s="2046" t="str">
        <f>cst_wskakunin_KUIKI_TYOSEI</f>
        <v>□</v>
      </c>
      <c r="R152" s="2004" t="s">
        <v>467</v>
      </c>
      <c r="X152" s="2046" t="str">
        <f>cst_wskakunin_KUIKI_HISETTEI</f>
        <v>□</v>
      </c>
      <c r="Y152" s="2004" t="s">
        <v>3204</v>
      </c>
    </row>
    <row r="153" spans="1:32" s="2004" customFormat="1" ht="16.5" customHeight="1">
      <c r="C153" s="2046" t="str">
        <f>cst_wskakunin_KUIKI_JYUN_TOSHI</f>
        <v>□</v>
      </c>
      <c r="D153" s="2004" t="s">
        <v>463</v>
      </c>
      <c r="K153" s="2046" t="str">
        <f>cst_wskakunin_KUIKI_KUIKIGAI</f>
        <v>□</v>
      </c>
      <c r="L153" s="2004" t="s">
        <v>3205</v>
      </c>
    </row>
    <row r="154" spans="1:32" s="2004" customFormat="1" ht="6" customHeight="1">
      <c r="A154" s="2018"/>
      <c r="B154" s="2018"/>
      <c r="C154" s="2018"/>
      <c r="D154" s="2018"/>
      <c r="E154" s="2018"/>
      <c r="F154" s="2018"/>
      <c r="G154" s="2018"/>
      <c r="H154" s="2018"/>
      <c r="I154" s="2018"/>
      <c r="J154" s="2018"/>
      <c r="K154" s="2018"/>
      <c r="L154" s="2018"/>
      <c r="M154" s="2018"/>
      <c r="N154" s="2018"/>
      <c r="O154" s="2018"/>
      <c r="P154" s="2018"/>
      <c r="Q154" s="2018"/>
      <c r="R154" s="2018"/>
      <c r="S154" s="2018"/>
      <c r="T154" s="2018"/>
      <c r="U154" s="2018"/>
      <c r="V154" s="2018"/>
      <c r="W154" s="2018"/>
      <c r="X154" s="2018"/>
      <c r="Y154" s="2018"/>
      <c r="Z154" s="2018"/>
      <c r="AA154" s="2018"/>
      <c r="AB154" s="2018"/>
      <c r="AC154" s="2018"/>
      <c r="AD154" s="2018"/>
      <c r="AE154" s="2018"/>
      <c r="AF154" s="2018"/>
    </row>
    <row r="155" spans="1:32" s="2004" customFormat="1" ht="6" customHeight="1"/>
    <row r="156" spans="1:32" s="2004" customFormat="1" ht="16.5" customHeight="1">
      <c r="A156" s="2021" t="s">
        <v>4678</v>
      </c>
      <c r="H156" s="2046" t="str">
        <f>cst_wskakunin_BOUKA_BOUKA</f>
        <v>□</v>
      </c>
      <c r="I156" s="2004" t="s">
        <v>469</v>
      </c>
      <c r="N156" s="2046" t="str">
        <f>cst_wskakunin_BOUKA_JYUN_BOUKA</f>
        <v>□</v>
      </c>
      <c r="O156" s="2004" t="s">
        <v>470</v>
      </c>
      <c r="T156" s="2046" t="str">
        <f>cst_wskakunin_BOUKA_NASI</f>
        <v>□</v>
      </c>
      <c r="U156" s="2004" t="s">
        <v>230</v>
      </c>
    </row>
    <row r="157" spans="1:32" s="2004" customFormat="1" ht="6" customHeight="1">
      <c r="A157" s="2018"/>
      <c r="B157" s="2018"/>
      <c r="C157" s="2018"/>
      <c r="D157" s="2018"/>
      <c r="E157" s="2018"/>
      <c r="F157" s="2018"/>
      <c r="G157" s="2018"/>
      <c r="H157" s="2018"/>
      <c r="I157" s="2018"/>
      <c r="J157" s="2018"/>
      <c r="K157" s="2018"/>
      <c r="L157" s="2018"/>
      <c r="M157" s="2018"/>
      <c r="N157" s="2018"/>
      <c r="O157" s="2018"/>
      <c r="P157" s="2018"/>
      <c r="Q157" s="2018"/>
      <c r="R157" s="2018"/>
      <c r="S157" s="2018"/>
      <c r="T157" s="2018"/>
      <c r="U157" s="2018"/>
      <c r="V157" s="2018"/>
      <c r="W157" s="2018"/>
      <c r="X157" s="2018"/>
      <c r="Y157" s="2018"/>
      <c r="Z157" s="2018"/>
      <c r="AA157" s="2018"/>
      <c r="AB157" s="2018"/>
      <c r="AC157" s="2018"/>
      <c r="AD157" s="2018"/>
      <c r="AE157" s="2018"/>
      <c r="AF157" s="2018"/>
    </row>
    <row r="158" spans="1:32" s="2004" customFormat="1" ht="6" customHeight="1"/>
    <row r="159" spans="1:32" s="2004" customFormat="1" ht="16.5" customHeight="1">
      <c r="A159" s="2021" t="s">
        <v>4679</v>
      </c>
      <c r="H159" s="4637" t="str">
        <f>cst_wskakunin_SHIKITI_MENSEKI_1_TOTAL</f>
        <v/>
      </c>
      <c r="I159" s="4637"/>
      <c r="J159" s="4637"/>
      <c r="K159" s="4637"/>
      <c r="L159" s="2004" t="s">
        <v>114</v>
      </c>
    </row>
    <row r="160" spans="1:32" s="2004" customFormat="1" ht="6" customHeight="1">
      <c r="A160" s="2018"/>
      <c r="B160" s="2018"/>
      <c r="C160" s="2018"/>
      <c r="D160" s="2018"/>
      <c r="E160" s="2018"/>
      <c r="F160" s="2018"/>
      <c r="G160" s="2018"/>
      <c r="H160" s="2018"/>
      <c r="I160" s="2018"/>
      <c r="J160" s="2018"/>
      <c r="K160" s="2018"/>
      <c r="L160" s="2018"/>
      <c r="M160" s="2018"/>
      <c r="N160" s="2018"/>
      <c r="O160" s="2018"/>
      <c r="P160" s="2018"/>
      <c r="Q160" s="2018"/>
      <c r="R160" s="2018"/>
      <c r="S160" s="2018"/>
      <c r="T160" s="2018"/>
      <c r="U160" s="2018"/>
      <c r="V160" s="2018"/>
      <c r="W160" s="2018"/>
      <c r="X160" s="2018"/>
      <c r="Y160" s="2018"/>
      <c r="Z160" s="2018"/>
      <c r="AA160" s="2018"/>
      <c r="AB160" s="2018"/>
      <c r="AC160" s="2018"/>
      <c r="AD160" s="2018"/>
      <c r="AE160" s="2018"/>
      <c r="AF160" s="2018"/>
    </row>
    <row r="161" spans="1:32" s="2004" customFormat="1" ht="6" customHeight="1"/>
    <row r="162" spans="1:32" s="2004" customFormat="1" ht="16.5" customHeight="1">
      <c r="A162" s="2021" t="s">
        <v>4680</v>
      </c>
      <c r="H162" s="2046" t="str">
        <f>IF(cst_wskakunin_YOUTO="一戸建ての住宅","■","□")</f>
        <v>□</v>
      </c>
      <c r="I162" s="2004" t="s">
        <v>154</v>
      </c>
      <c r="P162" s="2046" t="str">
        <f>IF(cst_wskakunin_YOUTO&lt;&gt;"一戸建ての住宅","■","□")</f>
        <v>■</v>
      </c>
      <c r="Q162" s="2004" t="s">
        <v>3209</v>
      </c>
    </row>
    <row r="163" spans="1:32" s="2004" customFormat="1" ht="6" customHeight="1">
      <c r="A163" s="2018"/>
      <c r="B163" s="2018"/>
      <c r="C163" s="2018"/>
      <c r="D163" s="2018"/>
      <c r="E163" s="2018"/>
      <c r="F163" s="2018"/>
      <c r="G163" s="2018"/>
      <c r="H163" s="2018"/>
      <c r="I163" s="2018"/>
      <c r="J163" s="2018"/>
      <c r="K163" s="2018"/>
      <c r="L163" s="2018"/>
      <c r="M163" s="2018"/>
      <c r="N163" s="2018"/>
      <c r="O163" s="2018"/>
      <c r="P163" s="2018"/>
      <c r="Q163" s="2018"/>
      <c r="R163" s="2018"/>
      <c r="S163" s="2018"/>
      <c r="T163" s="2018"/>
      <c r="U163" s="2018"/>
      <c r="V163" s="2018"/>
      <c r="W163" s="2018"/>
      <c r="X163" s="2018"/>
      <c r="Y163" s="2018"/>
      <c r="Z163" s="2018"/>
      <c r="AA163" s="2018"/>
      <c r="AB163" s="2018"/>
      <c r="AC163" s="2018"/>
      <c r="AD163" s="2018"/>
      <c r="AE163" s="2018"/>
      <c r="AF163" s="2018"/>
    </row>
    <row r="164" spans="1:32" s="2004" customFormat="1" ht="6" customHeight="1"/>
    <row r="165" spans="1:32" s="2004" customFormat="1" ht="16.5" customHeight="1">
      <c r="A165" s="2021" t="s">
        <v>4681</v>
      </c>
      <c r="H165" s="4637" t="str">
        <f>IF(cst_wsjob_JOB_INPUT_VERSION="","",IF(cst_wsjob_JOB_INPUT_VERSION&gt;=6,cst_wskakunin_KENTIKU_MENSEKI_ZENTAI_SHINSEI,cst_wskakunin_KENTIKU_MENSEKI_SHINSEI))</f>
        <v/>
      </c>
      <c r="I165" s="4637"/>
      <c r="J165" s="4637"/>
      <c r="K165" s="4637"/>
      <c r="L165" s="2004" t="s">
        <v>114</v>
      </c>
    </row>
    <row r="166" spans="1:32" s="2004" customFormat="1" ht="6" customHeight="1">
      <c r="A166" s="2018"/>
      <c r="B166" s="2018"/>
      <c r="C166" s="2018"/>
      <c r="D166" s="2018"/>
      <c r="E166" s="2018"/>
      <c r="F166" s="2018"/>
      <c r="G166" s="2018"/>
      <c r="H166" s="2018"/>
      <c r="I166" s="2018"/>
      <c r="J166" s="2018"/>
      <c r="K166" s="2018"/>
      <c r="L166" s="2018"/>
      <c r="M166" s="2018"/>
      <c r="N166" s="2018"/>
      <c r="O166" s="2018"/>
      <c r="P166" s="2018"/>
      <c r="Q166" s="2018"/>
      <c r="R166" s="2018"/>
      <c r="S166" s="2018"/>
      <c r="T166" s="2018"/>
      <c r="U166" s="2018"/>
      <c r="V166" s="2018"/>
      <c r="W166" s="2018"/>
      <c r="X166" s="2018"/>
      <c r="Y166" s="2018"/>
      <c r="Z166" s="2018"/>
      <c r="AA166" s="2018"/>
      <c r="AB166" s="2018"/>
      <c r="AC166" s="2018"/>
      <c r="AD166" s="2018"/>
      <c r="AE166" s="2018"/>
      <c r="AF166" s="2018"/>
    </row>
    <row r="167" spans="1:32" s="2004" customFormat="1" ht="6" customHeight="1"/>
    <row r="168" spans="1:32" s="2004" customFormat="1" ht="16.5" customHeight="1">
      <c r="A168" s="2021" t="s">
        <v>4682</v>
      </c>
      <c r="H168" s="4637" t="str">
        <f>cst_wskakunin_NOBE_MENSEKI_BUILD_SHINSEI</f>
        <v/>
      </c>
      <c r="I168" s="4637"/>
      <c r="J168" s="4637"/>
      <c r="K168" s="4637"/>
      <c r="L168" s="2004" t="s">
        <v>114</v>
      </c>
    </row>
    <row r="169" spans="1:32" s="2004" customFormat="1" ht="6" customHeight="1">
      <c r="A169" s="2018"/>
      <c r="B169" s="2018"/>
      <c r="C169" s="2018"/>
      <c r="D169" s="2018"/>
      <c r="E169" s="2018"/>
      <c r="F169" s="2018"/>
      <c r="G169" s="2018"/>
      <c r="H169" s="2018"/>
      <c r="I169" s="2018"/>
      <c r="J169" s="2018"/>
      <c r="K169" s="2018"/>
      <c r="L169" s="2018"/>
      <c r="M169" s="2018"/>
      <c r="N169" s="2018"/>
      <c r="O169" s="2018"/>
      <c r="P169" s="2018"/>
      <c r="Q169" s="2018"/>
      <c r="R169" s="2018"/>
      <c r="S169" s="2018"/>
      <c r="T169" s="2018"/>
      <c r="U169" s="2018"/>
      <c r="V169" s="2018"/>
      <c r="W169" s="2018"/>
      <c r="X169" s="2018"/>
      <c r="Y169" s="2018"/>
      <c r="Z169" s="2018"/>
      <c r="AA169" s="2018"/>
      <c r="AB169" s="2018"/>
      <c r="AC169" s="2018"/>
      <c r="AD169" s="2018"/>
      <c r="AE169" s="2018"/>
      <c r="AF169" s="2018"/>
    </row>
    <row r="170" spans="1:32" s="2004" customFormat="1" ht="6" customHeight="1"/>
    <row r="171" spans="1:32" s="2004" customFormat="1" ht="16.5" customHeight="1">
      <c r="A171" s="2021" t="s">
        <v>4686</v>
      </c>
    </row>
    <row r="172" spans="1:32" s="2004" customFormat="1" ht="16.5" customHeight="1">
      <c r="C172" s="2004" t="s">
        <v>3213</v>
      </c>
      <c r="J172" s="4638"/>
      <c r="K172" s="4638"/>
      <c r="L172" s="4638"/>
      <c r="M172" s="2004" t="s">
        <v>108</v>
      </c>
    </row>
    <row r="173" spans="1:32" s="2004" customFormat="1" ht="16.5" customHeight="1">
      <c r="C173" s="2004" t="s">
        <v>3214</v>
      </c>
      <c r="J173" s="4638"/>
      <c r="K173" s="4638"/>
      <c r="L173" s="4638"/>
      <c r="M173" s="2004" t="s">
        <v>108</v>
      </c>
    </row>
    <row r="174" spans="1:32" s="2004" customFormat="1" ht="6" customHeight="1">
      <c r="A174" s="2018"/>
      <c r="B174" s="2018"/>
      <c r="C174" s="2018"/>
      <c r="D174" s="2018"/>
      <c r="E174" s="2018"/>
      <c r="F174" s="2018"/>
      <c r="G174" s="2018"/>
      <c r="H174" s="2018"/>
      <c r="I174" s="2018"/>
      <c r="J174" s="2018"/>
      <c r="K174" s="2018"/>
      <c r="L174" s="2018"/>
      <c r="M174" s="2018"/>
      <c r="N174" s="2018"/>
      <c r="O174" s="2018"/>
      <c r="P174" s="2018"/>
      <c r="Q174" s="2018"/>
      <c r="R174" s="2018"/>
      <c r="S174" s="2018"/>
      <c r="T174" s="2018"/>
      <c r="U174" s="2018"/>
      <c r="V174" s="2018"/>
      <c r="W174" s="2018"/>
      <c r="X174" s="2018"/>
      <c r="Y174" s="2018"/>
      <c r="Z174" s="2018"/>
      <c r="AA174" s="2018"/>
      <c r="AB174" s="2018"/>
      <c r="AC174" s="2018"/>
      <c r="AD174" s="2018"/>
      <c r="AE174" s="2018"/>
      <c r="AF174" s="2018"/>
    </row>
    <row r="175" spans="1:32" s="2004" customFormat="1" ht="6" customHeight="1"/>
    <row r="176" spans="1:32" s="2004" customFormat="1" ht="16.5" customHeight="1">
      <c r="A176" s="2021" t="s">
        <v>4687</v>
      </c>
    </row>
    <row r="177" spans="1:32" s="2004" customFormat="1" ht="16.5" customHeight="1">
      <c r="C177" s="2004" t="s">
        <v>3216</v>
      </c>
      <c r="J177" s="4631" t="str">
        <f>cst_wskakunin_p4_1_TAKASA_MAX</f>
        <v/>
      </c>
      <c r="K177" s="4631"/>
      <c r="L177" s="4631"/>
      <c r="M177" s="4631"/>
      <c r="N177" s="2004" t="s">
        <v>674</v>
      </c>
    </row>
    <row r="178" spans="1:32" s="2004" customFormat="1" ht="16.5" customHeight="1">
      <c r="C178" s="2004" t="s">
        <v>3217</v>
      </c>
      <c r="J178" s="4631" t="str">
        <f>cst_wskakunin_p4_1_TAKASA_KEN_MAX</f>
        <v/>
      </c>
      <c r="K178" s="4631"/>
      <c r="L178" s="4631"/>
      <c r="M178" s="4631"/>
      <c r="N178" s="2004" t="s">
        <v>674</v>
      </c>
    </row>
    <row r="179" spans="1:32" s="2004" customFormat="1" ht="16.5" customHeight="1">
      <c r="C179" s="2004" t="s">
        <v>3218</v>
      </c>
      <c r="I179" s="2028" t="s">
        <v>3219</v>
      </c>
      <c r="J179" s="4632" t="str">
        <f>cst_wskakunin_p4_1_KAISU_TIKAI_NOZOKU</f>
        <v/>
      </c>
      <c r="K179" s="4632"/>
      <c r="L179" s="4632"/>
      <c r="M179" s="2004" t="s">
        <v>481</v>
      </c>
      <c r="N179" s="2004" t="s">
        <v>10</v>
      </c>
    </row>
    <row r="180" spans="1:32" s="2004" customFormat="1" ht="16.5" customHeight="1">
      <c r="I180" s="2028" t="s">
        <v>3220</v>
      </c>
      <c r="J180" s="4632" t="str">
        <f>cst_wskakunin_p4_1_KAISU_TIKAI</f>
        <v/>
      </c>
      <c r="K180" s="4632"/>
      <c r="L180" s="4632"/>
      <c r="M180" s="2004" t="s">
        <v>481</v>
      </c>
      <c r="N180" s="2004" t="s">
        <v>10</v>
      </c>
    </row>
    <row r="181" spans="1:32" s="2004" customFormat="1" ht="16.5" customHeight="1">
      <c r="C181" s="2004" t="s">
        <v>2953</v>
      </c>
      <c r="G181" s="4633" t="str">
        <f>cst_wskakunin_p4_1_KOUZOU1</f>
        <v/>
      </c>
      <c r="H181" s="4633"/>
      <c r="I181" s="4633"/>
      <c r="J181" s="4633"/>
      <c r="K181" s="4633"/>
      <c r="L181" s="4633"/>
      <c r="M181" s="4633"/>
      <c r="N181" s="4633"/>
      <c r="O181" s="4633"/>
      <c r="P181" s="2004" t="s">
        <v>641</v>
      </c>
      <c r="R181" s="4632" t="str">
        <f>cst_wskakunin_p4_1_KOUZOU2</f>
        <v/>
      </c>
      <c r="S181" s="4632"/>
      <c r="T181" s="4632"/>
      <c r="U181" s="4632"/>
      <c r="V181" s="4632"/>
      <c r="W181" s="4632"/>
      <c r="X181" s="4632"/>
      <c r="Y181" s="4632"/>
      <c r="Z181" s="4632"/>
    </row>
    <row r="182" spans="1:32" s="2004" customFormat="1" ht="6" customHeight="1">
      <c r="A182" s="2018"/>
      <c r="B182" s="2018"/>
      <c r="C182" s="2018"/>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8"/>
      <c r="AF182" s="2018"/>
    </row>
    <row r="183" spans="1:32" s="2004" customFormat="1" ht="6" customHeight="1"/>
    <row r="184" spans="1:32" s="2004" customFormat="1" ht="16.5" customHeight="1">
      <c r="A184" s="2021" t="s">
        <v>4688</v>
      </c>
    </row>
    <row r="185" spans="1:32" s="2004" customFormat="1" ht="16.5" customHeight="1">
      <c r="A185" s="2021"/>
      <c r="C185" s="2029" t="s">
        <v>139</v>
      </c>
      <c r="D185" s="2004" t="s">
        <v>3222</v>
      </c>
      <c r="G185" s="2029" t="s">
        <v>139</v>
      </c>
      <c r="H185" s="2004" t="s">
        <v>3223</v>
      </c>
      <c r="K185" s="2029" t="s">
        <v>139</v>
      </c>
      <c r="L185" s="2004" t="s">
        <v>3224</v>
      </c>
      <c r="P185" s="2029" t="s">
        <v>139</v>
      </c>
      <c r="Q185" s="2004" t="s">
        <v>3225</v>
      </c>
    </row>
    <row r="186" spans="1:32" s="2004" customFormat="1" ht="6" customHeight="1">
      <c r="A186" s="2018"/>
      <c r="B186" s="2018"/>
      <c r="C186" s="2018"/>
      <c r="D186" s="2018"/>
      <c r="E186" s="2018"/>
      <c r="F186" s="2018"/>
      <c r="G186" s="2018"/>
      <c r="H186" s="2018"/>
      <c r="I186" s="2018"/>
      <c r="J186" s="2018"/>
      <c r="K186" s="2018"/>
      <c r="L186" s="2018"/>
      <c r="M186" s="2018"/>
      <c r="N186" s="2018"/>
      <c r="O186" s="2018"/>
      <c r="P186" s="2018"/>
      <c r="Q186" s="2018"/>
      <c r="R186" s="2018"/>
      <c r="S186" s="2018"/>
      <c r="T186" s="2018"/>
      <c r="U186" s="2018"/>
      <c r="V186" s="2018"/>
      <c r="W186" s="2018"/>
      <c r="X186" s="2018"/>
      <c r="Y186" s="2018"/>
      <c r="Z186" s="2018"/>
      <c r="AA186" s="2018"/>
      <c r="AB186" s="2018"/>
      <c r="AC186" s="2018"/>
      <c r="AD186" s="2018"/>
      <c r="AE186" s="2018"/>
      <c r="AF186" s="2018"/>
    </row>
    <row r="187" spans="1:32" s="2004" customFormat="1" ht="6" customHeight="1"/>
    <row r="188" spans="1:32" s="2004" customFormat="1" ht="16.5" customHeight="1">
      <c r="A188" s="2021" t="s">
        <v>4689</v>
      </c>
    </row>
    <row r="189" spans="1:32" s="2004" customFormat="1" ht="17.25" customHeight="1">
      <c r="C189" s="4628"/>
      <c r="D189" s="4629"/>
      <c r="E189" s="4629"/>
      <c r="F189" s="4629"/>
      <c r="G189" s="4629"/>
      <c r="H189" s="4629"/>
      <c r="I189" s="4629"/>
      <c r="J189" s="4629"/>
      <c r="K189" s="4629"/>
      <c r="L189" s="4629"/>
      <c r="M189" s="4629"/>
      <c r="N189" s="4629"/>
      <c r="O189" s="4629"/>
      <c r="P189" s="4629"/>
      <c r="Q189" s="4629"/>
      <c r="R189" s="4629"/>
      <c r="S189" s="4629"/>
      <c r="T189" s="4629"/>
      <c r="U189" s="4629"/>
      <c r="V189" s="4629"/>
      <c r="W189" s="4629"/>
      <c r="X189" s="4629"/>
      <c r="Y189" s="4629"/>
      <c r="Z189" s="4629"/>
      <c r="AA189" s="4629"/>
      <c r="AB189" s="4629"/>
      <c r="AC189" s="4629"/>
      <c r="AD189" s="4629"/>
      <c r="AE189" s="4629"/>
    </row>
    <row r="190" spans="1:32" s="2004" customFormat="1" ht="17.25" customHeight="1">
      <c r="C190" s="4630"/>
      <c r="D190" s="4630"/>
      <c r="E190" s="4630"/>
      <c r="F190" s="4630"/>
      <c r="G190" s="4630"/>
      <c r="H190" s="4630"/>
      <c r="I190" s="4630"/>
      <c r="J190" s="4630"/>
      <c r="K190" s="4630"/>
      <c r="L190" s="4630"/>
      <c r="M190" s="4630"/>
      <c r="N190" s="4630"/>
      <c r="O190" s="4630"/>
      <c r="P190" s="4630"/>
      <c r="Q190" s="4630"/>
      <c r="R190" s="4630"/>
      <c r="S190" s="4630"/>
      <c r="T190" s="4630"/>
      <c r="U190" s="4630"/>
      <c r="V190" s="4630"/>
      <c r="W190" s="4630"/>
      <c r="X190" s="4630"/>
      <c r="Y190" s="4630"/>
      <c r="Z190" s="4630"/>
      <c r="AA190" s="4630"/>
      <c r="AB190" s="4630"/>
      <c r="AC190" s="4630"/>
      <c r="AD190" s="4630"/>
      <c r="AE190" s="4630"/>
    </row>
    <row r="191" spans="1:32" s="2004" customFormat="1" ht="6" customHeight="1">
      <c r="A191" s="2018"/>
      <c r="B191" s="2018"/>
      <c r="C191" s="2018"/>
      <c r="D191" s="2018"/>
      <c r="E191" s="2018"/>
      <c r="F191" s="2018"/>
      <c r="G191" s="2018"/>
      <c r="H191" s="2018"/>
      <c r="I191" s="2018"/>
      <c r="J191" s="2018"/>
      <c r="K191" s="2018"/>
      <c r="L191" s="2018"/>
      <c r="M191" s="2018"/>
      <c r="N191" s="2018"/>
      <c r="O191" s="2018"/>
      <c r="P191" s="2018"/>
      <c r="Q191" s="2018"/>
      <c r="R191" s="2018"/>
      <c r="S191" s="2018"/>
      <c r="T191" s="2018"/>
      <c r="U191" s="2018"/>
      <c r="V191" s="2018"/>
      <c r="W191" s="2018"/>
      <c r="X191" s="2018"/>
      <c r="Y191" s="2018"/>
      <c r="Z191" s="2018"/>
      <c r="AA191" s="2018"/>
      <c r="AB191" s="2018"/>
      <c r="AC191" s="2018"/>
      <c r="AD191" s="2018"/>
      <c r="AE191" s="2018"/>
      <c r="AF191" s="2018"/>
    </row>
    <row r="192" spans="1:32" s="2004" customFormat="1" ht="6" customHeight="1"/>
    <row r="193" spans="1:32" s="2004" customFormat="1" ht="16.5" customHeight="1">
      <c r="A193" s="2021" t="s">
        <v>4690</v>
      </c>
    </row>
    <row r="194" spans="1:32" s="2004" customFormat="1" ht="17.25" customHeight="1">
      <c r="C194" s="4628"/>
      <c r="D194" s="4629"/>
      <c r="E194" s="4629"/>
      <c r="F194" s="4629"/>
      <c r="G194" s="4629"/>
      <c r="H194" s="4629"/>
      <c r="I194" s="4629"/>
      <c r="J194" s="4629"/>
      <c r="K194" s="4629"/>
      <c r="L194" s="4629"/>
      <c r="M194" s="4629"/>
      <c r="N194" s="4629"/>
      <c r="O194" s="4629"/>
      <c r="P194" s="4629"/>
      <c r="Q194" s="4629"/>
      <c r="R194" s="4629"/>
      <c r="S194" s="4629"/>
      <c r="T194" s="4629"/>
      <c r="U194" s="4629"/>
      <c r="V194" s="4629"/>
      <c r="W194" s="4629"/>
      <c r="X194" s="4629"/>
      <c r="Y194" s="4629"/>
      <c r="Z194" s="4629"/>
      <c r="AA194" s="4629"/>
      <c r="AB194" s="4629"/>
      <c r="AC194" s="4629"/>
      <c r="AD194" s="4629"/>
      <c r="AE194" s="4629"/>
    </row>
    <row r="195" spans="1:32" ht="17.25" customHeight="1">
      <c r="C195" s="4630"/>
      <c r="D195" s="4630"/>
      <c r="E195" s="4630"/>
      <c r="F195" s="4630"/>
      <c r="G195" s="4630"/>
      <c r="H195" s="4630"/>
      <c r="I195" s="4630"/>
      <c r="J195" s="4630"/>
      <c r="K195" s="4630"/>
      <c r="L195" s="4630"/>
      <c r="M195" s="4630"/>
      <c r="N195" s="4630"/>
      <c r="O195" s="4630"/>
      <c r="P195" s="4630"/>
      <c r="Q195" s="4630"/>
      <c r="R195" s="4630"/>
      <c r="S195" s="4630"/>
      <c r="T195" s="4630"/>
      <c r="U195" s="4630"/>
      <c r="V195" s="4630"/>
      <c r="W195" s="4630"/>
      <c r="X195" s="4630"/>
      <c r="Y195" s="4630"/>
      <c r="Z195" s="4630"/>
      <c r="AA195" s="4630"/>
      <c r="AB195" s="4630"/>
      <c r="AC195" s="4630"/>
      <c r="AD195" s="4630"/>
      <c r="AE195" s="4630"/>
    </row>
    <row r="196" spans="1:32" ht="17.25" customHeight="1">
      <c r="B196" s="2005" t="s">
        <v>5957</v>
      </c>
      <c r="C196" s="2209"/>
      <c r="D196" s="2209"/>
      <c r="E196" s="2209"/>
      <c r="F196" s="2209"/>
      <c r="G196" s="2209"/>
      <c r="H196" s="2209"/>
      <c r="I196" s="2209"/>
      <c r="J196" s="2209"/>
      <c r="K196" s="2029" t="s">
        <v>139</v>
      </c>
      <c r="L196" s="2209" t="s">
        <v>497</v>
      </c>
      <c r="M196" s="2209"/>
      <c r="N196" s="2209"/>
      <c r="O196" s="2029" t="s">
        <v>139</v>
      </c>
      <c r="P196" s="2209" t="s">
        <v>498</v>
      </c>
      <c r="Q196" s="2209"/>
      <c r="R196" s="2209"/>
      <c r="S196" s="2209"/>
      <c r="T196" s="2209"/>
      <c r="U196" s="2209"/>
      <c r="V196" s="2209"/>
      <c r="W196" s="2209"/>
      <c r="X196" s="2209"/>
      <c r="Y196" s="2209"/>
      <c r="Z196" s="2209"/>
      <c r="AA196" s="2209"/>
      <c r="AB196" s="2209"/>
      <c r="AC196" s="2209"/>
      <c r="AD196" s="2209"/>
      <c r="AE196" s="2209"/>
    </row>
    <row r="197" spans="1:32" ht="6" customHeight="1">
      <c r="A197" s="2034"/>
      <c r="B197" s="2034"/>
      <c r="C197" s="2034"/>
      <c r="D197" s="2034"/>
      <c r="E197" s="2034"/>
      <c r="F197" s="2034"/>
      <c r="G197" s="2034"/>
      <c r="H197" s="2034"/>
      <c r="I197" s="2034"/>
      <c r="J197" s="2034"/>
      <c r="K197" s="2034"/>
      <c r="L197" s="2034"/>
      <c r="M197" s="2034"/>
      <c r="N197" s="2034"/>
      <c r="O197" s="2034"/>
      <c r="P197" s="2034"/>
      <c r="Q197" s="2034"/>
      <c r="R197" s="2034"/>
      <c r="S197" s="2034"/>
      <c r="T197" s="2034"/>
      <c r="U197" s="2034"/>
      <c r="V197" s="2034"/>
      <c r="W197" s="2034"/>
      <c r="X197" s="2034"/>
      <c r="Y197" s="2034"/>
      <c r="Z197" s="2034"/>
      <c r="AA197" s="2034"/>
      <c r="AB197" s="2034"/>
      <c r="AC197" s="2034"/>
      <c r="AD197" s="2034"/>
      <c r="AE197" s="2034"/>
      <c r="AF197" s="2034"/>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18" customFormat="1" ht="13.5" customHeight="1">
      <c r="A211" s="1332" t="s">
        <v>3028</v>
      </c>
      <c r="B211" s="1332"/>
      <c r="C211" s="1332"/>
      <c r="D211" s="1332"/>
      <c r="E211" s="1332"/>
      <c r="F211" s="1332"/>
      <c r="G211" s="1332"/>
      <c r="H211" s="1332"/>
      <c r="I211" s="1332"/>
      <c r="J211" s="1332"/>
      <c r="K211" s="1332"/>
      <c r="L211" s="1332"/>
      <c r="M211" s="1332"/>
      <c r="N211" s="1332"/>
      <c r="O211" s="1332"/>
      <c r="P211" s="1332"/>
      <c r="Q211" s="1332"/>
      <c r="R211" s="1332"/>
      <c r="S211" s="1332"/>
      <c r="T211" s="1332"/>
      <c r="U211" s="1332"/>
      <c r="V211" s="1332"/>
      <c r="W211" s="1332"/>
      <c r="X211" s="1332"/>
      <c r="Y211" s="1332"/>
      <c r="Z211" s="1332"/>
      <c r="AA211" s="1332"/>
      <c r="AB211" s="1332"/>
      <c r="AC211" s="1332"/>
      <c r="AD211" s="1332"/>
      <c r="AE211" s="1332"/>
    </row>
    <row r="212" spans="1:31" s="1218" customFormat="1" ht="13.5" customHeight="1">
      <c r="A212" s="1332" t="s">
        <v>4691</v>
      </c>
      <c r="B212" s="1332"/>
      <c r="C212" s="1332"/>
      <c r="D212" s="1332"/>
      <c r="E212" s="1332"/>
      <c r="F212" s="1332"/>
      <c r="G212" s="1332"/>
      <c r="H212" s="1332"/>
      <c r="I212" s="1332"/>
      <c r="J212" s="1332"/>
      <c r="K212" s="1332"/>
      <c r="L212" s="1332"/>
      <c r="M212" s="1332"/>
      <c r="N212" s="1332"/>
      <c r="O212" s="1332"/>
      <c r="P212" s="1332"/>
      <c r="Q212" s="1332"/>
      <c r="R212" s="1332"/>
      <c r="S212" s="1332"/>
      <c r="T212" s="1332"/>
      <c r="U212" s="1332"/>
      <c r="V212" s="1332"/>
      <c r="W212" s="1332"/>
      <c r="X212" s="1332"/>
      <c r="Y212" s="1332"/>
      <c r="Z212" s="1332"/>
      <c r="AA212" s="1332"/>
      <c r="AB212" s="1332"/>
      <c r="AC212" s="1332"/>
      <c r="AD212" s="1332"/>
      <c r="AE212" s="1332"/>
    </row>
    <row r="213" spans="1:31" s="1218" customFormat="1" ht="13.5" customHeight="1">
      <c r="A213" s="1332" t="s">
        <v>4692</v>
      </c>
      <c r="C213" s="1332"/>
      <c r="D213" s="1332"/>
      <c r="E213" s="1332"/>
      <c r="F213" s="1332"/>
      <c r="G213" s="1332"/>
      <c r="H213" s="1332"/>
      <c r="I213" s="1332"/>
      <c r="J213" s="1332"/>
      <c r="K213" s="1332"/>
      <c r="L213" s="1332"/>
      <c r="M213" s="1332"/>
      <c r="N213" s="1332"/>
      <c r="O213" s="1332"/>
      <c r="P213" s="1332"/>
      <c r="Q213" s="1332"/>
      <c r="R213" s="1332"/>
      <c r="S213" s="1332"/>
      <c r="T213" s="1332"/>
      <c r="U213" s="1332"/>
      <c r="V213" s="1332"/>
      <c r="W213" s="1332"/>
      <c r="X213" s="1332"/>
      <c r="Y213" s="1332"/>
      <c r="Z213" s="1332"/>
      <c r="AA213" s="1332"/>
      <c r="AB213" s="1332"/>
      <c r="AC213" s="1332"/>
      <c r="AD213" s="1332"/>
      <c r="AE213" s="1332"/>
    </row>
    <row r="214" spans="1:31" s="1218" customFormat="1" ht="13.5" customHeight="1">
      <c r="A214" s="1332" t="s">
        <v>4275</v>
      </c>
      <c r="C214" s="1332"/>
      <c r="D214" s="1332"/>
      <c r="E214" s="1332"/>
      <c r="F214" s="1332"/>
      <c r="G214" s="1332"/>
      <c r="H214" s="1332"/>
      <c r="I214" s="1332"/>
      <c r="J214" s="1332"/>
      <c r="K214" s="1332"/>
      <c r="L214" s="1332"/>
      <c r="M214" s="1332"/>
      <c r="N214" s="1332"/>
      <c r="O214" s="1332"/>
      <c r="P214" s="1332"/>
      <c r="Q214" s="1332"/>
      <c r="R214" s="1332"/>
      <c r="S214" s="1332"/>
      <c r="T214" s="1332"/>
      <c r="U214" s="1332"/>
      <c r="V214" s="1332"/>
      <c r="W214" s="1332"/>
      <c r="X214" s="1332"/>
      <c r="Y214" s="1332"/>
      <c r="Z214" s="1332"/>
      <c r="AA214" s="1332"/>
      <c r="AB214" s="1332"/>
      <c r="AC214" s="1332"/>
      <c r="AD214" s="1332"/>
      <c r="AE214" s="1332"/>
    </row>
    <row r="215" spans="1:31" s="1218" customFormat="1" ht="13.5" customHeight="1">
      <c r="A215" s="1332" t="s">
        <v>4693</v>
      </c>
      <c r="C215" s="1332"/>
      <c r="D215" s="1332"/>
      <c r="E215" s="1332"/>
      <c r="F215" s="1332"/>
      <c r="G215" s="1332"/>
      <c r="H215" s="1332"/>
      <c r="I215" s="1332"/>
      <c r="J215" s="1332"/>
      <c r="K215" s="1332"/>
      <c r="L215" s="1332"/>
      <c r="M215" s="1332"/>
      <c r="N215" s="1332"/>
      <c r="O215" s="1332"/>
      <c r="P215" s="1332"/>
      <c r="Q215" s="1332"/>
      <c r="R215" s="1332"/>
      <c r="S215" s="1332"/>
      <c r="T215" s="1332"/>
      <c r="U215" s="1332"/>
      <c r="V215" s="1332"/>
      <c r="W215" s="1332"/>
      <c r="X215" s="1332"/>
      <c r="Y215" s="1332"/>
      <c r="Z215" s="1332"/>
      <c r="AA215" s="1332"/>
      <c r="AB215" s="1332"/>
      <c r="AC215" s="1332"/>
      <c r="AD215" s="1332"/>
      <c r="AE215" s="1332"/>
    </row>
    <row r="216" spans="1:31" s="1218" customFormat="1" ht="13.5" customHeight="1">
      <c r="A216" s="1332" t="s">
        <v>4277</v>
      </c>
      <c r="C216" s="1332"/>
      <c r="D216" s="1332"/>
      <c r="E216" s="1332"/>
      <c r="F216" s="1332"/>
      <c r="G216" s="1332"/>
      <c r="H216" s="1332"/>
      <c r="I216" s="1332"/>
      <c r="J216" s="1332"/>
      <c r="K216" s="1332"/>
      <c r="L216" s="1332"/>
      <c r="M216" s="1332"/>
      <c r="N216" s="1332"/>
      <c r="O216" s="1332"/>
      <c r="P216" s="1332"/>
      <c r="Q216" s="1332"/>
      <c r="R216" s="1332"/>
      <c r="S216" s="1332"/>
      <c r="T216" s="1332"/>
      <c r="U216" s="1332"/>
      <c r="V216" s="1332"/>
      <c r="W216" s="1332"/>
      <c r="X216" s="1332"/>
      <c r="Y216" s="1332"/>
      <c r="Z216" s="1332"/>
      <c r="AA216" s="1332"/>
      <c r="AB216" s="1332"/>
      <c r="AC216" s="1332"/>
      <c r="AD216" s="1332"/>
      <c r="AE216" s="1332"/>
    </row>
    <row r="217" spans="1:31" s="1218" customFormat="1" ht="13.5" customHeight="1">
      <c r="A217" s="1332" t="s">
        <v>4694</v>
      </c>
      <c r="C217" s="1332"/>
      <c r="D217" s="1332"/>
      <c r="E217" s="1332"/>
      <c r="F217" s="1332"/>
      <c r="G217" s="1332"/>
      <c r="H217" s="1332"/>
      <c r="I217" s="1332"/>
      <c r="J217" s="1332"/>
      <c r="K217" s="1332"/>
      <c r="L217" s="1332"/>
      <c r="M217" s="1332"/>
      <c r="N217" s="1332"/>
      <c r="O217" s="1332"/>
      <c r="P217" s="1332"/>
      <c r="Q217" s="1332"/>
      <c r="R217" s="1332"/>
      <c r="S217" s="1332"/>
      <c r="T217" s="1332"/>
      <c r="U217" s="1332"/>
      <c r="V217" s="1332"/>
      <c r="W217" s="1332"/>
      <c r="X217" s="1332"/>
      <c r="Y217" s="1332"/>
      <c r="Z217" s="1332"/>
      <c r="AA217" s="1332"/>
      <c r="AB217" s="1332"/>
      <c r="AC217" s="1332"/>
      <c r="AD217" s="1332"/>
      <c r="AE217" s="1332"/>
    </row>
    <row r="218" spans="1:31" s="1218" customFormat="1" ht="13.5" customHeight="1">
      <c r="A218" s="1332" t="s">
        <v>4695</v>
      </c>
      <c r="C218" s="1332"/>
      <c r="D218" s="1332"/>
      <c r="E218" s="1332"/>
      <c r="F218" s="1332"/>
      <c r="G218" s="1332"/>
      <c r="H218" s="1332"/>
      <c r="I218" s="1332"/>
      <c r="J218" s="1332"/>
      <c r="K218" s="1332"/>
      <c r="L218" s="1332"/>
      <c r="M218" s="1332"/>
      <c r="N218" s="1332"/>
      <c r="O218" s="1332"/>
      <c r="P218" s="1332"/>
      <c r="Q218" s="1332"/>
      <c r="R218" s="1332"/>
      <c r="S218" s="1332"/>
      <c r="T218" s="1332"/>
      <c r="U218" s="1332"/>
      <c r="V218" s="1332"/>
      <c r="W218" s="1332"/>
      <c r="X218" s="1332"/>
      <c r="Y218" s="1332"/>
      <c r="Z218" s="1332"/>
      <c r="AA218" s="1332"/>
      <c r="AB218" s="1332"/>
      <c r="AC218" s="1332"/>
      <c r="AD218" s="1332"/>
      <c r="AE218" s="1332"/>
    </row>
    <row r="219" spans="1:31" s="1218" customFormat="1" ht="13.5" customHeight="1">
      <c r="A219" s="1332" t="s">
        <v>4696</v>
      </c>
      <c r="C219" s="1332"/>
      <c r="D219" s="1332"/>
      <c r="E219" s="1332"/>
      <c r="F219" s="1332"/>
      <c r="G219" s="1332"/>
      <c r="H219" s="1332"/>
      <c r="I219" s="1332"/>
      <c r="J219" s="1332"/>
      <c r="K219" s="1332"/>
      <c r="L219" s="1332"/>
      <c r="M219" s="1332"/>
      <c r="N219" s="1332"/>
      <c r="O219" s="1332"/>
      <c r="P219" s="1332"/>
      <c r="Q219" s="1332"/>
      <c r="R219" s="1332"/>
      <c r="S219" s="1332"/>
      <c r="T219" s="1332"/>
      <c r="U219" s="1332"/>
      <c r="V219" s="1332"/>
      <c r="W219" s="1332"/>
      <c r="X219" s="1332"/>
      <c r="Y219" s="1332"/>
      <c r="Z219" s="1332"/>
      <c r="AA219" s="1332"/>
      <c r="AB219" s="1332"/>
      <c r="AC219" s="1332"/>
      <c r="AD219" s="1332"/>
      <c r="AE219" s="1332"/>
    </row>
    <row r="220" spans="1:31" s="1218" customFormat="1" ht="13.5" customHeight="1">
      <c r="A220" s="1332" t="s">
        <v>4697</v>
      </c>
      <c r="B220" s="1332"/>
      <c r="C220" s="1332"/>
      <c r="D220" s="1332"/>
      <c r="E220" s="1332"/>
      <c r="F220" s="1332"/>
      <c r="G220" s="1332"/>
      <c r="H220" s="1332"/>
      <c r="I220" s="1332"/>
      <c r="J220" s="1332"/>
      <c r="K220" s="1332"/>
      <c r="L220" s="1332"/>
      <c r="M220" s="1332"/>
      <c r="N220" s="1332"/>
      <c r="O220" s="1332"/>
      <c r="P220" s="1332"/>
      <c r="Q220" s="1332"/>
      <c r="R220" s="1332"/>
      <c r="S220" s="1332"/>
      <c r="T220" s="1332"/>
      <c r="U220" s="1332"/>
      <c r="V220" s="1332"/>
      <c r="W220" s="1332"/>
      <c r="X220" s="1332"/>
      <c r="Y220" s="1332"/>
      <c r="Z220" s="1332"/>
      <c r="AA220" s="1332"/>
      <c r="AB220" s="1332"/>
      <c r="AC220" s="1332"/>
      <c r="AD220" s="1332"/>
      <c r="AE220" s="1332"/>
    </row>
    <row r="221" spans="1:31" s="1218" customFormat="1" ht="13.5" customHeight="1">
      <c r="A221" s="1332" t="s">
        <v>4698</v>
      </c>
      <c r="B221" s="1332"/>
      <c r="C221" s="1332"/>
      <c r="D221" s="1332"/>
      <c r="E221" s="1332"/>
      <c r="F221" s="1332"/>
      <c r="G221" s="1332"/>
      <c r="H221" s="1332"/>
      <c r="I221" s="1332"/>
      <c r="J221" s="1332"/>
      <c r="K221" s="1332"/>
      <c r="L221" s="1332"/>
      <c r="M221" s="1332"/>
      <c r="N221" s="1332"/>
      <c r="O221" s="1332"/>
      <c r="P221" s="1332"/>
      <c r="Q221" s="1332"/>
      <c r="R221" s="1332"/>
      <c r="S221" s="1332"/>
      <c r="T221" s="1332"/>
      <c r="U221" s="1332"/>
      <c r="V221" s="1332"/>
      <c r="W221" s="1332"/>
      <c r="X221" s="1332"/>
      <c r="Y221" s="1332"/>
      <c r="Z221" s="1332"/>
      <c r="AA221" s="1332"/>
      <c r="AB221" s="1332"/>
      <c r="AC221" s="1332"/>
      <c r="AD221" s="1332"/>
      <c r="AE221" s="1332"/>
    </row>
    <row r="222" spans="1:31" s="1218" customFormat="1" ht="13.5" customHeight="1">
      <c r="A222" s="1332" t="s">
        <v>4699</v>
      </c>
      <c r="B222" s="1332"/>
      <c r="C222" s="1332"/>
      <c r="D222" s="1332"/>
      <c r="E222" s="1332"/>
      <c r="F222" s="1332"/>
      <c r="G222" s="1332"/>
      <c r="H222" s="1332"/>
      <c r="I222" s="1332"/>
      <c r="J222" s="1332"/>
      <c r="K222" s="1332"/>
      <c r="L222" s="1332"/>
      <c r="M222" s="1332"/>
      <c r="N222" s="1332"/>
      <c r="O222" s="1332"/>
      <c r="P222" s="1332"/>
      <c r="Q222" s="1332"/>
      <c r="R222" s="1332"/>
      <c r="S222" s="1332"/>
      <c r="T222" s="1332"/>
      <c r="U222" s="1332"/>
      <c r="V222" s="1332"/>
      <c r="W222" s="1332"/>
      <c r="X222" s="1332"/>
      <c r="Y222" s="1332"/>
      <c r="Z222" s="1332"/>
      <c r="AA222" s="1332"/>
      <c r="AB222" s="1332"/>
      <c r="AC222" s="1332"/>
      <c r="AD222" s="1332"/>
      <c r="AE222" s="1332"/>
    </row>
    <row r="223" spans="1:31" s="1218" customFormat="1" ht="13.5" customHeight="1">
      <c r="A223" s="1332" t="s">
        <v>4700</v>
      </c>
      <c r="B223" s="1332"/>
      <c r="C223" s="1332"/>
      <c r="D223" s="1332"/>
      <c r="E223" s="1332"/>
      <c r="F223" s="1332"/>
      <c r="G223" s="1332"/>
      <c r="H223" s="1332"/>
      <c r="I223" s="1332"/>
      <c r="J223" s="1332"/>
      <c r="K223" s="1332"/>
      <c r="L223" s="1332"/>
      <c r="M223" s="1332"/>
      <c r="N223" s="1332"/>
      <c r="O223" s="1332"/>
      <c r="P223" s="1332"/>
      <c r="Q223" s="1332"/>
      <c r="R223" s="1332"/>
      <c r="S223" s="1332"/>
      <c r="T223" s="1332"/>
      <c r="U223" s="1332"/>
      <c r="V223" s="1332"/>
      <c r="W223" s="1332"/>
      <c r="X223" s="1332"/>
      <c r="Y223" s="1332"/>
      <c r="Z223" s="1332"/>
      <c r="AA223" s="1332"/>
      <c r="AB223" s="1332"/>
      <c r="AC223" s="1332"/>
      <c r="AD223" s="1332"/>
      <c r="AE223" s="1332"/>
    </row>
    <row r="224" spans="1:31" s="1218" customFormat="1" ht="13.5" customHeight="1">
      <c r="A224" s="1332" t="s">
        <v>4701</v>
      </c>
      <c r="B224" s="1332"/>
      <c r="C224" s="1332"/>
      <c r="D224" s="1332"/>
      <c r="E224" s="1332"/>
      <c r="F224" s="1332"/>
      <c r="G224" s="1332"/>
      <c r="H224" s="1332"/>
      <c r="I224" s="1332"/>
      <c r="J224" s="1332"/>
      <c r="K224" s="1332"/>
      <c r="L224" s="1332"/>
      <c r="M224" s="1332"/>
      <c r="N224" s="1332"/>
      <c r="O224" s="1332"/>
      <c r="P224" s="1332"/>
      <c r="Q224" s="1332"/>
      <c r="R224" s="1332"/>
      <c r="S224" s="1332"/>
      <c r="T224" s="1332"/>
      <c r="U224" s="1332"/>
      <c r="V224" s="1332"/>
      <c r="W224" s="1332"/>
      <c r="X224" s="1332"/>
      <c r="Y224" s="1332"/>
      <c r="Z224" s="1332"/>
      <c r="AA224" s="1332"/>
      <c r="AB224" s="1332"/>
      <c r="AC224" s="1332"/>
      <c r="AD224" s="1332"/>
      <c r="AE224" s="1332"/>
    </row>
    <row r="225" spans="1:31" s="1218" customFormat="1" ht="13.5" customHeight="1">
      <c r="A225" s="1332" t="s">
        <v>4702</v>
      </c>
      <c r="C225" s="1332"/>
      <c r="D225" s="1332"/>
      <c r="E225" s="1332"/>
      <c r="F225" s="1332"/>
      <c r="G225" s="1332"/>
      <c r="H225" s="1332"/>
      <c r="I225" s="1332"/>
      <c r="J225" s="1332"/>
      <c r="K225" s="1332"/>
      <c r="L225" s="1332"/>
      <c r="M225" s="1332"/>
      <c r="N225" s="1332"/>
      <c r="O225" s="1332"/>
      <c r="P225" s="1332"/>
      <c r="Q225" s="1332"/>
      <c r="R225" s="1332"/>
      <c r="S225" s="1332"/>
      <c r="T225" s="1332"/>
      <c r="U225" s="1332"/>
      <c r="V225" s="1332"/>
      <c r="W225" s="1332"/>
      <c r="X225" s="1332"/>
      <c r="Y225" s="1332"/>
      <c r="Z225" s="1332"/>
      <c r="AA225" s="1332"/>
      <c r="AB225" s="1332"/>
      <c r="AC225" s="1332"/>
      <c r="AD225" s="1332"/>
      <c r="AE225" s="1332"/>
    </row>
    <row r="226" spans="1:31" s="1218" customFormat="1" ht="13.5" customHeight="1">
      <c r="A226" s="1332" t="s">
        <v>4703</v>
      </c>
      <c r="C226" s="1332"/>
      <c r="D226" s="1332"/>
      <c r="E226" s="1332"/>
      <c r="F226" s="1332"/>
      <c r="G226" s="1332"/>
      <c r="H226" s="1332"/>
      <c r="I226" s="1332"/>
      <c r="J226" s="1332"/>
      <c r="K226" s="1332"/>
      <c r="L226" s="1332"/>
      <c r="M226" s="1332"/>
      <c r="N226" s="1332"/>
      <c r="O226" s="1332"/>
      <c r="P226" s="1332"/>
      <c r="Q226" s="1332"/>
      <c r="R226" s="1332"/>
      <c r="S226" s="1332"/>
      <c r="T226" s="1332"/>
      <c r="U226" s="1332"/>
      <c r="V226" s="1332"/>
      <c r="W226" s="1332"/>
      <c r="X226" s="1332"/>
      <c r="Y226" s="1332"/>
      <c r="Z226" s="1332"/>
      <c r="AA226" s="1332"/>
      <c r="AB226" s="1332"/>
      <c r="AC226" s="1332"/>
      <c r="AD226" s="1332"/>
      <c r="AE226" s="1332"/>
    </row>
    <row r="227" spans="1:31" s="1218" customFormat="1" ht="13.5" customHeight="1">
      <c r="A227" s="1332" t="s">
        <v>4704</v>
      </c>
      <c r="C227" s="1332"/>
      <c r="D227" s="1332"/>
      <c r="E227" s="1332"/>
      <c r="F227" s="1332"/>
      <c r="G227" s="1332"/>
      <c r="H227" s="1332"/>
      <c r="I227" s="1332"/>
      <c r="J227" s="1332"/>
      <c r="K227" s="1332"/>
      <c r="L227" s="1332"/>
      <c r="M227" s="1332"/>
      <c r="N227" s="1332"/>
      <c r="O227" s="1332"/>
      <c r="P227" s="1332"/>
      <c r="Q227" s="1332"/>
      <c r="R227" s="1332"/>
      <c r="S227" s="1332"/>
      <c r="T227" s="1332"/>
      <c r="U227" s="1332"/>
      <c r="V227" s="1332"/>
      <c r="W227" s="1332"/>
      <c r="X227" s="1332"/>
      <c r="Y227" s="1332"/>
      <c r="Z227" s="1332"/>
      <c r="AA227" s="1332"/>
      <c r="AB227" s="1332"/>
      <c r="AC227" s="1332"/>
      <c r="AD227" s="1332"/>
      <c r="AE227" s="1332"/>
    </row>
    <row r="228" spans="1:31" s="1218" customFormat="1" ht="13.5" customHeight="1">
      <c r="A228" s="1332" t="s">
        <v>4705</v>
      </c>
      <c r="C228" s="1332"/>
      <c r="D228" s="1332"/>
      <c r="E228" s="1332"/>
      <c r="F228" s="1332"/>
      <c r="G228" s="1332"/>
      <c r="H228" s="1332"/>
      <c r="I228" s="1332"/>
      <c r="J228" s="1332"/>
      <c r="K228" s="1332"/>
      <c r="L228" s="1332"/>
      <c r="M228" s="1332"/>
      <c r="N228" s="1332"/>
      <c r="O228" s="1332"/>
      <c r="P228" s="1332"/>
      <c r="Q228" s="1332"/>
      <c r="R228" s="1332"/>
      <c r="S228" s="1332"/>
      <c r="T228" s="1332"/>
      <c r="U228" s="1332"/>
      <c r="V228" s="1332"/>
      <c r="W228" s="1332"/>
      <c r="X228" s="1332"/>
      <c r="Y228" s="1332"/>
      <c r="Z228" s="1332"/>
      <c r="AA228" s="1332"/>
      <c r="AB228" s="1332"/>
      <c r="AC228" s="1332"/>
      <c r="AD228" s="1332"/>
      <c r="AE228" s="1332"/>
    </row>
    <row r="229" spans="1:31" s="1218" customFormat="1" ht="13.5" customHeight="1">
      <c r="A229" s="1332" t="s">
        <v>4706</v>
      </c>
      <c r="C229" s="1332"/>
      <c r="D229" s="1332"/>
      <c r="E229" s="1332"/>
      <c r="F229" s="1332"/>
      <c r="G229" s="1332"/>
      <c r="H229" s="1332"/>
      <c r="I229" s="1332"/>
      <c r="J229" s="1332"/>
      <c r="K229" s="1332"/>
      <c r="L229" s="1332"/>
      <c r="M229" s="1332"/>
      <c r="N229" s="1332"/>
      <c r="O229" s="1332"/>
      <c r="P229" s="1332"/>
      <c r="Q229" s="1332"/>
      <c r="R229" s="1332"/>
      <c r="S229" s="1332"/>
      <c r="T229" s="1332"/>
      <c r="U229" s="1332"/>
      <c r="V229" s="1332"/>
      <c r="W229" s="1332"/>
      <c r="X229" s="1332"/>
      <c r="Y229" s="1332"/>
      <c r="Z229" s="1332"/>
      <c r="AA229" s="1332"/>
      <c r="AB229" s="1332"/>
      <c r="AC229" s="1332"/>
      <c r="AD229" s="1332"/>
      <c r="AE229" s="1332"/>
    </row>
    <row r="230" spans="1:31" s="1218" customFormat="1" ht="13.5" customHeight="1">
      <c r="A230" s="1332" t="s">
        <v>4707</v>
      </c>
      <c r="C230" s="1332"/>
      <c r="D230" s="1332"/>
      <c r="E230" s="1332"/>
      <c r="F230" s="1332"/>
      <c r="G230" s="1332"/>
      <c r="H230" s="1332"/>
      <c r="I230" s="1332"/>
      <c r="J230" s="1332"/>
      <c r="K230" s="1332"/>
      <c r="L230" s="1332"/>
      <c r="M230" s="1332"/>
      <c r="N230" s="1332"/>
      <c r="O230" s="1332"/>
      <c r="P230" s="1332"/>
      <c r="Q230" s="1332"/>
      <c r="R230" s="1332"/>
      <c r="S230" s="1332"/>
      <c r="T230" s="1332"/>
      <c r="U230" s="1332"/>
      <c r="V230" s="1332"/>
      <c r="W230" s="1332"/>
      <c r="X230" s="1332"/>
      <c r="Y230" s="1332"/>
      <c r="Z230" s="1332"/>
      <c r="AA230" s="1332"/>
      <c r="AB230" s="1332"/>
      <c r="AC230" s="1332"/>
      <c r="AD230" s="1332"/>
      <c r="AE230" s="1332"/>
    </row>
    <row r="231" spans="1:31" s="1218" customFormat="1" ht="13.5" customHeight="1">
      <c r="A231" s="1332" t="s">
        <v>4298</v>
      </c>
      <c r="B231" s="1332"/>
      <c r="C231" s="1332"/>
      <c r="D231" s="1332"/>
      <c r="E231" s="1332"/>
      <c r="F231" s="1332"/>
      <c r="G231" s="1332"/>
      <c r="H231" s="1332"/>
      <c r="I231" s="1332"/>
      <c r="J231" s="1332"/>
      <c r="K231" s="1332"/>
      <c r="L231" s="1332"/>
      <c r="M231" s="1332"/>
      <c r="N231" s="1332"/>
      <c r="O231" s="1332"/>
      <c r="P231" s="1332"/>
      <c r="Q231" s="1332"/>
      <c r="R231" s="1332"/>
      <c r="S231" s="1332"/>
      <c r="T231" s="1332"/>
      <c r="U231" s="1332"/>
      <c r="V231" s="1332"/>
      <c r="W231" s="1332"/>
      <c r="X231" s="1332"/>
      <c r="Y231" s="1332"/>
      <c r="Z231" s="1332"/>
      <c r="AA231" s="1332"/>
      <c r="AB231" s="1332"/>
      <c r="AC231" s="1332"/>
      <c r="AD231" s="1332"/>
      <c r="AE231" s="1332"/>
    </row>
    <row r="232" spans="1:31" s="1218" customFormat="1" ht="13.5" customHeight="1">
      <c r="A232" s="1332" t="s">
        <v>4708</v>
      </c>
      <c r="B232" s="1332"/>
      <c r="C232" s="1332"/>
      <c r="D232" s="1332"/>
      <c r="E232" s="1332"/>
      <c r="F232" s="1332"/>
      <c r="G232" s="1332"/>
      <c r="H232" s="1332"/>
      <c r="I232" s="1332"/>
      <c r="J232" s="1332"/>
      <c r="K232" s="1332"/>
      <c r="L232" s="1332"/>
      <c r="M232" s="1332"/>
      <c r="N232" s="1332"/>
      <c r="O232" s="1332"/>
      <c r="P232" s="1332"/>
      <c r="Q232" s="1332"/>
      <c r="R232" s="1332"/>
      <c r="S232" s="1332"/>
      <c r="T232" s="1332"/>
      <c r="U232" s="1332"/>
      <c r="V232" s="1332"/>
      <c r="W232" s="1332"/>
      <c r="X232" s="1332"/>
      <c r="Y232" s="1332"/>
      <c r="Z232" s="1332"/>
      <c r="AA232" s="1332"/>
      <c r="AB232" s="1332"/>
      <c r="AC232" s="1332"/>
      <c r="AD232" s="1332"/>
      <c r="AE232" s="1332"/>
    </row>
    <row r="233" spans="1:31" s="1218" customFormat="1" ht="13.5" customHeight="1">
      <c r="A233" s="1332" t="s">
        <v>4709</v>
      </c>
      <c r="C233" s="1332"/>
      <c r="D233" s="1332"/>
      <c r="E233" s="1332"/>
      <c r="F233" s="1332"/>
      <c r="G233" s="1332"/>
      <c r="H233" s="1332"/>
      <c r="I233" s="1332"/>
      <c r="J233" s="1332"/>
      <c r="K233" s="1332"/>
      <c r="L233" s="1332"/>
      <c r="M233" s="1332"/>
      <c r="N233" s="1332"/>
      <c r="O233" s="1332"/>
      <c r="P233" s="1332"/>
      <c r="Q233" s="1332"/>
      <c r="R233" s="1332"/>
      <c r="S233" s="1332"/>
      <c r="T233" s="1332"/>
      <c r="U233" s="1332"/>
      <c r="V233" s="1332"/>
      <c r="W233" s="1332"/>
      <c r="X233" s="1332"/>
      <c r="Y233" s="1332"/>
      <c r="Z233" s="1332"/>
      <c r="AA233" s="1332"/>
      <c r="AB233" s="1332"/>
      <c r="AC233" s="1332"/>
      <c r="AD233" s="1332"/>
      <c r="AE233" s="1332"/>
    </row>
    <row r="234" spans="1:31" s="1218" customFormat="1" ht="13.5" customHeight="1">
      <c r="A234" s="1332" t="s">
        <v>4710</v>
      </c>
      <c r="C234" s="1332"/>
      <c r="D234" s="1332"/>
      <c r="E234" s="1332"/>
      <c r="F234" s="1332"/>
      <c r="G234" s="1332"/>
      <c r="H234" s="1332"/>
      <c r="I234" s="1332"/>
      <c r="J234" s="1332"/>
      <c r="K234" s="1332"/>
      <c r="L234" s="1332"/>
      <c r="M234" s="1332"/>
      <c r="N234" s="1332"/>
      <c r="O234" s="1332"/>
      <c r="P234" s="1332"/>
      <c r="Q234" s="1332"/>
      <c r="R234" s="1332"/>
      <c r="S234" s="1332"/>
      <c r="T234" s="1332"/>
      <c r="U234" s="1332"/>
      <c r="V234" s="1332"/>
      <c r="W234" s="1332"/>
      <c r="X234" s="1332"/>
      <c r="Y234" s="1332"/>
      <c r="Z234" s="1332"/>
      <c r="AA234" s="1332"/>
      <c r="AB234" s="1332"/>
      <c r="AC234" s="1332"/>
      <c r="AD234" s="1332"/>
      <c r="AE234" s="1332"/>
    </row>
    <row r="235" spans="1:31" s="1218" customFormat="1" ht="13.5" customHeight="1">
      <c r="A235" s="1332" t="s">
        <v>4711</v>
      </c>
      <c r="C235" s="1332"/>
      <c r="D235" s="1332"/>
      <c r="E235" s="1332"/>
      <c r="F235" s="1332"/>
      <c r="G235" s="1332"/>
      <c r="H235" s="1332"/>
      <c r="I235" s="1332"/>
      <c r="J235" s="1332"/>
      <c r="K235" s="1332"/>
      <c r="L235" s="1332"/>
      <c r="M235" s="1332"/>
      <c r="N235" s="1332"/>
      <c r="O235" s="1332"/>
      <c r="P235" s="1332"/>
      <c r="Q235" s="1332"/>
      <c r="R235" s="1332"/>
      <c r="S235" s="1332"/>
      <c r="T235" s="1332"/>
      <c r="U235" s="1332"/>
      <c r="V235" s="1332"/>
      <c r="W235" s="1332"/>
      <c r="X235" s="1332"/>
      <c r="Y235" s="1332"/>
      <c r="Z235" s="1332"/>
      <c r="AA235" s="1332"/>
      <c r="AB235" s="1332"/>
      <c r="AC235" s="1332"/>
      <c r="AD235" s="1332"/>
      <c r="AE235" s="1332"/>
    </row>
    <row r="236" spans="1:31" s="1218" customFormat="1" ht="13.5" customHeight="1">
      <c r="A236" s="2047" t="s">
        <v>4712</v>
      </c>
      <c r="B236" s="1332"/>
      <c r="C236" s="1332"/>
      <c r="D236" s="1332"/>
      <c r="E236" s="1332"/>
      <c r="F236" s="1332"/>
      <c r="G236" s="1332"/>
      <c r="H236" s="1332"/>
      <c r="I236" s="1332"/>
      <c r="J236" s="1332"/>
      <c r="K236" s="1332"/>
      <c r="L236" s="1332"/>
      <c r="M236" s="1332"/>
      <c r="N236" s="1332"/>
      <c r="O236" s="1332"/>
      <c r="P236" s="1332"/>
      <c r="Q236" s="1332"/>
      <c r="R236" s="1332"/>
      <c r="S236" s="1332"/>
      <c r="T236" s="1332"/>
      <c r="U236" s="1332"/>
      <c r="V236" s="1332"/>
      <c r="W236" s="1332"/>
      <c r="X236" s="1332"/>
      <c r="Y236" s="1332"/>
      <c r="Z236" s="1332"/>
      <c r="AA236" s="1332"/>
      <c r="AB236" s="1332"/>
      <c r="AC236" s="1332"/>
      <c r="AD236" s="1332"/>
      <c r="AE236" s="1332"/>
    </row>
    <row r="237" spans="1:31" s="1218" customFormat="1" ht="13.5" customHeight="1">
      <c r="A237" s="1332" t="s">
        <v>4713</v>
      </c>
      <c r="B237" s="1332"/>
      <c r="C237" s="1332"/>
      <c r="D237" s="1332"/>
      <c r="E237" s="1332"/>
      <c r="F237" s="1332"/>
      <c r="G237" s="1332"/>
      <c r="H237" s="1332"/>
      <c r="I237" s="1332"/>
      <c r="J237" s="1332"/>
      <c r="K237" s="1332"/>
      <c r="L237" s="1332"/>
      <c r="M237" s="1332"/>
      <c r="N237" s="1332"/>
      <c r="O237" s="1332"/>
      <c r="P237" s="1332"/>
      <c r="Q237" s="1332"/>
      <c r="R237" s="1332"/>
      <c r="S237" s="1332"/>
      <c r="T237" s="1332"/>
      <c r="U237" s="1332"/>
      <c r="V237" s="1332"/>
      <c r="W237" s="1332"/>
      <c r="X237" s="1332"/>
      <c r="Y237" s="1332"/>
      <c r="Z237" s="1332"/>
      <c r="AA237" s="1332"/>
      <c r="AB237" s="1332"/>
      <c r="AC237" s="1332"/>
      <c r="AD237" s="1332"/>
      <c r="AE237" s="1332"/>
    </row>
    <row r="238" spans="1:31" s="1218" customFormat="1" ht="13.5" customHeight="1">
      <c r="A238" s="1332" t="s">
        <v>4714</v>
      </c>
      <c r="B238" s="1332"/>
      <c r="C238" s="1332"/>
      <c r="D238" s="1332"/>
      <c r="E238" s="1332"/>
      <c r="F238" s="1332"/>
      <c r="G238" s="1332"/>
      <c r="H238" s="1332"/>
      <c r="I238" s="1332"/>
      <c r="J238" s="1332"/>
      <c r="K238" s="1332"/>
      <c r="L238" s="1332"/>
      <c r="M238" s="1332"/>
      <c r="N238" s="1332"/>
      <c r="O238" s="1332"/>
      <c r="P238" s="1332"/>
      <c r="Q238" s="1332"/>
      <c r="R238" s="1332"/>
      <c r="S238" s="1332"/>
      <c r="T238" s="1332"/>
      <c r="U238" s="1332"/>
      <c r="V238" s="1332"/>
      <c r="W238" s="1332"/>
      <c r="X238" s="1332"/>
      <c r="Y238" s="1332"/>
      <c r="Z238" s="1332"/>
      <c r="AA238" s="1332"/>
      <c r="AB238" s="1332"/>
      <c r="AC238" s="1332"/>
      <c r="AD238" s="1332"/>
      <c r="AE238" s="1332"/>
    </row>
    <row r="239" spans="1:31" s="1218" customFormat="1" ht="13.5" customHeight="1">
      <c r="A239" s="1332" t="s">
        <v>4715</v>
      </c>
      <c r="B239" s="1332"/>
      <c r="D239" s="1332"/>
      <c r="E239" s="1332"/>
      <c r="F239" s="1332"/>
      <c r="G239" s="1332"/>
      <c r="H239" s="1332"/>
      <c r="I239" s="1332"/>
      <c r="J239" s="1332"/>
      <c r="K239" s="1332"/>
      <c r="L239" s="1332"/>
      <c r="M239" s="1332"/>
      <c r="N239" s="1332"/>
      <c r="O239" s="1332"/>
      <c r="P239" s="1332"/>
      <c r="Q239" s="1332"/>
      <c r="R239" s="1332"/>
      <c r="S239" s="1332"/>
      <c r="T239" s="1332"/>
      <c r="U239" s="1332"/>
      <c r="V239" s="1332"/>
      <c r="W239" s="1332"/>
      <c r="X239" s="1332"/>
      <c r="Y239" s="1332"/>
      <c r="Z239" s="1332"/>
      <c r="AA239" s="1332"/>
      <c r="AB239" s="1332"/>
      <c r="AC239" s="1332"/>
      <c r="AD239" s="1332"/>
      <c r="AE239" s="1332"/>
    </row>
    <row r="240" spans="1:31" s="1218" customFormat="1" ht="13.5" customHeight="1">
      <c r="A240" s="1332" t="s">
        <v>4716</v>
      </c>
      <c r="B240" s="1332"/>
      <c r="D240" s="1332"/>
      <c r="E240" s="1332"/>
      <c r="F240" s="1332"/>
      <c r="G240" s="1332"/>
      <c r="H240" s="1332"/>
      <c r="I240" s="1332"/>
      <c r="J240" s="1332"/>
      <c r="K240" s="1332"/>
      <c r="L240" s="1332"/>
      <c r="M240" s="1332"/>
      <c r="N240" s="1332"/>
      <c r="O240" s="1332"/>
      <c r="P240" s="1332"/>
      <c r="Q240" s="1332"/>
      <c r="R240" s="1332"/>
      <c r="S240" s="1332"/>
      <c r="T240" s="1332"/>
      <c r="U240" s="1332"/>
      <c r="V240" s="1332"/>
      <c r="W240" s="1332"/>
      <c r="X240" s="1332"/>
      <c r="Y240" s="1332"/>
      <c r="Z240" s="1332"/>
      <c r="AA240" s="1332"/>
      <c r="AB240" s="1332"/>
      <c r="AC240" s="1332"/>
      <c r="AD240" s="1332"/>
      <c r="AE240" s="1332"/>
    </row>
    <row r="241" spans="1:31" s="1218" customFormat="1" ht="13.5" customHeight="1">
      <c r="A241" s="1332" t="s">
        <v>5403</v>
      </c>
      <c r="B241" s="1332"/>
      <c r="D241" s="1332"/>
      <c r="E241" s="1332"/>
      <c r="F241" s="1332"/>
      <c r="G241" s="1332"/>
      <c r="H241" s="1332"/>
      <c r="I241" s="1332"/>
      <c r="J241" s="1332"/>
      <c r="K241" s="1332"/>
      <c r="L241" s="1332"/>
      <c r="M241" s="1332"/>
      <c r="N241" s="1332"/>
      <c r="O241" s="1332"/>
      <c r="P241" s="1332"/>
      <c r="Q241" s="1332"/>
      <c r="R241" s="1332"/>
      <c r="S241" s="1332"/>
      <c r="T241" s="1332"/>
      <c r="U241" s="1332"/>
      <c r="V241" s="1332"/>
      <c r="W241" s="1332"/>
      <c r="X241" s="1332"/>
      <c r="Y241" s="1332"/>
      <c r="Z241" s="1332"/>
      <c r="AA241" s="1332"/>
      <c r="AB241" s="1332"/>
      <c r="AC241" s="1332"/>
      <c r="AD241" s="1332"/>
      <c r="AE241" s="1332"/>
    </row>
    <row r="242" spans="1:31" s="1218" customFormat="1" ht="13.5" customHeight="1">
      <c r="A242" s="1332" t="s">
        <v>5404</v>
      </c>
      <c r="B242" s="1332"/>
      <c r="D242" s="1332"/>
      <c r="E242" s="1332"/>
      <c r="F242" s="1332"/>
      <c r="G242" s="1332"/>
      <c r="H242" s="1332"/>
      <c r="I242" s="1332"/>
      <c r="J242" s="1332"/>
      <c r="K242" s="1332"/>
      <c r="L242" s="1332"/>
      <c r="M242" s="1332"/>
      <c r="N242" s="1332"/>
      <c r="O242" s="1332"/>
      <c r="P242" s="1332"/>
      <c r="Q242" s="1332"/>
      <c r="R242" s="1332"/>
      <c r="S242" s="1332"/>
      <c r="T242" s="1332"/>
      <c r="U242" s="1332"/>
      <c r="V242" s="1332"/>
      <c r="W242" s="1332"/>
      <c r="X242" s="1332"/>
      <c r="Y242" s="1332"/>
      <c r="Z242" s="1332"/>
      <c r="AA242" s="1332"/>
      <c r="AB242" s="1332"/>
      <c r="AC242" s="1332"/>
      <c r="AD242" s="1332"/>
      <c r="AE242" s="1332"/>
    </row>
    <row r="243" spans="1:31" s="1218" customFormat="1" ht="13.5" customHeight="1">
      <c r="A243" s="1332" t="s">
        <v>5405</v>
      </c>
      <c r="B243" s="1332"/>
      <c r="D243" s="1332"/>
      <c r="E243" s="1332"/>
      <c r="F243" s="1332"/>
      <c r="G243" s="1332"/>
      <c r="H243" s="1332"/>
      <c r="I243" s="1332"/>
      <c r="J243" s="1332"/>
      <c r="K243" s="1332"/>
      <c r="L243" s="1332"/>
      <c r="M243" s="1332"/>
      <c r="N243" s="1332"/>
      <c r="O243" s="1332"/>
      <c r="P243" s="1332"/>
      <c r="Q243" s="1332"/>
      <c r="R243" s="1332"/>
      <c r="S243" s="1332"/>
      <c r="T243" s="1332"/>
      <c r="U243" s="1332"/>
      <c r="V243" s="1332"/>
      <c r="W243" s="1332"/>
      <c r="X243" s="1332"/>
      <c r="Y243" s="1332"/>
      <c r="Z243" s="1332"/>
      <c r="AA243" s="1332"/>
      <c r="AB243" s="1332"/>
      <c r="AC243" s="1332"/>
      <c r="AD243" s="1332"/>
      <c r="AE243" s="1332"/>
    </row>
    <row r="244" spans="1:31" s="1218" customFormat="1" ht="13.5" customHeight="1">
      <c r="A244" s="1332" t="s">
        <v>5406</v>
      </c>
      <c r="B244" s="1332"/>
      <c r="D244" s="1332"/>
      <c r="E244" s="1332"/>
      <c r="F244" s="1332"/>
      <c r="G244" s="1332"/>
      <c r="H244" s="1332"/>
      <c r="I244" s="1332"/>
      <c r="J244" s="1332"/>
      <c r="K244" s="1332"/>
      <c r="L244" s="1332"/>
      <c r="M244" s="1332"/>
      <c r="N244" s="1332"/>
      <c r="O244" s="1332"/>
      <c r="P244" s="1332"/>
      <c r="Q244" s="1332"/>
      <c r="R244" s="1332"/>
      <c r="S244" s="1332"/>
      <c r="T244" s="1332"/>
      <c r="U244" s="1332"/>
      <c r="V244" s="1332"/>
      <c r="W244" s="1332"/>
      <c r="X244" s="1332"/>
      <c r="Y244" s="1332"/>
      <c r="Z244" s="1332"/>
      <c r="AA244" s="1332"/>
      <c r="AB244" s="1332"/>
      <c r="AC244" s="1332"/>
      <c r="AD244" s="1332"/>
      <c r="AE244" s="1332"/>
    </row>
    <row r="245" spans="1:31" s="1218" customFormat="1" ht="13.5" customHeight="1">
      <c r="A245" s="1332" t="s">
        <v>4720</v>
      </c>
      <c r="B245" s="1332"/>
      <c r="D245" s="1332"/>
      <c r="E245" s="1332"/>
      <c r="F245" s="1332"/>
      <c r="G245" s="1332"/>
      <c r="H245" s="1332"/>
      <c r="I245" s="1332"/>
      <c r="J245" s="1332"/>
      <c r="K245" s="1332"/>
      <c r="L245" s="1332"/>
      <c r="M245" s="1332"/>
      <c r="N245" s="1332"/>
      <c r="O245" s="1332"/>
      <c r="P245" s="1332"/>
      <c r="Q245" s="1332"/>
      <c r="R245" s="1332"/>
      <c r="S245" s="1332"/>
      <c r="T245" s="1332"/>
      <c r="U245" s="1332"/>
      <c r="V245" s="1332"/>
      <c r="W245" s="1332"/>
      <c r="X245" s="1332"/>
      <c r="Y245" s="1332"/>
      <c r="Z245" s="1332"/>
      <c r="AA245" s="1332"/>
      <c r="AB245" s="1332"/>
      <c r="AC245" s="1332"/>
      <c r="AD245" s="1332"/>
      <c r="AE245" s="1332"/>
    </row>
    <row r="246" spans="1:31" s="1218" customFormat="1" ht="13.5" customHeight="1">
      <c r="A246" s="1332" t="s">
        <v>4721</v>
      </c>
      <c r="B246" s="1332"/>
      <c r="D246" s="1332"/>
      <c r="E246" s="1332"/>
      <c r="F246" s="1332"/>
      <c r="G246" s="1332"/>
      <c r="H246" s="1332"/>
      <c r="I246" s="1332"/>
      <c r="J246" s="1332"/>
      <c r="K246" s="1332"/>
      <c r="L246" s="1332"/>
      <c r="M246" s="1332"/>
      <c r="N246" s="1332"/>
      <c r="O246" s="1332"/>
      <c r="P246" s="1332"/>
      <c r="Q246" s="1332"/>
      <c r="R246" s="1332"/>
      <c r="S246" s="1332"/>
      <c r="T246" s="1332"/>
      <c r="U246" s="1332"/>
      <c r="V246" s="1332"/>
      <c r="W246" s="1332"/>
      <c r="X246" s="1332"/>
      <c r="Y246" s="1332"/>
      <c r="Z246" s="1332"/>
      <c r="AA246" s="1332"/>
      <c r="AB246" s="1332"/>
      <c r="AC246" s="1332"/>
      <c r="AD246" s="1332"/>
      <c r="AE246" s="1332"/>
    </row>
    <row r="247" spans="1:31" s="1218" customFormat="1" ht="13.5" customHeight="1">
      <c r="A247" s="1332" t="s">
        <v>5407</v>
      </c>
      <c r="B247" s="1332"/>
      <c r="D247" s="1332"/>
      <c r="E247" s="1332"/>
      <c r="F247" s="1332"/>
      <c r="G247" s="1332"/>
      <c r="H247" s="1332"/>
      <c r="I247" s="1332"/>
      <c r="J247" s="1332"/>
      <c r="K247" s="1332"/>
      <c r="L247" s="1332"/>
      <c r="M247" s="1332"/>
      <c r="N247" s="1332"/>
      <c r="O247" s="1332"/>
      <c r="P247" s="1332"/>
      <c r="Q247" s="1332"/>
      <c r="R247" s="1332"/>
      <c r="S247" s="1332"/>
      <c r="T247" s="1332"/>
      <c r="U247" s="1332"/>
      <c r="V247" s="1332"/>
      <c r="W247" s="1332"/>
      <c r="X247" s="1332"/>
      <c r="Y247" s="1332"/>
      <c r="Z247" s="1332"/>
      <c r="AA247" s="1332"/>
      <c r="AB247" s="1332"/>
      <c r="AC247" s="1332"/>
      <c r="AD247" s="1332"/>
      <c r="AE247" s="1332"/>
    </row>
    <row r="248" spans="1:31" s="1218" customFormat="1" ht="13.5" customHeight="1">
      <c r="A248" s="1332" t="s">
        <v>5408</v>
      </c>
      <c r="B248" s="1332"/>
      <c r="D248" s="1332"/>
      <c r="E248" s="1332"/>
      <c r="F248" s="1332"/>
      <c r="G248" s="1332"/>
      <c r="H248" s="1332"/>
      <c r="I248" s="1332"/>
      <c r="J248" s="1332"/>
      <c r="K248" s="1332"/>
      <c r="L248" s="1332"/>
      <c r="M248" s="1332"/>
      <c r="N248" s="1332"/>
      <c r="O248" s="1332"/>
      <c r="P248" s="1332"/>
      <c r="Q248" s="1332"/>
      <c r="R248" s="1332"/>
      <c r="S248" s="1332"/>
      <c r="T248" s="1332"/>
      <c r="U248" s="1332"/>
      <c r="V248" s="1332"/>
      <c r="W248" s="1332"/>
      <c r="X248" s="1332"/>
      <c r="Y248" s="1332"/>
      <c r="Z248" s="1332"/>
      <c r="AA248" s="1332"/>
      <c r="AB248" s="1332"/>
      <c r="AC248" s="1332"/>
      <c r="AD248" s="1332"/>
      <c r="AE248" s="1332"/>
    </row>
    <row r="249" spans="1:31" s="1218" customFormat="1" ht="13.5" customHeight="1">
      <c r="A249" s="1332" t="s">
        <v>3242</v>
      </c>
      <c r="B249" s="1332"/>
      <c r="D249" s="1332"/>
      <c r="E249" s="1332"/>
      <c r="F249" s="1332"/>
      <c r="G249" s="1332"/>
      <c r="H249" s="1332"/>
      <c r="I249" s="1332"/>
      <c r="J249" s="1332"/>
      <c r="K249" s="1332"/>
      <c r="L249" s="1332"/>
      <c r="M249" s="1332"/>
      <c r="N249" s="1332"/>
      <c r="O249" s="1332"/>
      <c r="P249" s="1332"/>
      <c r="Q249" s="1332"/>
      <c r="R249" s="1332"/>
      <c r="S249" s="1332"/>
      <c r="T249" s="1332"/>
      <c r="U249" s="1332"/>
      <c r="V249" s="1332"/>
      <c r="W249" s="1332"/>
      <c r="X249" s="1332"/>
      <c r="Y249" s="1332"/>
      <c r="Z249" s="1332"/>
      <c r="AA249" s="1332"/>
      <c r="AB249" s="1332"/>
      <c r="AC249" s="1332"/>
      <c r="AD249" s="1332"/>
      <c r="AE249" s="1332"/>
    </row>
    <row r="250" spans="1:31" s="1218" customFormat="1" ht="13.5" customHeight="1">
      <c r="A250" s="1332" t="s">
        <v>3243</v>
      </c>
      <c r="B250" s="1332"/>
      <c r="D250" s="1332"/>
      <c r="E250" s="1332"/>
      <c r="F250" s="1332"/>
      <c r="G250" s="1332"/>
      <c r="H250" s="1332"/>
      <c r="I250" s="1332"/>
      <c r="J250" s="1332"/>
      <c r="K250" s="1332"/>
      <c r="L250" s="1332"/>
      <c r="M250" s="1332"/>
      <c r="N250" s="1332"/>
      <c r="O250" s="1332"/>
      <c r="P250" s="1332"/>
      <c r="Q250" s="1332"/>
      <c r="R250" s="1332"/>
      <c r="S250" s="1332"/>
      <c r="T250" s="1332"/>
      <c r="U250" s="1332"/>
      <c r="V250" s="1332"/>
      <c r="W250" s="1332"/>
      <c r="X250" s="1332"/>
      <c r="Y250" s="1332"/>
      <c r="Z250" s="1332"/>
      <c r="AA250" s="1332"/>
      <c r="AB250" s="1332"/>
      <c r="AC250" s="1332"/>
      <c r="AD250" s="1332"/>
      <c r="AE250" s="1332"/>
    </row>
    <row r="251" spans="1:31" s="1218" customFormat="1" ht="13.5" customHeight="1">
      <c r="A251" s="1332" t="s">
        <v>5409</v>
      </c>
      <c r="B251" s="1332"/>
      <c r="D251" s="1332"/>
      <c r="E251" s="1332"/>
      <c r="F251" s="1332"/>
      <c r="G251" s="1332"/>
      <c r="H251" s="1332"/>
      <c r="I251" s="1332"/>
      <c r="J251" s="1332"/>
      <c r="K251" s="1332"/>
      <c r="L251" s="1332"/>
      <c r="M251" s="1332"/>
      <c r="N251" s="1332"/>
      <c r="O251" s="1332"/>
      <c r="P251" s="1332"/>
      <c r="Q251" s="1332"/>
      <c r="R251" s="1332"/>
      <c r="S251" s="1332"/>
      <c r="T251" s="1332"/>
      <c r="U251" s="1332"/>
      <c r="V251" s="1332"/>
      <c r="W251" s="1332"/>
      <c r="X251" s="1332"/>
      <c r="Y251" s="1332"/>
      <c r="Z251" s="1332"/>
      <c r="AA251" s="1332"/>
      <c r="AB251" s="1332"/>
      <c r="AC251" s="1332"/>
      <c r="AD251" s="1332"/>
      <c r="AE251" s="1332"/>
    </row>
    <row r="252" spans="1:31" s="1218" customFormat="1" ht="13.5" customHeight="1">
      <c r="A252" s="1332" t="s">
        <v>4723</v>
      </c>
      <c r="B252" s="1332"/>
      <c r="D252" s="1332"/>
      <c r="E252" s="1332"/>
      <c r="F252" s="1332"/>
      <c r="G252" s="1332"/>
      <c r="H252" s="1332"/>
      <c r="I252" s="1332"/>
      <c r="J252" s="1332"/>
      <c r="K252" s="1332"/>
      <c r="L252" s="1332"/>
      <c r="M252" s="1332"/>
      <c r="N252" s="1332"/>
      <c r="O252" s="1332"/>
      <c r="P252" s="1332"/>
      <c r="Q252" s="1332"/>
      <c r="R252" s="1332"/>
      <c r="S252" s="1332"/>
      <c r="T252" s="1332"/>
      <c r="U252" s="1332"/>
      <c r="V252" s="1332"/>
      <c r="W252" s="1332"/>
      <c r="X252" s="1332"/>
      <c r="Y252" s="1332"/>
      <c r="Z252" s="1332"/>
      <c r="AA252" s="1332"/>
      <c r="AB252" s="1332"/>
      <c r="AC252" s="1332"/>
      <c r="AD252" s="1332"/>
      <c r="AE252" s="1332"/>
    </row>
    <row r="253" spans="1:31" s="1218" customFormat="1" ht="13.5" customHeight="1">
      <c r="A253" s="1332" t="s">
        <v>5410</v>
      </c>
      <c r="B253" s="1332"/>
      <c r="D253" s="1332"/>
      <c r="E253" s="1332"/>
      <c r="F253" s="1332"/>
      <c r="G253" s="1332"/>
      <c r="H253" s="1332"/>
      <c r="I253" s="1332"/>
      <c r="J253" s="1332"/>
      <c r="K253" s="1332"/>
      <c r="L253" s="1332"/>
      <c r="M253" s="1332"/>
      <c r="N253" s="1332"/>
      <c r="O253" s="1332"/>
      <c r="P253" s="1332"/>
      <c r="Q253" s="1332"/>
      <c r="R253" s="1332"/>
      <c r="S253" s="1332"/>
      <c r="T253" s="1332"/>
      <c r="U253" s="1332"/>
      <c r="V253" s="1332"/>
      <c r="W253" s="1332"/>
      <c r="X253" s="1332"/>
      <c r="Y253" s="1332"/>
      <c r="Z253" s="1332"/>
      <c r="AA253" s="1332"/>
      <c r="AB253" s="1332"/>
      <c r="AC253" s="1332"/>
      <c r="AD253" s="1332"/>
      <c r="AE253" s="1332"/>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A36:AF36"/>
    <mergeCell ref="A3:AF3"/>
    <mergeCell ref="A5:AF5"/>
    <mergeCell ref="X7:Z7"/>
    <mergeCell ref="R11:AF11"/>
    <mergeCell ref="R13:AF13"/>
    <mergeCell ref="J57:AE57"/>
    <mergeCell ref="J40:AE40"/>
    <mergeCell ref="J41:AE41"/>
    <mergeCell ref="J42:P42"/>
    <mergeCell ref="J43:AE43"/>
    <mergeCell ref="J44:S44"/>
    <mergeCell ref="J48:AE48"/>
    <mergeCell ref="J49:AE49"/>
    <mergeCell ref="J50:P50"/>
    <mergeCell ref="J51:AE51"/>
    <mergeCell ref="J52:S52"/>
    <mergeCell ref="J56:AE56"/>
    <mergeCell ref="J68:P68"/>
    <mergeCell ref="J58:P58"/>
    <mergeCell ref="J59:AE59"/>
    <mergeCell ref="J60:S60"/>
    <mergeCell ref="J64:L64"/>
    <mergeCell ref="R64:W64"/>
    <mergeCell ref="AA64:AD64"/>
    <mergeCell ref="I65:AE65"/>
    <mergeCell ref="J66:L66"/>
    <mergeCell ref="S66:V66"/>
    <mergeCell ref="AB66:AD66"/>
    <mergeCell ref="I67:AE67"/>
    <mergeCell ref="J69:AE69"/>
    <mergeCell ref="J70:S70"/>
    <mergeCell ref="B84:AE85"/>
    <mergeCell ref="F86:AD86"/>
    <mergeCell ref="H89:I89"/>
    <mergeCell ref="X89:Y89"/>
    <mergeCell ref="D123:E123"/>
    <mergeCell ref="A92:AF92"/>
    <mergeCell ref="D102:E102"/>
    <mergeCell ref="D103:E103"/>
    <mergeCell ref="D104:E104"/>
    <mergeCell ref="D108:E108"/>
    <mergeCell ref="D109:E109"/>
    <mergeCell ref="D110:E110"/>
    <mergeCell ref="D111:E111"/>
    <mergeCell ref="D115:E115"/>
    <mergeCell ref="D116:E116"/>
    <mergeCell ref="D117:E117"/>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C194:AE195"/>
    <mergeCell ref="J178:M178"/>
    <mergeCell ref="J179:L179"/>
    <mergeCell ref="J180:L180"/>
    <mergeCell ref="G181:O181"/>
    <mergeCell ref="R181:Z181"/>
    <mergeCell ref="C189:AE190"/>
  </mergeCells>
  <phoneticPr fontId="136"/>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3107</v>
      </c>
    </row>
    <row r="2" spans="1:31" s="14" customFormat="1" ht="18" customHeight="1"/>
    <row r="3" spans="1:31" s="14" customFormat="1" ht="18" customHeight="1">
      <c r="AE3" s="491" t="s">
        <v>667</v>
      </c>
    </row>
    <row r="4" spans="1:31" s="14" customFormat="1" ht="18" customHeight="1"/>
    <row r="5" spans="1:31" ht="21">
      <c r="A5" s="4663" t="s">
        <v>3108</v>
      </c>
      <c r="B5" s="4663"/>
      <c r="C5" s="4663"/>
      <c r="D5" s="4663"/>
      <c r="E5" s="4663"/>
      <c r="F5" s="4663"/>
      <c r="G5" s="4663"/>
      <c r="H5" s="4663"/>
      <c r="I5" s="4663"/>
      <c r="J5" s="4663"/>
      <c r="K5" s="4663"/>
      <c r="L5" s="4663"/>
      <c r="M5" s="4663"/>
      <c r="N5" s="4663"/>
      <c r="O5" s="4663"/>
      <c r="P5" s="4663"/>
      <c r="Q5" s="4663"/>
      <c r="R5" s="4663"/>
      <c r="S5" s="4663"/>
      <c r="T5" s="4663"/>
      <c r="U5" s="4663"/>
      <c r="V5" s="4663"/>
      <c r="W5" s="4663"/>
      <c r="X5" s="4663"/>
      <c r="Y5" s="4663"/>
      <c r="Z5" s="4663"/>
      <c r="AA5" s="4663"/>
      <c r="AB5" s="4663"/>
      <c r="AC5" s="4663"/>
      <c r="AD5" s="4663"/>
      <c r="AE5" s="4663"/>
    </row>
    <row r="6" spans="1:31" ht="24" customHeight="1"/>
    <row r="7" spans="1:31" s="14" customFormat="1" ht="24" customHeight="1">
      <c r="X7" s="4664"/>
      <c r="Y7" s="4665"/>
      <c r="Z7" s="4665"/>
      <c r="AA7" s="14" t="s">
        <v>477</v>
      </c>
      <c r="AB7" s="492"/>
      <c r="AC7" s="14" t="s">
        <v>5</v>
      </c>
      <c r="AD7" s="492"/>
      <c r="AE7" s="14" t="s">
        <v>478</v>
      </c>
    </row>
    <row r="8" spans="1:31" s="14" customFormat="1" ht="24" customHeight="1"/>
    <row r="9" spans="1:31" s="14" customFormat="1" ht="24" customHeight="1">
      <c r="A9" s="14" t="s">
        <v>3109</v>
      </c>
    </row>
    <row r="10" spans="1:31" s="14" customFormat="1" ht="18" customHeight="1"/>
    <row r="11" spans="1:31" s="14" customFormat="1" ht="24" customHeight="1">
      <c r="J11" s="4666" t="s">
        <v>3110</v>
      </c>
      <c r="K11" s="4666"/>
      <c r="L11" s="4666"/>
      <c r="M11" s="4666"/>
      <c r="N11" s="4666"/>
      <c r="O11" s="4666"/>
      <c r="P11" s="4666"/>
      <c r="Q11" s="4666"/>
      <c r="R11" s="4667" t="str">
        <f>cst_wskakunin_owner1__line1</f>
        <v>テスト建て主</v>
      </c>
      <c r="S11" s="4667"/>
      <c r="T11" s="4667"/>
      <c r="U11" s="4667"/>
      <c r="V11" s="4667"/>
      <c r="W11" s="4667"/>
      <c r="X11" s="4667"/>
      <c r="Y11" s="4667"/>
      <c r="Z11" s="4667"/>
      <c r="AA11" s="4667"/>
      <c r="AB11" s="4667"/>
      <c r="AC11" s="4667"/>
      <c r="AD11" s="4667"/>
      <c r="AE11" s="4666"/>
    </row>
    <row r="12" spans="1:31" s="14" customFormat="1" ht="24" customHeight="1">
      <c r="J12" s="4666"/>
      <c r="K12" s="4666"/>
      <c r="L12" s="4666"/>
      <c r="M12" s="4666"/>
      <c r="N12" s="4666"/>
      <c r="O12" s="4666"/>
      <c r="P12" s="4666"/>
      <c r="Q12" s="4666"/>
      <c r="R12" s="4667"/>
      <c r="S12" s="4667"/>
      <c r="T12" s="4667"/>
      <c r="U12" s="4667"/>
      <c r="V12" s="4667"/>
      <c r="W12" s="4667"/>
      <c r="X12" s="4667"/>
      <c r="Y12" s="4667"/>
      <c r="Z12" s="4667"/>
      <c r="AA12" s="4667"/>
      <c r="AB12" s="4667"/>
      <c r="AC12" s="4667"/>
      <c r="AD12" s="4667"/>
      <c r="AE12" s="4666"/>
    </row>
    <row r="13" spans="1:31" s="14" customFormat="1" ht="18" customHeight="1"/>
    <row r="14" spans="1:31" s="14" customFormat="1" ht="24" customHeight="1">
      <c r="J14" s="14" t="s">
        <v>3111</v>
      </c>
      <c r="R14" s="4650" t="str">
        <f>cst_wskakunin_owner1__line2</f>
        <v>代表取締役社長　テストさん</v>
      </c>
      <c r="S14" s="4650"/>
      <c r="T14" s="4650"/>
      <c r="U14" s="4650"/>
      <c r="V14" s="4650"/>
      <c r="W14" s="4650"/>
      <c r="X14" s="4650"/>
      <c r="Y14" s="4650"/>
      <c r="Z14" s="4650"/>
      <c r="AA14" s="4650"/>
      <c r="AB14" s="4650"/>
      <c r="AC14" s="4650"/>
      <c r="AD14" s="4650"/>
    </row>
    <row r="15" spans="1:31" s="14" customFormat="1" ht="18" customHeight="1"/>
    <row r="16" spans="1:31" s="14" customFormat="1" ht="24" customHeight="1">
      <c r="B16" s="14" t="s">
        <v>3112</v>
      </c>
    </row>
    <row r="17" spans="1:30" s="14" customFormat="1" ht="24" customHeight="1">
      <c r="A17" s="14" t="s">
        <v>3113</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93" t="s">
        <v>3114</v>
      </c>
      <c r="C26" s="494"/>
      <c r="D26" s="494"/>
      <c r="E26" s="494"/>
      <c r="F26" s="494"/>
      <c r="G26" s="494"/>
      <c r="H26" s="494"/>
      <c r="I26" s="494"/>
      <c r="J26" s="494"/>
      <c r="K26" s="494"/>
      <c r="L26" s="494"/>
      <c r="M26" s="494"/>
      <c r="N26" s="494"/>
      <c r="O26" s="494"/>
      <c r="P26" s="495"/>
      <c r="Q26" s="493" t="s">
        <v>3115</v>
      </c>
      <c r="R26" s="494"/>
      <c r="S26" s="494"/>
      <c r="T26" s="494"/>
      <c r="U26" s="494"/>
      <c r="V26" s="494"/>
      <c r="W26" s="494"/>
      <c r="X26" s="494"/>
      <c r="Y26" s="494"/>
      <c r="Z26" s="494"/>
      <c r="AA26" s="494"/>
      <c r="AB26" s="494"/>
      <c r="AC26" s="494"/>
      <c r="AD26" s="495"/>
    </row>
    <row r="27" spans="1:30" s="14" customFormat="1" ht="25.5" customHeight="1">
      <c r="B27" s="496"/>
      <c r="C27" s="497"/>
      <c r="D27" s="497"/>
      <c r="E27" s="497"/>
      <c r="F27" s="497" t="s">
        <v>477</v>
      </c>
      <c r="G27" s="497"/>
      <c r="H27" s="497"/>
      <c r="I27" s="497" t="s">
        <v>5</v>
      </c>
      <c r="J27" s="497"/>
      <c r="K27" s="497"/>
      <c r="L27" s="497" t="s">
        <v>478</v>
      </c>
      <c r="M27" s="497"/>
      <c r="N27" s="497"/>
      <c r="O27" s="497"/>
      <c r="P27" s="498"/>
      <c r="Q27" s="499"/>
      <c r="AD27" s="500"/>
    </row>
    <row r="28" spans="1:30" s="14" customFormat="1" ht="25.5" customHeight="1">
      <c r="B28" s="496"/>
      <c r="C28" s="497" t="s">
        <v>6</v>
      </c>
      <c r="D28" s="497"/>
      <c r="E28" s="497"/>
      <c r="F28" s="497"/>
      <c r="G28" s="497"/>
      <c r="H28" s="497"/>
      <c r="I28" s="497"/>
      <c r="J28" s="497"/>
      <c r="K28" s="497"/>
      <c r="L28" s="497" t="s">
        <v>7</v>
      </c>
      <c r="M28" s="497"/>
      <c r="N28" s="497"/>
      <c r="O28" s="497"/>
      <c r="P28" s="498"/>
      <c r="Q28" s="499"/>
      <c r="AD28" s="500"/>
    </row>
    <row r="29" spans="1:30" s="14" customFormat="1" ht="25.5" customHeight="1">
      <c r="B29" s="501"/>
      <c r="C29" s="502" t="s">
        <v>3954</v>
      </c>
      <c r="D29" s="502"/>
      <c r="E29" s="502"/>
      <c r="F29" s="502"/>
      <c r="G29" s="502"/>
      <c r="H29" s="502"/>
      <c r="I29" s="502"/>
      <c r="J29" s="502"/>
      <c r="K29" s="502"/>
      <c r="L29" s="502"/>
      <c r="M29" s="502"/>
      <c r="N29" s="502"/>
      <c r="O29" s="502"/>
      <c r="P29" s="503"/>
      <c r="Q29" s="501"/>
      <c r="R29" s="502"/>
      <c r="S29" s="502"/>
      <c r="T29" s="502"/>
      <c r="U29" s="502"/>
      <c r="V29" s="502"/>
      <c r="W29" s="502"/>
      <c r="X29" s="502"/>
      <c r="Y29" s="502"/>
      <c r="Z29" s="502"/>
      <c r="AA29" s="502"/>
      <c r="AB29" s="502"/>
      <c r="AC29" s="502"/>
      <c r="AD29" s="503"/>
    </row>
    <row r="30" spans="1:30" s="14" customFormat="1" ht="24" customHeight="1"/>
    <row r="31" spans="1:30" ht="18" customHeight="1">
      <c r="A31" s="399" t="s">
        <v>3028</v>
      </c>
    </row>
    <row r="32" spans="1:30" ht="18" customHeight="1">
      <c r="B32" s="408" t="s">
        <v>3116</v>
      </c>
    </row>
    <row r="33" spans="1:31" ht="18" customHeight="1">
      <c r="B33" s="408" t="s">
        <v>3117</v>
      </c>
    </row>
    <row r="34" spans="1:31" ht="18" customHeight="1">
      <c r="B34" s="408"/>
    </row>
    <row r="35" spans="1:31" ht="18" customHeight="1">
      <c r="B35" s="408"/>
    </row>
    <row r="36" spans="1:31" ht="18" customHeight="1"/>
    <row r="37" spans="1:31" s="14" customFormat="1" ht="18" customHeight="1">
      <c r="AE37" s="491" t="s">
        <v>668</v>
      </c>
    </row>
    <row r="38" spans="1:31" s="14" customFormat="1" ht="24.75" customHeight="1">
      <c r="A38" s="502"/>
      <c r="B38" s="504" t="s">
        <v>3118</v>
      </c>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502"/>
      <c r="AB38" s="502"/>
      <c r="AC38" s="502"/>
      <c r="AD38" s="502"/>
      <c r="AE38" s="502"/>
    </row>
    <row r="39" spans="1:31" s="14" customFormat="1" ht="6.75" customHeight="1"/>
    <row r="40" spans="1:31" s="14" customFormat="1" ht="17.25" customHeight="1">
      <c r="A40" s="505" t="s">
        <v>3119</v>
      </c>
      <c r="B40" s="506"/>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row>
    <row r="41" spans="1:31" s="14" customFormat="1" ht="17.25" customHeight="1">
      <c r="B41" s="14" t="s">
        <v>3120</v>
      </c>
      <c r="J41" s="4650" t="str">
        <f>cst_wskakunin_owner1__space_KANA</f>
        <v>テスト建て主　ﾀﾞｲﾋｮｳﾄﾘｼﾏﾘﾔｸｼｬﾁｮｳ　テスト</v>
      </c>
      <c r="K41" s="4658"/>
      <c r="L41" s="4658"/>
      <c r="M41" s="4658"/>
      <c r="N41" s="4658"/>
      <c r="O41" s="4658"/>
      <c r="P41" s="4658"/>
      <c r="Q41" s="4658"/>
      <c r="R41" s="4658"/>
      <c r="S41" s="4658"/>
      <c r="T41" s="4658"/>
      <c r="U41" s="4658"/>
      <c r="V41" s="4658"/>
      <c r="W41" s="4658"/>
      <c r="X41" s="4658"/>
      <c r="Y41" s="4658"/>
      <c r="Z41" s="4658"/>
      <c r="AA41" s="4658"/>
      <c r="AB41" s="4658"/>
      <c r="AC41" s="4658"/>
      <c r="AD41" s="4658"/>
      <c r="AE41" s="4658"/>
    </row>
    <row r="42" spans="1:31" s="14" customFormat="1" ht="17.25" customHeight="1">
      <c r="B42" s="14" t="s">
        <v>3121</v>
      </c>
      <c r="J42" s="4650" t="str">
        <f>cst_wskakunin_owner1__space</f>
        <v>テスト建て主　代表取締役社長　テストさん</v>
      </c>
      <c r="K42" s="4658"/>
      <c r="L42" s="4658"/>
      <c r="M42" s="4658"/>
      <c r="N42" s="4658"/>
      <c r="O42" s="4658"/>
      <c r="P42" s="4658"/>
      <c r="Q42" s="4658"/>
      <c r="R42" s="4658"/>
      <c r="S42" s="4658"/>
      <c r="T42" s="4658"/>
      <c r="U42" s="4658"/>
      <c r="V42" s="4658"/>
      <c r="W42" s="4658"/>
      <c r="X42" s="4658"/>
      <c r="Y42" s="4658"/>
      <c r="Z42" s="4658"/>
      <c r="AA42" s="4658"/>
      <c r="AB42" s="4658"/>
      <c r="AC42" s="4658"/>
      <c r="AD42" s="4658"/>
      <c r="AE42" s="4658"/>
    </row>
    <row r="43" spans="1:31" s="14" customFormat="1" ht="17.25" customHeight="1">
      <c r="B43" s="14" t="s">
        <v>3122</v>
      </c>
      <c r="I43" s="14" t="s">
        <v>2595</v>
      </c>
      <c r="J43" s="4650" t="str">
        <f>cst_wskakunin_owner1_ZIP</f>
        <v>330-0064</v>
      </c>
      <c r="K43" s="4658"/>
      <c r="L43" s="4658"/>
      <c r="M43" s="4658"/>
      <c r="N43" s="4658"/>
      <c r="O43" s="4658"/>
      <c r="P43" s="4658"/>
    </row>
    <row r="44" spans="1:31" s="14" customFormat="1" ht="17.25" customHeight="1">
      <c r="B44" s="14" t="s">
        <v>3123</v>
      </c>
      <c r="J44" s="4650" t="str">
        <f>cst_wskakunin_owner1__address</f>
        <v>埼玉県埼玉県さいたま市浦和区岸町７－１２－３</v>
      </c>
      <c r="K44" s="4658"/>
      <c r="L44" s="4658"/>
      <c r="M44" s="4658"/>
      <c r="N44" s="4658"/>
      <c r="O44" s="4658"/>
      <c r="P44" s="4658"/>
      <c r="Q44" s="4658"/>
      <c r="R44" s="4658"/>
      <c r="S44" s="4658"/>
      <c r="T44" s="4658"/>
      <c r="U44" s="4658"/>
      <c r="V44" s="4658"/>
      <c r="W44" s="4658"/>
      <c r="X44" s="4658"/>
      <c r="Y44" s="4658"/>
      <c r="Z44" s="4658"/>
      <c r="AA44" s="4658"/>
      <c r="AB44" s="4658"/>
      <c r="AC44" s="4658"/>
      <c r="AD44" s="4658"/>
      <c r="AE44" s="4658"/>
    </row>
    <row r="45" spans="1:31" s="14" customFormat="1" ht="17.25" customHeight="1">
      <c r="B45" s="14" t="s">
        <v>3124</v>
      </c>
      <c r="J45" s="4650" t="str">
        <f>cst_wskakunin_owner1_TEL</f>
        <v>048-222-2222</v>
      </c>
      <c r="K45" s="4658"/>
      <c r="L45" s="4658"/>
      <c r="M45" s="4658"/>
      <c r="N45" s="4658"/>
      <c r="O45" s="4658"/>
      <c r="P45" s="4658"/>
      <c r="Q45" s="4658"/>
      <c r="R45" s="4658"/>
      <c r="S45" s="4658"/>
    </row>
    <row r="46" spans="1:31" s="14" customFormat="1" ht="17.25" customHeight="1">
      <c r="A46" s="505" t="s">
        <v>120</v>
      </c>
      <c r="B46" s="506"/>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06"/>
    </row>
    <row r="47" spans="1:31" s="14" customFormat="1" ht="17.25" customHeight="1">
      <c r="B47" s="14" t="s">
        <v>3120</v>
      </c>
      <c r="J47" s="4665"/>
      <c r="K47" s="4665"/>
      <c r="L47" s="4665"/>
      <c r="M47" s="4665"/>
      <c r="N47" s="4665"/>
      <c r="O47" s="4665"/>
      <c r="P47" s="4665"/>
      <c r="Q47" s="4665"/>
      <c r="R47" s="4665"/>
      <c r="S47" s="4665"/>
      <c r="T47" s="4665"/>
      <c r="U47" s="4665"/>
      <c r="V47" s="4665"/>
      <c r="W47" s="4665"/>
      <c r="X47" s="4665"/>
      <c r="Y47" s="4665"/>
      <c r="Z47" s="4665"/>
      <c r="AA47" s="4665"/>
      <c r="AB47" s="4665"/>
      <c r="AC47" s="4665"/>
      <c r="AD47" s="4665"/>
      <c r="AE47" s="4665"/>
    </row>
    <row r="48" spans="1:31" s="14" customFormat="1" ht="17.25" customHeight="1">
      <c r="B48" s="14" t="s">
        <v>3121</v>
      </c>
      <c r="J48" s="4650" t="str">
        <f>cst_wskakunin_dairi1__space</f>
        <v>XXXアーキ　テスト代理人</v>
      </c>
      <c r="K48" s="4650"/>
      <c r="L48" s="4650"/>
      <c r="M48" s="4650"/>
      <c r="N48" s="4650"/>
      <c r="O48" s="4650"/>
      <c r="P48" s="4650"/>
      <c r="Q48" s="4650"/>
      <c r="R48" s="4650"/>
      <c r="S48" s="4650"/>
      <c r="T48" s="4650"/>
      <c r="U48" s="4650"/>
      <c r="V48" s="4650"/>
      <c r="W48" s="4650"/>
      <c r="X48" s="4650"/>
      <c r="Y48" s="4650"/>
      <c r="Z48" s="4650"/>
      <c r="AA48" s="4650"/>
      <c r="AB48" s="4650"/>
      <c r="AC48" s="4650"/>
      <c r="AD48" s="4650"/>
      <c r="AE48" s="4650"/>
    </row>
    <row r="49" spans="1:31" s="14" customFormat="1" ht="17.25" customHeight="1">
      <c r="B49" s="14" t="s">
        <v>3122</v>
      </c>
      <c r="I49" s="14" t="s">
        <v>2595</v>
      </c>
      <c r="J49" s="4650" t="str">
        <f>cst_wskakunin_dairi1_ZIP</f>
        <v>359-0034</v>
      </c>
      <c r="K49" s="4650"/>
      <c r="L49" s="4650"/>
      <c r="M49" s="4650"/>
      <c r="N49" s="4650"/>
      <c r="O49" s="4650"/>
      <c r="P49" s="4650"/>
    </row>
    <row r="50" spans="1:31" s="14" customFormat="1" ht="17.25" customHeight="1">
      <c r="B50" s="14" t="s">
        <v>3123</v>
      </c>
      <c r="J50" s="4650" t="str">
        <f>cst_wskakunin_dairi1__address</f>
        <v>埼玉県所沢市東新井町307-7</v>
      </c>
      <c r="K50" s="4650"/>
      <c r="L50" s="4650"/>
      <c r="M50" s="4650"/>
      <c r="N50" s="4650"/>
      <c r="O50" s="4650"/>
      <c r="P50" s="4650"/>
      <c r="Q50" s="4650"/>
      <c r="R50" s="4650"/>
      <c r="S50" s="4650"/>
      <c r="T50" s="4650"/>
      <c r="U50" s="4650"/>
      <c r="V50" s="4650"/>
      <c r="W50" s="4650"/>
      <c r="X50" s="4650"/>
      <c r="Y50" s="4650"/>
      <c r="Z50" s="4650"/>
      <c r="AA50" s="4650"/>
      <c r="AB50" s="4650"/>
      <c r="AC50" s="4650"/>
      <c r="AD50" s="4650"/>
      <c r="AE50" s="4650"/>
    </row>
    <row r="51" spans="1:31" s="14" customFormat="1" ht="17.25" customHeight="1">
      <c r="B51" s="14" t="s">
        <v>3124</v>
      </c>
      <c r="J51" s="4650" t="str">
        <f>cst_wskakunin_dairi1_TEL</f>
        <v>048-222-2222</v>
      </c>
      <c r="K51" s="4650"/>
      <c r="L51" s="4650"/>
      <c r="M51" s="4650"/>
      <c r="N51" s="4650"/>
      <c r="O51" s="4650"/>
      <c r="P51" s="4650"/>
      <c r="Q51" s="4650"/>
      <c r="R51" s="4650"/>
      <c r="S51" s="4650"/>
    </row>
    <row r="52" spans="1:31" s="14" customFormat="1" ht="17.25" customHeight="1">
      <c r="A52" s="505" t="s">
        <v>3125</v>
      </c>
      <c r="B52" s="506"/>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c r="AE52" s="506"/>
    </row>
    <row r="53" spans="1:31" s="14" customFormat="1" ht="17.25" customHeight="1">
      <c r="B53" s="14" t="s">
        <v>3120</v>
      </c>
      <c r="J53" s="4650" t="str">
        <f>cst_wskakunin_owner1__space_KANA</f>
        <v>テスト建て主　ﾀﾞｲﾋｮｳﾄﾘｼﾏﾘﾔｸｼｬﾁｮｳ　テスト</v>
      </c>
      <c r="K53" s="4658"/>
      <c r="L53" s="4658"/>
      <c r="M53" s="4658"/>
      <c r="N53" s="4658"/>
      <c r="O53" s="4658"/>
      <c r="P53" s="4658"/>
      <c r="Q53" s="4658"/>
      <c r="R53" s="4658"/>
      <c r="S53" s="4658"/>
      <c r="T53" s="4658"/>
      <c r="U53" s="4658"/>
      <c r="V53" s="4658"/>
      <c r="W53" s="4658"/>
      <c r="X53" s="4658"/>
      <c r="Y53" s="4658"/>
      <c r="Z53" s="4658"/>
      <c r="AA53" s="4658"/>
      <c r="AB53" s="4658"/>
      <c r="AC53" s="4658"/>
      <c r="AD53" s="4658"/>
      <c r="AE53" s="4658"/>
    </row>
    <row r="54" spans="1:31" s="14" customFormat="1" ht="17.25" customHeight="1">
      <c r="B54" s="14" t="s">
        <v>3121</v>
      </c>
      <c r="J54" s="4650" t="str">
        <f>cst_wskakunin_owner1__space</f>
        <v>テスト建て主　代表取締役社長　テストさん</v>
      </c>
      <c r="K54" s="4658"/>
      <c r="L54" s="4658"/>
      <c r="M54" s="4658"/>
      <c r="N54" s="4658"/>
      <c r="O54" s="4658"/>
      <c r="P54" s="4658"/>
      <c r="Q54" s="4658"/>
      <c r="R54" s="4658"/>
      <c r="S54" s="4658"/>
      <c r="T54" s="4658"/>
      <c r="U54" s="4658"/>
      <c r="V54" s="4658"/>
      <c r="W54" s="4658"/>
      <c r="X54" s="4658"/>
      <c r="Y54" s="4658"/>
      <c r="Z54" s="4658"/>
      <c r="AA54" s="4658"/>
      <c r="AB54" s="4658"/>
      <c r="AC54" s="4658"/>
      <c r="AD54" s="4658"/>
      <c r="AE54" s="4658"/>
    </row>
    <row r="55" spans="1:31" s="14" customFormat="1" ht="17.25" customHeight="1">
      <c r="B55" s="14" t="s">
        <v>3122</v>
      </c>
      <c r="I55" s="14" t="s">
        <v>2595</v>
      </c>
      <c r="J55" s="4650" t="str">
        <f>cst_wskakunin_owner1_ZIP</f>
        <v>330-0064</v>
      </c>
      <c r="K55" s="4658"/>
      <c r="L55" s="4658"/>
      <c r="M55" s="4658"/>
      <c r="N55" s="4658"/>
      <c r="O55" s="4658"/>
      <c r="P55" s="4658"/>
    </row>
    <row r="56" spans="1:31" s="14" customFormat="1" ht="17.25" customHeight="1">
      <c r="B56" s="14" t="s">
        <v>3123</v>
      </c>
      <c r="J56" s="4650" t="str">
        <f>cst_wskakunin_owner1__address</f>
        <v>埼玉県埼玉県さいたま市浦和区岸町７－１２－３</v>
      </c>
      <c r="K56" s="4658"/>
      <c r="L56" s="4658"/>
      <c r="M56" s="4658"/>
      <c r="N56" s="4658"/>
      <c r="O56" s="4658"/>
      <c r="P56" s="4658"/>
      <c r="Q56" s="4658"/>
      <c r="R56" s="4658"/>
      <c r="S56" s="4658"/>
      <c r="T56" s="4658"/>
      <c r="U56" s="4658"/>
      <c r="V56" s="4658"/>
      <c r="W56" s="4658"/>
      <c r="X56" s="4658"/>
      <c r="Y56" s="4658"/>
      <c r="Z56" s="4658"/>
      <c r="AA56" s="4658"/>
      <c r="AB56" s="4658"/>
      <c r="AC56" s="4658"/>
      <c r="AD56" s="4658"/>
      <c r="AE56" s="4658"/>
    </row>
    <row r="57" spans="1:31" s="14" customFormat="1" ht="17.25" customHeight="1">
      <c r="B57" s="14" t="s">
        <v>3124</v>
      </c>
      <c r="J57" s="4650" t="str">
        <f>cst_wskakunin_owner1_TEL</f>
        <v>048-222-2222</v>
      </c>
      <c r="K57" s="4658"/>
      <c r="L57" s="4658"/>
      <c r="M57" s="4658"/>
      <c r="N57" s="4658"/>
      <c r="O57" s="4658"/>
      <c r="P57" s="4658"/>
      <c r="Q57" s="4658"/>
      <c r="R57" s="4658"/>
      <c r="S57" s="4658"/>
    </row>
    <row r="58" spans="1:31" s="14" customFormat="1" ht="17.25" customHeight="1">
      <c r="A58" s="505" t="s">
        <v>3126</v>
      </c>
      <c r="B58" s="506"/>
      <c r="C58" s="506"/>
      <c r="D58" s="506"/>
      <c r="E58" s="506"/>
      <c r="F58" s="506"/>
      <c r="G58" s="506"/>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row>
    <row r="59" spans="1:31" s="14" customFormat="1" ht="17.25" customHeight="1">
      <c r="B59" s="14" t="s">
        <v>3127</v>
      </c>
      <c r="H59" s="353" t="s">
        <v>9</v>
      </c>
      <c r="I59" s="4661" t="str">
        <f>cst_wskakunin_sekkei1_SIKAKU</f>
        <v/>
      </c>
      <c r="J59" s="4661"/>
      <c r="K59" s="354" t="s">
        <v>10</v>
      </c>
      <c r="L59" s="2414" t="s">
        <v>3059</v>
      </c>
      <c r="M59" s="2414"/>
      <c r="N59" s="2414"/>
      <c r="O59" s="2414"/>
      <c r="P59" s="353" t="s">
        <v>9</v>
      </c>
      <c r="Q59" s="4661" t="str">
        <f>cst_wskakunin_sekkei1_TOUROKU_KIKAN</f>
        <v/>
      </c>
      <c r="R59" s="4661"/>
      <c r="S59" s="4661"/>
      <c r="T59" s="4661"/>
      <c r="U59" s="354" t="s">
        <v>10</v>
      </c>
      <c r="V59" s="2414" t="s">
        <v>4423</v>
      </c>
      <c r="W59" s="2414"/>
      <c r="X59" s="2414"/>
      <c r="Y59" s="2414"/>
      <c r="Z59" s="4661" t="str">
        <f>cst_wskakunin_sekkei1_KENTIKUSI_NO</f>
        <v/>
      </c>
      <c r="AA59" s="4661"/>
      <c r="AB59" s="4661"/>
      <c r="AC59" s="4661"/>
      <c r="AD59" s="4661"/>
      <c r="AE59" s="478" t="s">
        <v>7</v>
      </c>
    </row>
    <row r="60" spans="1:31" s="14" customFormat="1" ht="17.25" customHeight="1">
      <c r="B60" s="14" t="s">
        <v>3128</v>
      </c>
      <c r="I60" s="4650" t="str">
        <f>cst_wskakunin_sekkei1_NAME</f>
        <v/>
      </c>
      <c r="J60" s="4650"/>
      <c r="K60" s="4650"/>
      <c r="L60" s="4650"/>
      <c r="M60" s="4650"/>
      <c r="N60" s="4650"/>
      <c r="O60" s="4650"/>
      <c r="P60" s="4650"/>
      <c r="Q60" s="4650"/>
      <c r="R60" s="4650"/>
      <c r="S60" s="4650"/>
      <c r="T60" s="4650"/>
      <c r="U60" s="4650"/>
      <c r="V60" s="4650"/>
      <c r="W60" s="4650"/>
      <c r="X60" s="4650"/>
      <c r="Y60" s="4650"/>
      <c r="Z60" s="4650"/>
      <c r="AA60" s="4650"/>
      <c r="AB60" s="4650"/>
      <c r="AC60" s="4650"/>
      <c r="AD60" s="4650"/>
      <c r="AE60" s="4650"/>
    </row>
    <row r="61" spans="1:31" s="14" customFormat="1" ht="17.25" customHeight="1">
      <c r="B61" s="14" t="s">
        <v>3129</v>
      </c>
      <c r="H61" s="353" t="s">
        <v>9</v>
      </c>
      <c r="I61" s="4662" t="str">
        <f>cst_wskakunin_sekkei1_JIMU_SIKAKU</f>
        <v/>
      </c>
      <c r="J61" s="4662"/>
      <c r="K61" s="354" t="s">
        <v>10</v>
      </c>
      <c r="L61" s="2414" t="s">
        <v>3062</v>
      </c>
      <c r="M61" s="2414"/>
      <c r="N61" s="2414"/>
      <c r="O61" s="2414"/>
      <c r="P61" s="361" t="s">
        <v>9</v>
      </c>
      <c r="Q61" s="4661" t="str">
        <f>cst_wskakunin_sekkei1_JIMU_TOUROKU_KIKAN</f>
        <v/>
      </c>
      <c r="R61" s="4661"/>
      <c r="S61" s="4661"/>
      <c r="T61" s="4661"/>
      <c r="U61" s="354" t="s">
        <v>10</v>
      </c>
      <c r="V61" s="2414" t="s">
        <v>4003</v>
      </c>
      <c r="W61" s="2414"/>
      <c r="X61" s="2414"/>
      <c r="Y61" s="2414"/>
      <c r="Z61" s="4662" t="str">
        <f>cst_wskakunin_sekkei1_JIMU_NO</f>
        <v/>
      </c>
      <c r="AA61" s="4662"/>
      <c r="AB61" s="4662"/>
      <c r="AC61" s="4662"/>
      <c r="AD61" s="4662"/>
      <c r="AE61" s="478" t="s">
        <v>7</v>
      </c>
    </row>
    <row r="62" spans="1:31" s="14" customFormat="1" ht="17.25" customHeight="1">
      <c r="I62" s="4659" t="str">
        <f>cst_wskakunin_sekkei1_JIMU_NAME</f>
        <v/>
      </c>
      <c r="J62" s="4659"/>
      <c r="K62" s="4659"/>
      <c r="L62" s="4659"/>
      <c r="M62" s="4659"/>
      <c r="N62" s="4659"/>
      <c r="O62" s="4659"/>
      <c r="P62" s="4659"/>
      <c r="Q62" s="4659"/>
      <c r="R62" s="4659"/>
      <c r="S62" s="4659"/>
      <c r="T62" s="4659"/>
      <c r="U62" s="4659"/>
      <c r="V62" s="4659"/>
      <c r="W62" s="4659"/>
      <c r="X62" s="4659"/>
      <c r="Y62" s="4659"/>
      <c r="Z62" s="4659"/>
      <c r="AA62" s="4659"/>
      <c r="AB62" s="4659"/>
      <c r="AC62" s="4659"/>
      <c r="AD62" s="4659"/>
      <c r="AE62" s="4659"/>
    </row>
    <row r="63" spans="1:31" s="14" customFormat="1" ht="17.25" customHeight="1">
      <c r="B63" s="14" t="s">
        <v>3122</v>
      </c>
      <c r="I63" s="14" t="s">
        <v>2595</v>
      </c>
      <c r="J63" s="4650" t="str">
        <f>cst_wskakunin_sekkei1_ZIP</f>
        <v/>
      </c>
      <c r="K63" s="4658"/>
      <c r="L63" s="4658"/>
      <c r="M63" s="4658"/>
      <c r="N63" s="4658"/>
      <c r="O63" s="4658"/>
      <c r="P63" s="4658"/>
    </row>
    <row r="64" spans="1:31" s="14" customFormat="1" ht="17.25" customHeight="1">
      <c r="B64" s="14" t="s">
        <v>3064</v>
      </c>
      <c r="J64" s="4650" t="str">
        <f>cst_wskakunin_sekkei1__address</f>
        <v/>
      </c>
      <c r="K64" s="4658"/>
      <c r="L64" s="4658"/>
      <c r="M64" s="4658"/>
      <c r="N64" s="4658"/>
      <c r="O64" s="4658"/>
      <c r="P64" s="4658"/>
      <c r="Q64" s="4658"/>
      <c r="R64" s="4658"/>
      <c r="S64" s="4658"/>
      <c r="T64" s="4658"/>
      <c r="U64" s="4658"/>
      <c r="V64" s="4658"/>
      <c r="W64" s="4658"/>
      <c r="X64" s="4658"/>
      <c r="Y64" s="4658"/>
      <c r="Z64" s="4658"/>
      <c r="AA64" s="4658"/>
      <c r="AB64" s="4658"/>
      <c r="AC64" s="4658"/>
      <c r="AD64" s="4658"/>
      <c r="AE64" s="4658"/>
    </row>
    <row r="65" spans="1:31" s="14" customFormat="1" ht="17.25" customHeight="1">
      <c r="B65" s="14" t="s">
        <v>3124</v>
      </c>
      <c r="J65" s="4650" t="str">
        <f>cst_wskakunin_sekkei1_TEL</f>
        <v/>
      </c>
      <c r="K65" s="4658"/>
      <c r="L65" s="4658"/>
      <c r="M65" s="4658"/>
      <c r="N65" s="4658"/>
      <c r="O65" s="4658"/>
      <c r="P65" s="4658"/>
      <c r="Q65" s="4658"/>
      <c r="R65" s="4658"/>
      <c r="S65" s="4658"/>
    </row>
    <row r="66" spans="1:31" s="14" customFormat="1" ht="17.25" customHeight="1">
      <c r="A66" s="505" t="s">
        <v>3130</v>
      </c>
      <c r="B66" s="506"/>
      <c r="C66" s="506"/>
      <c r="D66" s="506"/>
      <c r="E66" s="506"/>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506"/>
      <c r="AD66" s="506"/>
      <c r="AE66" s="506"/>
    </row>
    <row r="67" spans="1:31" s="14" customFormat="1" ht="17.25" customHeight="1"/>
    <row r="68" spans="1:31" s="14" customFormat="1" ht="17.25" customHeight="1"/>
    <row r="69" spans="1:31" s="14" customFormat="1" ht="17.25" customHeight="1">
      <c r="A69" s="505" t="s">
        <v>3131</v>
      </c>
      <c r="B69" s="506"/>
      <c r="C69" s="506"/>
      <c r="D69" s="506"/>
      <c r="E69" s="506"/>
      <c r="F69" s="506"/>
      <c r="G69" s="506"/>
      <c r="H69" s="506"/>
      <c r="I69" s="506"/>
      <c r="J69" s="506"/>
      <c r="K69" s="506"/>
      <c r="L69" s="506"/>
      <c r="M69" s="506"/>
      <c r="N69" s="506"/>
      <c r="O69" s="506"/>
      <c r="P69" s="506"/>
      <c r="Q69" s="506"/>
      <c r="R69" s="506"/>
      <c r="S69" s="506"/>
      <c r="T69" s="506"/>
      <c r="U69" s="506"/>
      <c r="V69" s="506"/>
      <c r="W69" s="506"/>
      <c r="X69" s="506"/>
      <c r="Y69" s="506"/>
      <c r="Z69" s="506"/>
      <c r="AA69" s="506"/>
      <c r="AB69" s="506"/>
      <c r="AC69" s="506"/>
      <c r="AD69" s="506"/>
      <c r="AE69" s="506"/>
    </row>
    <row r="70" spans="1:31" s="14" customFormat="1" ht="17.25" customHeight="1">
      <c r="B70" s="4660"/>
      <c r="C70" s="4660"/>
      <c r="D70" s="4660"/>
      <c r="E70" s="4660"/>
      <c r="F70" s="4660"/>
      <c r="G70" s="4660"/>
      <c r="H70" s="4660"/>
      <c r="I70" s="4660"/>
      <c r="J70" s="4660"/>
      <c r="K70" s="4660"/>
      <c r="L70" s="4660"/>
      <c r="M70" s="4660"/>
      <c r="N70" s="4660"/>
      <c r="O70" s="4660"/>
      <c r="P70" s="4660"/>
      <c r="Q70" s="4660"/>
      <c r="R70" s="4660"/>
      <c r="S70" s="4660"/>
      <c r="T70" s="4660"/>
      <c r="U70" s="4660"/>
      <c r="V70" s="4660"/>
      <c r="W70" s="4660"/>
      <c r="X70" s="4660"/>
      <c r="Y70" s="4660"/>
      <c r="Z70" s="4660"/>
      <c r="AA70" s="4660"/>
      <c r="AB70" s="4660"/>
      <c r="AC70" s="4660"/>
      <c r="AD70" s="4660"/>
      <c r="AE70" s="4660"/>
    </row>
    <row r="71" spans="1:31" s="14" customFormat="1" ht="17.25" customHeight="1">
      <c r="B71" s="4660"/>
      <c r="C71" s="4660"/>
      <c r="D71" s="4660"/>
      <c r="E71" s="4660"/>
      <c r="F71" s="4660"/>
      <c r="G71" s="4660"/>
      <c r="H71" s="4660"/>
      <c r="I71" s="4660"/>
      <c r="J71" s="4660"/>
      <c r="K71" s="4660"/>
      <c r="L71" s="4660"/>
      <c r="M71" s="4660"/>
      <c r="N71" s="4660"/>
      <c r="O71" s="4660"/>
      <c r="P71" s="4660"/>
      <c r="Q71" s="4660"/>
      <c r="R71" s="4660"/>
      <c r="S71" s="4660"/>
      <c r="T71" s="4660"/>
      <c r="U71" s="4660"/>
      <c r="V71" s="4660"/>
      <c r="W71" s="4660"/>
      <c r="X71" s="4660"/>
      <c r="Y71" s="4660"/>
      <c r="Z71" s="4660"/>
      <c r="AA71" s="4660"/>
      <c r="AB71" s="4660"/>
      <c r="AC71" s="4660"/>
      <c r="AD71" s="4660"/>
      <c r="AE71" s="4660"/>
    </row>
    <row r="72" spans="1:31" s="14" customFormat="1" ht="14.25" customHeight="1">
      <c r="B72" s="507"/>
      <c r="C72" s="507"/>
      <c r="D72" s="507"/>
      <c r="E72" s="507"/>
      <c r="F72" s="507"/>
      <c r="G72" s="507"/>
      <c r="H72" s="507"/>
      <c r="I72" s="507"/>
      <c r="J72" s="507"/>
      <c r="K72" s="507"/>
      <c r="L72" s="507"/>
      <c r="M72" s="507"/>
      <c r="N72" s="507"/>
      <c r="O72" s="507"/>
      <c r="P72" s="507"/>
      <c r="Q72" s="507"/>
      <c r="R72" s="507"/>
      <c r="S72" s="507"/>
      <c r="T72" s="507"/>
      <c r="U72" s="507"/>
      <c r="V72" s="507"/>
      <c r="W72" s="507"/>
      <c r="X72" s="507"/>
      <c r="Y72" s="507"/>
      <c r="Z72" s="507"/>
      <c r="AA72" s="507"/>
      <c r="AB72" s="507"/>
      <c r="AC72" s="507"/>
      <c r="AD72" s="507"/>
      <c r="AE72" s="507"/>
    </row>
    <row r="73" spans="1:31" s="14" customFormat="1" ht="17.25" customHeight="1">
      <c r="A73" s="14" t="s">
        <v>3132</v>
      </c>
      <c r="F73" s="4650" t="str">
        <f>cst_wskakunin_BUILD_NAME</f>
        <v>テスト０７１１－１</v>
      </c>
      <c r="G73" s="4650"/>
      <c r="H73" s="4650"/>
      <c r="I73" s="4650"/>
      <c r="J73" s="4650"/>
      <c r="K73" s="4650"/>
      <c r="L73" s="4650"/>
      <c r="M73" s="4650"/>
      <c r="N73" s="4650"/>
      <c r="O73" s="4650"/>
      <c r="P73" s="4650"/>
      <c r="Q73" s="4650"/>
      <c r="R73" s="4650"/>
      <c r="S73" s="4650"/>
      <c r="T73" s="4650"/>
      <c r="U73" s="4650"/>
      <c r="V73" s="4650"/>
      <c r="W73" s="4650"/>
      <c r="X73" s="4650"/>
      <c r="Y73" s="4650"/>
      <c r="Z73" s="4650"/>
      <c r="AA73" s="4650"/>
      <c r="AB73" s="4650"/>
      <c r="AC73" s="4650"/>
      <c r="AD73" s="4650"/>
      <c r="AE73" s="14" t="s">
        <v>57</v>
      </c>
    </row>
    <row r="74" spans="1:31" ht="10.5" customHeight="1">
      <c r="A74" s="508"/>
      <c r="B74" s="508"/>
      <c r="C74" s="508"/>
      <c r="D74" s="508"/>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row>
    <row r="75" spans="1:31" ht="15.75" customHeight="1">
      <c r="A75" s="13" t="s">
        <v>3028</v>
      </c>
    </row>
    <row r="76" spans="1:31" s="408" customFormat="1" ht="15.75" customHeight="1">
      <c r="B76" s="408" t="s">
        <v>3133</v>
      </c>
    </row>
    <row r="77" spans="1:31" s="408" customFormat="1" ht="15.75" customHeight="1">
      <c r="B77" s="408" t="s">
        <v>3134</v>
      </c>
    </row>
    <row r="78" spans="1:31" s="408" customFormat="1" ht="15.75" customHeight="1">
      <c r="B78" s="408" t="s">
        <v>3135</v>
      </c>
    </row>
    <row r="79" spans="1:31" s="408" customFormat="1" ht="15.75" customHeight="1">
      <c r="B79" s="408" t="s">
        <v>3136</v>
      </c>
    </row>
    <row r="80" spans="1:31" s="408" customFormat="1" ht="15.75" customHeight="1">
      <c r="B80" s="408" t="s">
        <v>3137</v>
      </c>
    </row>
    <row r="81" spans="1:32" s="408" customFormat="1" ht="15.75" customHeight="1">
      <c r="B81" s="408" t="s">
        <v>3138</v>
      </c>
    </row>
    <row r="82" spans="1:32" s="408" customFormat="1" ht="15.75" customHeight="1">
      <c r="B82" s="408" t="s">
        <v>3139</v>
      </c>
    </row>
    <row r="83" spans="1:32" ht="15.75" customHeight="1">
      <c r="B83" s="408" t="s">
        <v>3140</v>
      </c>
    </row>
    <row r="84" spans="1:32" ht="18" customHeight="1">
      <c r="B84" s="408" t="s">
        <v>3141</v>
      </c>
      <c r="C84" s="408"/>
      <c r="D84" s="408"/>
      <c r="E84" s="408"/>
      <c r="F84" s="408"/>
      <c r="G84" s="408"/>
      <c r="H84" s="408"/>
      <c r="I84" s="408"/>
      <c r="J84" s="408"/>
      <c r="K84" s="408"/>
      <c r="L84" s="408"/>
      <c r="M84" s="408"/>
      <c r="N84" s="408"/>
      <c r="O84" s="408"/>
      <c r="P84" s="408"/>
      <c r="Q84" s="408"/>
      <c r="R84" s="408"/>
      <c r="S84" s="408"/>
      <c r="T84" s="408"/>
      <c r="U84" s="408"/>
      <c r="V84" s="14"/>
      <c r="W84" s="14"/>
      <c r="X84" s="14"/>
      <c r="Y84" s="14"/>
      <c r="Z84" s="14"/>
      <c r="AA84" s="14"/>
      <c r="AB84" s="14"/>
      <c r="AC84" s="14"/>
      <c r="AD84" s="14"/>
      <c r="AE84" s="14"/>
      <c r="AF84" s="14"/>
    </row>
    <row r="85" spans="1:32" s="14" customFormat="1" ht="18" customHeight="1">
      <c r="AE85" s="491" t="s">
        <v>3142</v>
      </c>
    </row>
    <row r="86" spans="1:32" s="14" customFormat="1" ht="24.75" customHeight="1">
      <c r="A86" s="502"/>
      <c r="B86" s="504"/>
      <c r="C86" s="502"/>
      <c r="D86" s="502"/>
      <c r="E86" s="502"/>
      <c r="F86" s="502"/>
      <c r="G86" s="502"/>
      <c r="H86" s="502"/>
      <c r="I86" s="502"/>
      <c r="J86" s="502"/>
      <c r="K86" s="502"/>
      <c r="L86" s="502"/>
      <c r="M86" s="502"/>
      <c r="N86" s="502"/>
      <c r="O86" s="502"/>
      <c r="P86" s="502"/>
      <c r="Q86" s="502"/>
      <c r="R86" s="502"/>
      <c r="S86" s="502"/>
      <c r="T86" s="502"/>
      <c r="U86" s="502"/>
      <c r="V86" s="502"/>
      <c r="W86" s="502"/>
      <c r="X86" s="502"/>
      <c r="Y86" s="502"/>
      <c r="Z86" s="502"/>
      <c r="AA86" s="502"/>
      <c r="AB86" s="502"/>
      <c r="AC86" s="502"/>
      <c r="AD86" s="502"/>
      <c r="AE86" s="502"/>
    </row>
    <row r="87" spans="1:32" s="14" customFormat="1" ht="6.75" customHeight="1"/>
    <row r="88" spans="1:32" s="14" customFormat="1" ht="17.25" customHeight="1">
      <c r="A88" s="505" t="s">
        <v>3143</v>
      </c>
      <c r="B88" s="506"/>
      <c r="C88" s="506"/>
      <c r="D88" s="506"/>
      <c r="E88" s="506"/>
      <c r="F88" s="506"/>
      <c r="G88" s="506"/>
      <c r="H88" s="506"/>
      <c r="I88" s="506"/>
      <c r="J88" s="506"/>
      <c r="K88" s="506"/>
      <c r="L88" s="506"/>
      <c r="M88" s="506"/>
      <c r="N88" s="506"/>
      <c r="O88" s="506"/>
      <c r="P88" s="506"/>
      <c r="Q88" s="506"/>
      <c r="R88" s="506"/>
      <c r="S88" s="506"/>
      <c r="T88" s="506"/>
      <c r="U88" s="506"/>
      <c r="V88" s="506"/>
      <c r="W88" s="506"/>
      <c r="X88" s="506"/>
      <c r="Y88" s="506"/>
      <c r="Z88" s="506"/>
      <c r="AA88" s="506"/>
      <c r="AB88" s="506"/>
      <c r="AC88" s="506"/>
      <c r="AD88" s="506"/>
      <c r="AE88" s="506"/>
    </row>
    <row r="89" spans="1:32" s="14" customFormat="1" ht="17.25" customHeight="1">
      <c r="C89" s="509" t="s">
        <v>139</v>
      </c>
      <c r="D89" s="14" t="s">
        <v>3144</v>
      </c>
      <c r="J89" s="510"/>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509" t="s">
        <v>139</v>
      </c>
      <c r="D90" s="14" t="s">
        <v>3145</v>
      </c>
      <c r="J90" s="510"/>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505" t="s">
        <v>3146</v>
      </c>
      <c r="B91" s="506"/>
      <c r="C91" s="506"/>
      <c r="D91" s="506"/>
      <c r="E91" s="506"/>
      <c r="F91" s="506"/>
      <c r="G91" s="506"/>
      <c r="H91" s="506"/>
      <c r="I91" s="506"/>
      <c r="J91" s="506"/>
      <c r="K91" s="506"/>
      <c r="L91" s="506"/>
      <c r="M91" s="506"/>
      <c r="N91" s="506"/>
      <c r="O91" s="506"/>
      <c r="P91" s="506"/>
      <c r="Q91" s="506"/>
      <c r="R91" s="506"/>
      <c r="S91" s="506"/>
      <c r="T91" s="506"/>
      <c r="U91" s="506"/>
      <c r="V91" s="506"/>
      <c r="W91" s="506"/>
      <c r="X91" s="506"/>
      <c r="Y91" s="506"/>
      <c r="Z91" s="506"/>
      <c r="AA91" s="506"/>
      <c r="AB91" s="506"/>
      <c r="AC91" s="506"/>
      <c r="AD91" s="506"/>
      <c r="AE91" s="506"/>
    </row>
    <row r="92" spans="1:32" s="14" customFormat="1" ht="17.25" customHeight="1">
      <c r="A92" s="511"/>
      <c r="B92" s="512">
        <v>1</v>
      </c>
      <c r="C92" s="512" t="s">
        <v>3147</v>
      </c>
      <c r="D92" s="512" t="s">
        <v>3148</v>
      </c>
      <c r="J92" s="510"/>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509" t="s">
        <v>139</v>
      </c>
      <c r="D93" s="4649" t="s">
        <v>3149</v>
      </c>
      <c r="E93" s="4649"/>
      <c r="F93" s="14" t="s">
        <v>3150</v>
      </c>
      <c r="J93" s="510"/>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509" t="s">
        <v>139</v>
      </c>
      <c r="D94" s="4649" t="s">
        <v>3151</v>
      </c>
      <c r="E94" s="4649"/>
      <c r="F94" s="14" t="s">
        <v>3152</v>
      </c>
      <c r="J94" s="510"/>
      <c r="K94" s="193"/>
      <c r="L94" s="193"/>
      <c r="M94" s="193"/>
      <c r="N94" s="193"/>
      <c r="O94" s="193"/>
      <c r="P94" s="193"/>
    </row>
    <row r="95" spans="1:32" s="14" customFormat="1" ht="17.25" customHeight="1">
      <c r="C95" s="509" t="s">
        <v>139</v>
      </c>
      <c r="D95" s="4649" t="s">
        <v>3153</v>
      </c>
      <c r="E95" s="4649"/>
      <c r="F95" s="14" t="s">
        <v>3154</v>
      </c>
      <c r="J95" s="510"/>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13"/>
      <c r="B96" s="514">
        <v>2</v>
      </c>
      <c r="C96" s="514" t="s">
        <v>3147</v>
      </c>
      <c r="D96" s="514" t="s">
        <v>3155</v>
      </c>
      <c r="E96" s="515"/>
      <c r="F96" s="515"/>
      <c r="G96" s="515"/>
      <c r="H96" s="515"/>
      <c r="I96" s="515"/>
      <c r="J96" s="516"/>
      <c r="K96" s="517"/>
      <c r="L96" s="517"/>
      <c r="M96" s="517"/>
      <c r="N96" s="517"/>
      <c r="O96" s="517"/>
      <c r="P96" s="517"/>
      <c r="Q96" s="517"/>
      <c r="R96" s="517"/>
      <c r="S96" s="517"/>
      <c r="T96" s="517"/>
      <c r="U96" s="517"/>
      <c r="V96" s="517"/>
      <c r="W96" s="517"/>
      <c r="X96" s="517"/>
      <c r="Y96" s="517"/>
      <c r="Z96" s="517"/>
      <c r="AA96" s="517"/>
      <c r="AB96" s="517"/>
      <c r="AC96" s="517"/>
      <c r="AD96" s="517"/>
      <c r="AE96" s="517"/>
    </row>
    <row r="97" spans="1:31" s="14" customFormat="1" ht="17.25" customHeight="1">
      <c r="C97" s="509" t="s">
        <v>139</v>
      </c>
      <c r="D97" s="4649" t="s">
        <v>3156</v>
      </c>
      <c r="E97" s="4649"/>
      <c r="F97" s="14" t="s">
        <v>3157</v>
      </c>
      <c r="J97" s="510"/>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509" t="s">
        <v>139</v>
      </c>
      <c r="D98" s="4649" t="s">
        <v>3158</v>
      </c>
      <c r="E98" s="4649"/>
      <c r="F98" s="14" t="s">
        <v>3159</v>
      </c>
      <c r="J98" s="510"/>
      <c r="K98" s="193"/>
      <c r="L98" s="193"/>
      <c r="M98" s="193"/>
      <c r="N98" s="193"/>
      <c r="O98" s="193"/>
      <c r="P98" s="193"/>
    </row>
    <row r="99" spans="1:31" s="14" customFormat="1" ht="17.25" customHeight="1">
      <c r="C99" s="509" t="s">
        <v>139</v>
      </c>
      <c r="D99" s="4649" t="s">
        <v>3160</v>
      </c>
      <c r="E99" s="4649"/>
      <c r="F99" s="14" t="s">
        <v>3161</v>
      </c>
      <c r="J99" s="510"/>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509" t="s">
        <v>139</v>
      </c>
      <c r="D100" s="4649" t="s">
        <v>3162</v>
      </c>
      <c r="E100" s="4649"/>
      <c r="F100" s="14" t="s">
        <v>3163</v>
      </c>
      <c r="J100" s="510"/>
      <c r="K100" s="193"/>
      <c r="L100" s="193"/>
      <c r="M100" s="193"/>
      <c r="N100" s="193"/>
      <c r="O100" s="193"/>
      <c r="P100" s="193"/>
      <c r="Q100" s="193"/>
      <c r="R100" s="193"/>
      <c r="S100" s="193"/>
    </row>
    <row r="101" spans="1:31" s="14" customFormat="1" ht="17.25" customHeight="1">
      <c r="A101" s="513"/>
      <c r="B101" s="514">
        <v>5</v>
      </c>
      <c r="C101" s="514" t="s">
        <v>3147</v>
      </c>
      <c r="D101" s="514" t="s">
        <v>3164</v>
      </c>
      <c r="E101" s="515"/>
      <c r="F101" s="515"/>
      <c r="G101" s="515"/>
      <c r="H101" s="515"/>
      <c r="I101" s="515"/>
      <c r="J101" s="516"/>
      <c r="K101" s="517"/>
      <c r="L101" s="517"/>
      <c r="M101" s="517"/>
      <c r="N101" s="517"/>
      <c r="O101" s="517"/>
      <c r="P101" s="517"/>
      <c r="Q101" s="517"/>
      <c r="R101" s="517"/>
      <c r="S101" s="517"/>
      <c r="T101" s="517"/>
      <c r="U101" s="517"/>
      <c r="V101" s="517"/>
      <c r="W101" s="517"/>
      <c r="X101" s="517"/>
      <c r="Y101" s="517"/>
      <c r="Z101" s="517"/>
      <c r="AA101" s="517"/>
      <c r="AB101" s="517"/>
      <c r="AC101" s="517"/>
      <c r="AD101" s="517"/>
      <c r="AE101" s="517"/>
    </row>
    <row r="102" spans="1:31" s="14" customFormat="1" ht="17.25" customHeight="1">
      <c r="A102" s="511"/>
      <c r="B102" s="512"/>
      <c r="C102" s="512" t="s">
        <v>3165</v>
      </c>
      <c r="D102" s="512"/>
      <c r="J102" s="510"/>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509" t="s">
        <v>139</v>
      </c>
      <c r="D103" s="4649" t="s">
        <v>3166</v>
      </c>
      <c r="E103" s="4649"/>
      <c r="F103" s="14" t="s">
        <v>3167</v>
      </c>
      <c r="J103" s="510"/>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509" t="s">
        <v>139</v>
      </c>
      <c r="D104" s="4649" t="s">
        <v>3168</v>
      </c>
      <c r="E104" s="4649"/>
      <c r="F104" s="14" t="s">
        <v>3169</v>
      </c>
      <c r="J104" s="510"/>
      <c r="K104" s="193"/>
      <c r="L104" s="193"/>
      <c r="M104" s="193"/>
      <c r="N104" s="193"/>
      <c r="O104" s="193"/>
      <c r="P104" s="193"/>
    </row>
    <row r="105" spans="1:31" s="14" customFormat="1" ht="17.25" customHeight="1">
      <c r="A105" s="513"/>
      <c r="B105" s="514">
        <v>6</v>
      </c>
      <c r="C105" s="514" t="s">
        <v>3147</v>
      </c>
      <c r="D105" s="514" t="s">
        <v>3170</v>
      </c>
      <c r="E105" s="515"/>
      <c r="F105" s="515"/>
      <c r="G105" s="515"/>
      <c r="H105" s="515"/>
      <c r="I105" s="515"/>
      <c r="J105" s="516"/>
      <c r="K105" s="517"/>
      <c r="L105" s="517"/>
      <c r="M105" s="517"/>
      <c r="N105" s="517"/>
      <c r="O105" s="517"/>
      <c r="P105" s="517"/>
      <c r="Q105" s="517"/>
      <c r="R105" s="517"/>
      <c r="S105" s="517"/>
      <c r="T105" s="517"/>
      <c r="U105" s="517"/>
      <c r="V105" s="517"/>
      <c r="W105" s="517"/>
      <c r="X105" s="517"/>
      <c r="Y105" s="517"/>
      <c r="Z105" s="517"/>
      <c r="AA105" s="517"/>
      <c r="AB105" s="517"/>
      <c r="AC105" s="517"/>
      <c r="AD105" s="517"/>
      <c r="AE105" s="517"/>
    </row>
    <row r="106" spans="1:31" s="14" customFormat="1" ht="17.25" customHeight="1">
      <c r="C106" s="509" t="s">
        <v>139</v>
      </c>
      <c r="D106" s="4649" t="s">
        <v>3171</v>
      </c>
      <c r="E106" s="4649"/>
      <c r="F106" s="14" t="s">
        <v>3172</v>
      </c>
      <c r="J106" s="510"/>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509" t="s">
        <v>139</v>
      </c>
      <c r="D107" s="4649" t="s">
        <v>3173</v>
      </c>
      <c r="E107" s="4649"/>
      <c r="F107" s="14" t="s">
        <v>3174</v>
      </c>
      <c r="J107" s="510"/>
      <c r="K107" s="193"/>
      <c r="L107" s="193"/>
      <c r="M107" s="193"/>
      <c r="N107" s="193"/>
      <c r="O107" s="193"/>
      <c r="P107" s="193"/>
    </row>
    <row r="108" spans="1:31" s="14" customFormat="1" ht="17.25" customHeight="1">
      <c r="C108" s="509" t="s">
        <v>139</v>
      </c>
      <c r="D108" s="4649" t="s">
        <v>3175</v>
      </c>
      <c r="E108" s="4649"/>
      <c r="F108" s="14" t="s">
        <v>3176</v>
      </c>
      <c r="J108" s="510"/>
      <c r="K108" s="193"/>
      <c r="L108" s="193"/>
      <c r="M108" s="193"/>
      <c r="N108" s="193"/>
      <c r="O108" s="193"/>
      <c r="P108" s="193"/>
      <c r="Q108" s="193"/>
      <c r="R108" s="193"/>
      <c r="S108" s="193"/>
    </row>
    <row r="109" spans="1:31" s="14" customFormat="1" ht="17.25" customHeight="1">
      <c r="F109" s="14" t="s">
        <v>3177</v>
      </c>
      <c r="J109" s="510"/>
      <c r="K109" s="193"/>
      <c r="L109" s="193"/>
      <c r="M109" s="193"/>
      <c r="N109" s="14" t="s">
        <v>3178</v>
      </c>
      <c r="O109" s="518"/>
      <c r="P109" s="518"/>
      <c r="Q109" s="518"/>
      <c r="R109" s="518"/>
      <c r="S109" s="518"/>
    </row>
    <row r="110" spans="1:31" s="14" customFormat="1" ht="17.25" customHeight="1">
      <c r="F110" s="14" t="s">
        <v>3179</v>
      </c>
      <c r="J110" s="510"/>
      <c r="K110" s="193"/>
      <c r="L110" s="193"/>
      <c r="M110" s="193"/>
      <c r="N110" s="509" t="s">
        <v>139</v>
      </c>
      <c r="O110" s="14" t="s">
        <v>3180</v>
      </c>
      <c r="R110" s="509" t="s">
        <v>139</v>
      </c>
      <c r="S110" s="14" t="s">
        <v>3181</v>
      </c>
      <c r="V110" s="509" t="s">
        <v>139</v>
      </c>
      <c r="W110" s="14" t="s">
        <v>3182</v>
      </c>
      <c r="AB110" s="509" t="s">
        <v>139</v>
      </c>
      <c r="AC110" s="14" t="s">
        <v>3183</v>
      </c>
    </row>
    <row r="111" spans="1:31" s="14" customFormat="1" ht="17.25" customHeight="1">
      <c r="A111" s="513"/>
      <c r="B111" s="514">
        <v>7</v>
      </c>
      <c r="C111" s="514" t="s">
        <v>3147</v>
      </c>
      <c r="D111" s="514" t="s">
        <v>3184</v>
      </c>
      <c r="E111" s="515"/>
      <c r="F111" s="515"/>
      <c r="G111" s="515"/>
      <c r="H111" s="515"/>
      <c r="I111" s="515"/>
      <c r="J111" s="516"/>
      <c r="K111" s="517"/>
      <c r="L111" s="517"/>
      <c r="M111" s="517"/>
      <c r="N111" s="517"/>
      <c r="O111" s="517"/>
      <c r="P111" s="517"/>
      <c r="Q111" s="517"/>
      <c r="R111" s="517"/>
      <c r="S111" s="517"/>
      <c r="T111" s="517"/>
      <c r="U111" s="517"/>
      <c r="V111" s="517"/>
      <c r="W111" s="517"/>
      <c r="X111" s="517"/>
      <c r="Y111" s="517"/>
      <c r="Z111" s="517"/>
      <c r="AA111" s="517"/>
      <c r="AB111" s="517"/>
      <c r="AC111" s="517"/>
      <c r="AD111" s="517"/>
      <c r="AE111" s="517"/>
    </row>
    <row r="112" spans="1:31" s="14" customFormat="1" ht="17.25" customHeight="1">
      <c r="C112" s="509" t="s">
        <v>139</v>
      </c>
      <c r="D112" s="4649" t="s">
        <v>3185</v>
      </c>
      <c r="E112" s="4649"/>
      <c r="F112" s="14" t="s">
        <v>3186</v>
      </c>
      <c r="J112" s="510"/>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509" t="s">
        <v>139</v>
      </c>
      <c r="D113" s="4649" t="s">
        <v>3187</v>
      </c>
      <c r="E113" s="4649"/>
      <c r="F113" s="14" t="s">
        <v>3188</v>
      </c>
      <c r="J113" s="510"/>
      <c r="K113" s="193"/>
      <c r="L113" s="193"/>
      <c r="M113" s="193"/>
      <c r="N113" s="193"/>
      <c r="O113" s="193"/>
      <c r="P113" s="193"/>
    </row>
    <row r="114" spans="1:32" s="14" customFormat="1" ht="17.25" customHeight="1">
      <c r="A114" s="513"/>
      <c r="B114" s="514">
        <v>8</v>
      </c>
      <c r="C114" s="514" t="s">
        <v>3147</v>
      </c>
      <c r="D114" s="514" t="s">
        <v>3189</v>
      </c>
      <c r="E114" s="515"/>
      <c r="F114" s="515"/>
      <c r="G114" s="515"/>
      <c r="H114" s="515"/>
      <c r="I114" s="515"/>
      <c r="J114" s="516"/>
      <c r="K114" s="517"/>
      <c r="L114" s="517"/>
      <c r="M114" s="517"/>
      <c r="N114" s="517"/>
      <c r="O114" s="517"/>
      <c r="P114" s="517"/>
      <c r="Q114" s="517"/>
      <c r="R114" s="517"/>
      <c r="S114" s="517"/>
      <c r="T114" s="517"/>
      <c r="U114" s="517"/>
      <c r="V114" s="517"/>
      <c r="W114" s="517"/>
      <c r="X114" s="517"/>
      <c r="Y114" s="517"/>
      <c r="Z114" s="517"/>
      <c r="AA114" s="517"/>
      <c r="AB114" s="517"/>
      <c r="AC114" s="517"/>
      <c r="AD114" s="517"/>
      <c r="AE114" s="517"/>
    </row>
    <row r="115" spans="1:32" s="14" customFormat="1" ht="17.25" customHeight="1">
      <c r="C115" s="509" t="s">
        <v>139</v>
      </c>
      <c r="D115" s="4649" t="s">
        <v>3190</v>
      </c>
      <c r="E115" s="4649"/>
      <c r="F115" s="14" t="s">
        <v>3191</v>
      </c>
      <c r="J115" s="510"/>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13"/>
      <c r="B116" s="514">
        <v>9</v>
      </c>
      <c r="C116" s="514" t="s">
        <v>3147</v>
      </c>
      <c r="D116" s="514" t="s">
        <v>3192</v>
      </c>
      <c r="E116" s="515"/>
      <c r="F116" s="515"/>
      <c r="G116" s="515"/>
      <c r="H116" s="515"/>
      <c r="I116" s="515"/>
      <c r="J116" s="516"/>
      <c r="K116" s="517"/>
      <c r="L116" s="517"/>
      <c r="M116" s="517"/>
      <c r="N116" s="517"/>
      <c r="O116" s="517"/>
      <c r="P116" s="517"/>
      <c r="Q116" s="517"/>
      <c r="R116" s="517"/>
      <c r="S116" s="517"/>
      <c r="T116" s="517"/>
      <c r="U116" s="517"/>
      <c r="V116" s="517"/>
      <c r="W116" s="517"/>
      <c r="X116" s="517"/>
      <c r="Y116" s="517"/>
      <c r="Z116" s="517"/>
      <c r="AA116" s="517"/>
      <c r="AB116" s="517"/>
      <c r="AC116" s="517"/>
      <c r="AD116" s="517"/>
      <c r="AE116" s="517"/>
    </row>
    <row r="117" spans="1:32" s="14" customFormat="1" ht="17.25" customHeight="1">
      <c r="C117" s="509" t="s">
        <v>139</v>
      </c>
      <c r="D117" s="4649" t="s">
        <v>3193</v>
      </c>
      <c r="E117" s="4649"/>
      <c r="F117" s="14" t="s">
        <v>3194</v>
      </c>
      <c r="J117" s="510"/>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13"/>
      <c r="B118" s="514">
        <v>10</v>
      </c>
      <c r="C118" s="514" t="s">
        <v>3147</v>
      </c>
      <c r="D118" s="514" t="s">
        <v>3195</v>
      </c>
      <c r="E118" s="515"/>
      <c r="F118" s="515"/>
      <c r="G118" s="515"/>
      <c r="H118" s="515"/>
      <c r="I118" s="515"/>
      <c r="J118" s="516"/>
      <c r="K118" s="517"/>
      <c r="L118" s="517"/>
      <c r="M118" s="517"/>
      <c r="N118" s="517"/>
      <c r="O118" s="517"/>
      <c r="P118" s="517"/>
      <c r="Q118" s="517"/>
      <c r="R118" s="517"/>
      <c r="S118" s="517"/>
      <c r="T118" s="517"/>
      <c r="U118" s="517"/>
      <c r="V118" s="517"/>
      <c r="W118" s="517"/>
      <c r="X118" s="517"/>
      <c r="Y118" s="517"/>
      <c r="Z118" s="517"/>
      <c r="AA118" s="517"/>
      <c r="AB118" s="517"/>
      <c r="AC118" s="517"/>
      <c r="AD118" s="517"/>
      <c r="AE118" s="517"/>
    </row>
    <row r="119" spans="1:32" s="14" customFormat="1" ht="17.25" customHeight="1">
      <c r="C119" s="509" t="s">
        <v>139</v>
      </c>
      <c r="D119" s="4649" t="s">
        <v>3196</v>
      </c>
      <c r="E119" s="4649"/>
      <c r="F119" s="14" t="s">
        <v>3197</v>
      </c>
      <c r="J119" s="510"/>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508"/>
      <c r="B120" s="508"/>
      <c r="C120" s="508"/>
      <c r="D120" s="508"/>
      <c r="E120" s="508"/>
      <c r="F120" s="508"/>
      <c r="G120" s="508"/>
      <c r="H120" s="508"/>
      <c r="I120" s="508"/>
      <c r="J120" s="508"/>
      <c r="K120" s="508"/>
      <c r="L120" s="508"/>
      <c r="M120" s="508"/>
      <c r="N120" s="508"/>
      <c r="O120" s="508"/>
      <c r="P120" s="508"/>
      <c r="Q120" s="508"/>
      <c r="R120" s="508"/>
      <c r="S120" s="508"/>
      <c r="T120" s="508"/>
      <c r="U120" s="508"/>
      <c r="V120" s="508"/>
      <c r="W120" s="508"/>
      <c r="X120" s="508"/>
      <c r="Y120" s="508"/>
      <c r="Z120" s="508"/>
      <c r="AA120" s="508"/>
      <c r="AB120" s="508"/>
      <c r="AC120" s="508"/>
      <c r="AD120" s="508"/>
      <c r="AE120" s="508"/>
    </row>
    <row r="121" spans="1:32" ht="15.75" customHeight="1">
      <c r="A121" s="13" t="s">
        <v>3028</v>
      </c>
    </row>
    <row r="122" spans="1:32" s="408" customFormat="1" ht="15.75" customHeight="1">
      <c r="B122" s="408" t="s">
        <v>2977</v>
      </c>
      <c r="C122" s="408" t="s">
        <v>3198</v>
      </c>
    </row>
    <row r="123" spans="1:32" s="408" customFormat="1" ht="15.75" customHeight="1">
      <c r="B123" s="408" t="s">
        <v>2980</v>
      </c>
      <c r="C123" s="408" t="s">
        <v>3199</v>
      </c>
      <c r="D123" s="507"/>
      <c r="E123" s="507"/>
      <c r="F123" s="507"/>
      <c r="G123" s="507"/>
      <c r="H123" s="507"/>
      <c r="I123" s="507"/>
      <c r="J123" s="507"/>
      <c r="K123" s="507"/>
      <c r="L123" s="507"/>
      <c r="M123" s="507"/>
      <c r="N123" s="507"/>
      <c r="O123" s="507"/>
      <c r="P123" s="507"/>
      <c r="Q123" s="507"/>
      <c r="R123" s="507"/>
      <c r="S123" s="507"/>
      <c r="T123" s="507"/>
      <c r="U123" s="507"/>
      <c r="V123" s="507"/>
      <c r="W123" s="507"/>
      <c r="X123" s="507"/>
      <c r="Y123" s="507"/>
      <c r="Z123" s="507"/>
      <c r="AA123" s="507"/>
      <c r="AB123" s="507"/>
      <c r="AC123" s="507"/>
      <c r="AD123" s="507"/>
      <c r="AE123" s="507"/>
      <c r="AF123" s="507"/>
    </row>
    <row r="124" spans="1:32" s="408" customFormat="1" ht="15.75" customHeight="1">
      <c r="B124" s="408" t="s">
        <v>3200</v>
      </c>
      <c r="C124" s="507"/>
      <c r="D124" s="507"/>
      <c r="E124" s="507"/>
      <c r="F124" s="507"/>
      <c r="G124" s="507"/>
      <c r="H124" s="507"/>
      <c r="I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row>
    <row r="125" spans="1:32" s="408" customFormat="1" ht="15.75" customHeight="1"/>
    <row r="126" spans="1:32" s="408" customFormat="1" ht="15.75" customHeight="1"/>
    <row r="127" spans="1:32" s="408" customFormat="1" ht="15.75" customHeight="1"/>
    <row r="128" spans="1:32" s="408" customFormat="1" ht="15.75" customHeight="1"/>
    <row r="129" spans="1:31" ht="15.75" customHeight="1">
      <c r="B129" s="408"/>
    </row>
    <row r="130" spans="1:31" ht="18" customHeight="1"/>
    <row r="131" spans="1:31" s="14" customFormat="1" ht="15" customHeight="1">
      <c r="AE131" s="491" t="s">
        <v>127</v>
      </c>
    </row>
    <row r="132" spans="1:31" s="14" customFormat="1" ht="21" customHeight="1">
      <c r="A132" s="502"/>
      <c r="B132" s="504" t="s">
        <v>3201</v>
      </c>
      <c r="C132" s="502"/>
      <c r="D132" s="502"/>
      <c r="E132" s="502"/>
      <c r="F132" s="502"/>
      <c r="G132" s="502"/>
      <c r="H132" s="502"/>
      <c r="I132" s="502"/>
      <c r="J132" s="502"/>
      <c r="K132" s="502"/>
      <c r="L132" s="502"/>
      <c r="M132" s="502"/>
      <c r="N132" s="502"/>
      <c r="O132" s="502"/>
      <c r="P132" s="502"/>
      <c r="Q132" s="502"/>
      <c r="R132" s="502"/>
      <c r="S132" s="502"/>
      <c r="T132" s="502"/>
      <c r="U132" s="502"/>
      <c r="V132" s="502"/>
      <c r="W132" s="502"/>
      <c r="X132" s="502"/>
      <c r="Y132" s="502"/>
      <c r="Z132" s="502"/>
      <c r="AA132" s="502"/>
      <c r="AB132" s="502"/>
      <c r="AC132" s="502"/>
      <c r="AD132" s="502"/>
      <c r="AE132" s="502"/>
    </row>
    <row r="133" spans="1:31" s="14" customFormat="1" ht="6.75" customHeight="1"/>
    <row r="134" spans="1:31" s="14" customFormat="1" ht="16.5" customHeight="1">
      <c r="A134" s="505" t="s">
        <v>3202</v>
      </c>
      <c r="B134" s="506"/>
      <c r="C134" s="506"/>
      <c r="D134" s="506"/>
      <c r="E134" s="506"/>
    </row>
    <row r="135" spans="1:31" s="14" customFormat="1" ht="16.5" customHeight="1">
      <c r="B135" s="4650" t="str">
        <f>cst_wskakunin_BUILD__address</f>
        <v>埼玉県さいたま市緑区</v>
      </c>
      <c r="C135" s="4650"/>
      <c r="D135" s="4650"/>
      <c r="E135" s="4650"/>
      <c r="F135" s="4650"/>
      <c r="G135" s="4650"/>
      <c r="H135" s="4650"/>
      <c r="I135" s="4650"/>
      <c r="J135" s="4650"/>
      <c r="K135" s="4650"/>
      <c r="L135" s="4650"/>
      <c r="M135" s="4650"/>
      <c r="N135" s="4650"/>
      <c r="O135" s="4650"/>
      <c r="P135" s="4650"/>
      <c r="Q135" s="4650"/>
      <c r="R135" s="4650"/>
      <c r="S135" s="4650"/>
      <c r="T135" s="4650"/>
      <c r="U135" s="4650"/>
      <c r="V135" s="4650"/>
      <c r="W135" s="4650"/>
      <c r="X135" s="4650"/>
      <c r="Y135" s="4650"/>
      <c r="Z135" s="4650"/>
      <c r="AA135" s="4650"/>
      <c r="AB135" s="4650"/>
      <c r="AC135" s="4650"/>
      <c r="AD135" s="4650"/>
      <c r="AE135" s="4650"/>
    </row>
    <row r="136" spans="1:31" s="14" customFormat="1" ht="4.5" customHeight="1"/>
    <row r="137" spans="1:31" s="14" customFormat="1" ht="16.5" customHeight="1">
      <c r="A137" s="505" t="s">
        <v>3203</v>
      </c>
      <c r="B137" s="506"/>
      <c r="C137" s="506"/>
      <c r="D137" s="506"/>
      <c r="E137" s="506"/>
      <c r="F137" s="506"/>
      <c r="G137" s="506"/>
      <c r="H137" s="506"/>
      <c r="I137" s="506"/>
      <c r="J137" s="506"/>
      <c r="K137" s="506"/>
      <c r="L137" s="506"/>
      <c r="M137" s="506"/>
      <c r="N137" s="506"/>
      <c r="O137" s="506"/>
      <c r="P137" s="506"/>
      <c r="Q137" s="506"/>
    </row>
    <row r="138" spans="1:31" s="14" customFormat="1" ht="16.5" customHeight="1">
      <c r="C138" s="519" t="str">
        <f>cst_wskakunin_KUIKI_TOSI</f>
        <v>□</v>
      </c>
      <c r="D138" s="14" t="s">
        <v>462</v>
      </c>
      <c r="J138" s="14" t="s">
        <v>9</v>
      </c>
      <c r="K138" s="519" t="str">
        <f>cst_wskakunin_KUIKI_SIGAIKA</f>
        <v>□</v>
      </c>
      <c r="L138" s="14" t="s">
        <v>466</v>
      </c>
      <c r="Q138" s="519" t="str">
        <f>cst_wskakunin_KUIKI_TYOSEI</f>
        <v>□</v>
      </c>
      <c r="R138" s="14" t="s">
        <v>467</v>
      </c>
      <c r="X138" s="519" t="str">
        <f>cst_wskakunin_KUIKI_HISETTEI</f>
        <v>□</v>
      </c>
      <c r="Y138" s="14" t="s">
        <v>3204</v>
      </c>
    </row>
    <row r="139" spans="1:31" s="14" customFormat="1" ht="16.5" customHeight="1">
      <c r="C139" s="519" t="str">
        <f>cst_wskakunin_KUIKI_JYUN_TOSHI</f>
        <v>□</v>
      </c>
      <c r="D139" s="14" t="s">
        <v>463</v>
      </c>
      <c r="K139" s="519" t="str">
        <f>cst_wskakunin_KUIKI_KUIKIGAI</f>
        <v>□</v>
      </c>
      <c r="L139" s="14" t="s">
        <v>3205</v>
      </c>
    </row>
    <row r="140" spans="1:31" s="14" customFormat="1" ht="4.5" customHeight="1"/>
    <row r="141" spans="1:31" s="14" customFormat="1" ht="16.5" customHeight="1">
      <c r="A141" s="505" t="s">
        <v>3206</v>
      </c>
      <c r="B141" s="506"/>
      <c r="C141" s="506"/>
      <c r="D141" s="506"/>
      <c r="E141" s="506"/>
      <c r="H141" s="519" t="str">
        <f>cst_wskakunin_BOUKA_BOUKA</f>
        <v>□</v>
      </c>
      <c r="I141" s="14" t="s">
        <v>469</v>
      </c>
      <c r="N141" s="519" t="str">
        <f>cst_wskakunin_BOUKA_JYUN_BOUKA</f>
        <v>□</v>
      </c>
      <c r="O141" s="14" t="s">
        <v>470</v>
      </c>
      <c r="T141" s="519" t="str">
        <f>cst_wskakunin_BOUKA_NASI</f>
        <v>□</v>
      </c>
      <c r="U141" s="14" t="s">
        <v>230</v>
      </c>
    </row>
    <row r="142" spans="1:31" s="14" customFormat="1" ht="4.5" customHeight="1"/>
    <row r="143" spans="1:31" s="14" customFormat="1" ht="16.5" customHeight="1">
      <c r="A143" s="505" t="s">
        <v>3207</v>
      </c>
      <c r="B143" s="506"/>
      <c r="C143" s="506"/>
      <c r="D143" s="506"/>
      <c r="E143" s="506"/>
      <c r="H143" s="4651" t="str">
        <f>cst_wskakunin_SHIKITI_MENSEKI_1_TOTAL</f>
        <v/>
      </c>
      <c r="I143" s="4651"/>
      <c r="J143" s="4651"/>
      <c r="K143" s="4651"/>
      <c r="L143" s="14" t="s">
        <v>114</v>
      </c>
    </row>
    <row r="144" spans="1:31" s="14" customFormat="1" ht="4.5" customHeight="1"/>
    <row r="145" spans="1:26" s="14" customFormat="1" ht="16.5" customHeight="1">
      <c r="A145" s="505" t="s">
        <v>3208</v>
      </c>
      <c r="B145" s="506"/>
      <c r="C145" s="506"/>
      <c r="D145" s="506"/>
      <c r="E145" s="506"/>
      <c r="H145" s="519" t="str">
        <f>IF(cst_wskakunin_YOUTO="一戸建ての住宅","■","□")</f>
        <v>□</v>
      </c>
      <c r="I145" s="14" t="s">
        <v>154</v>
      </c>
      <c r="P145" s="519" t="str">
        <f>IF(cst_wskakunin_YOUTO&lt;&gt;"一戸建ての住宅","■","□")</f>
        <v>■</v>
      </c>
      <c r="Q145" s="14" t="s">
        <v>3209</v>
      </c>
    </row>
    <row r="146" spans="1:26" s="14" customFormat="1" ht="4.5" customHeight="1"/>
    <row r="147" spans="1:26" s="14" customFormat="1" ht="16.5" customHeight="1">
      <c r="A147" s="505" t="s">
        <v>3210</v>
      </c>
      <c r="B147" s="506"/>
      <c r="C147" s="506"/>
      <c r="D147" s="506"/>
      <c r="E147" s="506"/>
      <c r="H147" s="4651" t="str">
        <f>cst_wskakunin_KENTIKU_MENSEKI_SHINSEI</f>
        <v/>
      </c>
      <c r="I147" s="4651"/>
      <c r="J147" s="4651"/>
      <c r="K147" s="4651"/>
      <c r="L147" s="14" t="s">
        <v>114</v>
      </c>
    </row>
    <row r="148" spans="1:26" s="14" customFormat="1" ht="4.5" customHeight="1"/>
    <row r="149" spans="1:26" s="14" customFormat="1" ht="16.5" customHeight="1">
      <c r="A149" s="505" t="s">
        <v>3211</v>
      </c>
      <c r="B149" s="506"/>
      <c r="C149" s="506"/>
      <c r="D149" s="506"/>
      <c r="E149" s="506"/>
      <c r="H149" s="4651" t="str">
        <f>cst_wskakunin_NOBE_MENSEKI_BUILD_SHINSEI</f>
        <v/>
      </c>
      <c r="I149" s="4651"/>
      <c r="J149" s="4651"/>
      <c r="K149" s="4651"/>
      <c r="L149" s="14" t="s">
        <v>114</v>
      </c>
    </row>
    <row r="150" spans="1:26" s="14" customFormat="1" ht="4.5" customHeight="1"/>
    <row r="151" spans="1:26" s="14" customFormat="1" ht="16.5" customHeight="1">
      <c r="A151" s="505" t="s">
        <v>3212</v>
      </c>
      <c r="B151" s="506"/>
      <c r="C151" s="506"/>
      <c r="D151" s="506"/>
      <c r="E151" s="506"/>
    </row>
    <row r="152" spans="1:26" s="14" customFormat="1" ht="16.5" customHeight="1">
      <c r="C152" s="14" t="s">
        <v>3213</v>
      </c>
      <c r="J152" s="4652"/>
      <c r="K152" s="4652"/>
      <c r="L152" s="4652"/>
      <c r="M152" s="14" t="s">
        <v>108</v>
      </c>
    </row>
    <row r="153" spans="1:26" s="14" customFormat="1" ht="16.5" customHeight="1">
      <c r="C153" s="14" t="s">
        <v>3214</v>
      </c>
      <c r="J153" s="4652"/>
      <c r="K153" s="4652"/>
      <c r="L153" s="4652"/>
      <c r="M153" s="14" t="s">
        <v>108</v>
      </c>
    </row>
    <row r="154" spans="1:26" s="14" customFormat="1" ht="4.5" customHeight="1"/>
    <row r="155" spans="1:26" s="14" customFormat="1" ht="16.5" customHeight="1">
      <c r="A155" s="505" t="s">
        <v>3215</v>
      </c>
      <c r="B155" s="506"/>
      <c r="C155" s="506"/>
      <c r="D155" s="506"/>
      <c r="E155" s="506"/>
      <c r="F155" s="506"/>
      <c r="G155" s="506"/>
    </row>
    <row r="156" spans="1:26" s="14" customFormat="1" ht="16.5" customHeight="1">
      <c r="C156" s="14" t="s">
        <v>3216</v>
      </c>
      <c r="J156" s="4648" t="str">
        <f>cst_wskakunin_p4_1_TAKASA_MAX</f>
        <v/>
      </c>
      <c r="K156" s="4648"/>
      <c r="L156" s="4648"/>
      <c r="M156" s="4648"/>
      <c r="N156" s="14" t="s">
        <v>674</v>
      </c>
    </row>
    <row r="157" spans="1:26" s="14" customFormat="1" ht="16.5" customHeight="1">
      <c r="C157" s="14" t="s">
        <v>3217</v>
      </c>
      <c r="J157" s="4648" t="str">
        <f>cst_wskakunin_p4_1_TAKASA_KEN_MAX</f>
        <v/>
      </c>
      <c r="K157" s="4648"/>
      <c r="L157" s="4648"/>
      <c r="M157" s="4648"/>
      <c r="N157" s="14" t="s">
        <v>674</v>
      </c>
    </row>
    <row r="158" spans="1:26" s="14" customFormat="1" ht="16.5" customHeight="1">
      <c r="C158" s="14" t="s">
        <v>3218</v>
      </c>
      <c r="I158" s="491" t="s">
        <v>3219</v>
      </c>
      <c r="J158" s="4656" t="str">
        <f>cst_wskakunin_p4_1_KAISU_TIKAI_NOZOKU</f>
        <v/>
      </c>
      <c r="K158" s="4656"/>
      <c r="L158" s="4656"/>
      <c r="M158" s="14" t="s">
        <v>481</v>
      </c>
      <c r="N158" s="14" t="s">
        <v>10</v>
      </c>
    </row>
    <row r="159" spans="1:26" s="14" customFormat="1" ht="16.5" customHeight="1">
      <c r="I159" s="491" t="s">
        <v>3220</v>
      </c>
      <c r="J159" s="4656" t="str">
        <f>cst_wskakunin_p4_1_KAISU_TIKAI</f>
        <v/>
      </c>
      <c r="K159" s="4656"/>
      <c r="L159" s="4656"/>
      <c r="M159" s="14" t="s">
        <v>481</v>
      </c>
      <c r="N159" s="14" t="s">
        <v>10</v>
      </c>
    </row>
    <row r="160" spans="1:26" s="14" customFormat="1" ht="16.5" customHeight="1">
      <c r="C160" s="14" t="s">
        <v>2953</v>
      </c>
      <c r="G160" s="4656" t="str">
        <f>cst_wskakunin_p4_1_KOUZOU1</f>
        <v/>
      </c>
      <c r="H160" s="4657"/>
      <c r="I160" s="4657"/>
      <c r="J160" s="4657"/>
      <c r="K160" s="4657"/>
      <c r="L160" s="4657"/>
      <c r="M160" s="4657"/>
      <c r="N160" s="4657"/>
      <c r="R160" s="491" t="s">
        <v>641</v>
      </c>
      <c r="S160" s="4656" t="str">
        <f>cst_wskakunin_p4_1_KOUZOU2</f>
        <v/>
      </c>
      <c r="T160" s="4657"/>
      <c r="U160" s="4657"/>
      <c r="V160" s="4657"/>
      <c r="W160" s="4657"/>
      <c r="X160" s="4657"/>
      <c r="Y160" s="4657"/>
      <c r="Z160" s="4657"/>
    </row>
    <row r="161" spans="1:31" s="14" customFormat="1" ht="4.5" customHeight="1"/>
    <row r="162" spans="1:31" s="14" customFormat="1" ht="16.5" customHeight="1">
      <c r="A162" s="505" t="s">
        <v>3221</v>
      </c>
      <c r="B162" s="506"/>
      <c r="C162" s="506"/>
      <c r="D162" s="506"/>
      <c r="E162" s="506"/>
    </row>
    <row r="163" spans="1:31" s="14" customFormat="1" ht="16.5" customHeight="1">
      <c r="A163" s="512"/>
      <c r="C163" s="509" t="s">
        <v>139</v>
      </c>
      <c r="D163" s="14" t="s">
        <v>3222</v>
      </c>
      <c r="G163" s="509" t="s">
        <v>139</v>
      </c>
      <c r="H163" s="14" t="s">
        <v>3223</v>
      </c>
      <c r="K163" s="509" t="s">
        <v>139</v>
      </c>
      <c r="L163" s="14" t="s">
        <v>3224</v>
      </c>
      <c r="P163" s="509" t="s">
        <v>139</v>
      </c>
      <c r="Q163" s="14" t="s">
        <v>3225</v>
      </c>
    </row>
    <row r="164" spans="1:31" s="14" customFormat="1" ht="4.5" customHeight="1"/>
    <row r="165" spans="1:31" s="14" customFormat="1" ht="16.5" customHeight="1">
      <c r="A165" s="505" t="s">
        <v>3226</v>
      </c>
      <c r="B165" s="506"/>
      <c r="C165" s="506"/>
      <c r="D165" s="506"/>
      <c r="E165" s="506"/>
      <c r="F165" s="506"/>
      <c r="G165" s="506"/>
      <c r="H165" s="506"/>
    </row>
    <row r="166" spans="1:31" s="14" customFormat="1" ht="17.25" customHeight="1">
      <c r="C166" s="4653"/>
      <c r="D166" s="4654"/>
      <c r="E166" s="4654"/>
      <c r="F166" s="4654"/>
      <c r="G166" s="4654"/>
      <c r="H166" s="4654"/>
      <c r="I166" s="4654"/>
      <c r="J166" s="4654"/>
      <c r="K166" s="4654"/>
      <c r="L166" s="4654"/>
      <c r="M166" s="4654"/>
      <c r="N166" s="4654"/>
      <c r="O166" s="4654"/>
      <c r="P166" s="4654"/>
      <c r="Q166" s="4654"/>
      <c r="R166" s="4654"/>
      <c r="S166" s="4654"/>
      <c r="T166" s="4654"/>
      <c r="U166" s="4654"/>
      <c r="V166" s="4654"/>
      <c r="W166" s="4654"/>
      <c r="X166" s="4654"/>
      <c r="Y166" s="4654"/>
      <c r="Z166" s="4654"/>
      <c r="AA166" s="4654"/>
      <c r="AB166" s="4654"/>
      <c r="AC166" s="4654"/>
      <c r="AD166" s="4654"/>
      <c r="AE166" s="4654"/>
    </row>
    <row r="167" spans="1:31" s="14" customFormat="1" ht="17.25" customHeight="1">
      <c r="C167" s="4655"/>
      <c r="D167" s="4655"/>
      <c r="E167" s="4655"/>
      <c r="F167" s="4655"/>
      <c r="G167" s="4655"/>
      <c r="H167" s="4655"/>
      <c r="I167" s="4655"/>
      <c r="J167" s="4655"/>
      <c r="K167" s="4655"/>
      <c r="L167" s="4655"/>
      <c r="M167" s="4655"/>
      <c r="N167" s="4655"/>
      <c r="O167" s="4655"/>
      <c r="P167" s="4655"/>
      <c r="Q167" s="4655"/>
      <c r="R167" s="4655"/>
      <c r="S167" s="4655"/>
      <c r="T167" s="4655"/>
      <c r="U167" s="4655"/>
      <c r="V167" s="4655"/>
      <c r="W167" s="4655"/>
      <c r="X167" s="4655"/>
      <c r="Y167" s="4655"/>
      <c r="Z167" s="4655"/>
      <c r="AA167" s="4655"/>
      <c r="AB167" s="4655"/>
      <c r="AC167" s="4655"/>
      <c r="AD167" s="4655"/>
      <c r="AE167" s="4655"/>
    </row>
    <row r="168" spans="1:31" s="14" customFormat="1" ht="4.5" customHeight="1"/>
    <row r="169" spans="1:31" s="14" customFormat="1" ht="16.5" customHeight="1">
      <c r="A169" s="505" t="s">
        <v>3227</v>
      </c>
      <c r="B169" s="506"/>
      <c r="C169" s="506"/>
      <c r="D169" s="506"/>
      <c r="E169" s="506"/>
    </row>
    <row r="170" spans="1:31" s="14" customFormat="1" ht="17.25" customHeight="1">
      <c r="C170" s="4653"/>
      <c r="D170" s="4654"/>
      <c r="E170" s="4654"/>
      <c r="F170" s="4654"/>
      <c r="G170" s="4654"/>
      <c r="H170" s="4654"/>
      <c r="I170" s="4654"/>
      <c r="J170" s="4654"/>
      <c r="K170" s="4654"/>
      <c r="L170" s="4654"/>
      <c r="M170" s="4654"/>
      <c r="N170" s="4654"/>
      <c r="O170" s="4654"/>
      <c r="P170" s="4654"/>
      <c r="Q170" s="4654"/>
      <c r="R170" s="4654"/>
      <c r="S170" s="4654"/>
      <c r="T170" s="4654"/>
      <c r="U170" s="4654"/>
      <c r="V170" s="4654"/>
      <c r="W170" s="4654"/>
      <c r="X170" s="4654"/>
      <c r="Y170" s="4654"/>
      <c r="Z170" s="4654"/>
      <c r="AA170" s="4654"/>
      <c r="AB170" s="4654"/>
      <c r="AC170" s="4654"/>
      <c r="AD170" s="4654"/>
      <c r="AE170" s="4654"/>
    </row>
    <row r="171" spans="1:31" ht="17.25" customHeight="1">
      <c r="C171" s="4655"/>
      <c r="D171" s="4655"/>
      <c r="E171" s="4655"/>
      <c r="F171" s="4655"/>
      <c r="G171" s="4655"/>
      <c r="H171" s="4655"/>
      <c r="I171" s="4655"/>
      <c r="J171" s="4655"/>
      <c r="K171" s="4655"/>
      <c r="L171" s="4655"/>
      <c r="M171" s="4655"/>
      <c r="N171" s="4655"/>
      <c r="O171" s="4655"/>
      <c r="P171" s="4655"/>
      <c r="Q171" s="4655"/>
      <c r="R171" s="4655"/>
      <c r="S171" s="4655"/>
      <c r="T171" s="4655"/>
      <c r="U171" s="4655"/>
      <c r="V171" s="4655"/>
      <c r="W171" s="4655"/>
      <c r="X171" s="4655"/>
      <c r="Y171" s="4655"/>
      <c r="Z171" s="4655"/>
      <c r="AA171" s="4655"/>
      <c r="AB171" s="4655"/>
      <c r="AC171" s="4655"/>
      <c r="AD171" s="4655"/>
      <c r="AE171" s="4655"/>
    </row>
    <row r="172" spans="1:31" ht="5.25" customHeight="1">
      <c r="A172" s="508"/>
      <c r="B172" s="508"/>
      <c r="C172" s="508"/>
      <c r="D172" s="508"/>
      <c r="E172" s="508"/>
      <c r="F172" s="508"/>
      <c r="G172" s="508"/>
      <c r="H172" s="508"/>
      <c r="I172" s="508"/>
      <c r="J172" s="508"/>
      <c r="K172" s="508"/>
      <c r="L172" s="508"/>
      <c r="M172" s="508"/>
      <c r="N172" s="508"/>
      <c r="O172" s="508"/>
      <c r="P172" s="508"/>
      <c r="Q172" s="508"/>
      <c r="R172" s="508"/>
      <c r="S172" s="508"/>
      <c r="T172" s="508"/>
      <c r="U172" s="508"/>
      <c r="V172" s="508"/>
      <c r="W172" s="508"/>
      <c r="X172" s="508"/>
      <c r="Y172" s="508"/>
      <c r="Z172" s="508"/>
      <c r="AA172" s="508"/>
      <c r="AB172" s="508"/>
      <c r="AC172" s="508"/>
      <c r="AD172" s="508"/>
      <c r="AE172" s="508"/>
    </row>
    <row r="173" spans="1:31" ht="4.5" customHeight="1"/>
    <row r="174" spans="1:31" ht="12.75" customHeight="1">
      <c r="A174" s="408" t="s">
        <v>3028</v>
      </c>
      <c r="B174" s="408"/>
      <c r="C174" s="408"/>
      <c r="D174" s="408"/>
      <c r="E174" s="408"/>
      <c r="F174" s="408"/>
      <c r="G174" s="408"/>
      <c r="H174" s="408"/>
      <c r="I174" s="408"/>
      <c r="J174" s="408"/>
      <c r="K174" s="408"/>
      <c r="L174" s="408"/>
      <c r="M174" s="408"/>
      <c r="N174" s="408"/>
      <c r="O174" s="408"/>
      <c r="P174" s="408"/>
      <c r="Q174" s="408"/>
      <c r="R174" s="408"/>
      <c r="S174" s="408"/>
      <c r="T174" s="408"/>
      <c r="U174" s="408"/>
      <c r="V174" s="408"/>
      <c r="W174" s="408"/>
      <c r="X174" s="408"/>
      <c r="Y174" s="408"/>
      <c r="Z174" s="408"/>
      <c r="AA174" s="408"/>
      <c r="AB174" s="408"/>
      <c r="AC174" s="408"/>
      <c r="AD174" s="408"/>
      <c r="AE174" s="408"/>
    </row>
    <row r="175" spans="1:31" ht="12.75" customHeight="1">
      <c r="A175" s="408"/>
      <c r="B175" s="408" t="s">
        <v>3116</v>
      </c>
      <c r="C175" s="408"/>
      <c r="D175" s="408"/>
      <c r="E175" s="408"/>
      <c r="F175" s="408"/>
      <c r="G175" s="408"/>
      <c r="H175" s="408"/>
      <c r="I175" s="408"/>
      <c r="J175" s="408"/>
      <c r="K175" s="408"/>
      <c r="L175" s="408"/>
      <c r="M175" s="408"/>
      <c r="N175" s="408"/>
      <c r="O175" s="408"/>
      <c r="P175" s="408"/>
      <c r="Q175" s="408"/>
      <c r="R175" s="408"/>
      <c r="S175" s="408"/>
      <c r="T175" s="408"/>
      <c r="U175" s="408"/>
      <c r="V175" s="408"/>
      <c r="W175" s="408"/>
      <c r="X175" s="408"/>
      <c r="Y175" s="408"/>
      <c r="Z175" s="408"/>
      <c r="AA175" s="408"/>
      <c r="AB175" s="408"/>
      <c r="AC175" s="408"/>
      <c r="AD175" s="408"/>
      <c r="AE175" s="408"/>
    </row>
    <row r="176" spans="1:31" ht="12.75" customHeight="1">
      <c r="A176" s="408"/>
      <c r="B176" s="408" t="s">
        <v>3228</v>
      </c>
      <c r="C176" s="408"/>
      <c r="D176" s="408"/>
      <c r="E176" s="408"/>
      <c r="F176" s="408"/>
      <c r="G176" s="408"/>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408"/>
    </row>
    <row r="177" spans="1:31" ht="12.75" customHeight="1">
      <c r="A177" s="408"/>
      <c r="B177" s="408" t="s">
        <v>3229</v>
      </c>
      <c r="C177" s="408"/>
      <c r="D177" s="408"/>
      <c r="E177" s="408"/>
      <c r="F177" s="408"/>
      <c r="G177" s="408"/>
      <c r="H177" s="408"/>
      <c r="I177" s="408"/>
      <c r="J177" s="408"/>
      <c r="K177" s="408"/>
      <c r="L177" s="408"/>
      <c r="M177" s="408"/>
      <c r="N177" s="408"/>
      <c r="O177" s="408"/>
      <c r="P177" s="408"/>
      <c r="Q177" s="408"/>
      <c r="R177" s="408"/>
      <c r="S177" s="408"/>
      <c r="T177" s="408"/>
      <c r="U177" s="408"/>
      <c r="V177" s="408"/>
      <c r="W177" s="408"/>
      <c r="X177" s="408"/>
      <c r="Y177" s="408"/>
      <c r="Z177" s="408"/>
      <c r="AA177" s="408"/>
      <c r="AB177" s="408"/>
      <c r="AC177" s="408"/>
      <c r="AD177" s="408"/>
      <c r="AE177" s="408"/>
    </row>
    <row r="178" spans="1:31" ht="12.75" customHeight="1">
      <c r="A178" s="408"/>
      <c r="B178" s="408" t="s">
        <v>3230</v>
      </c>
      <c r="C178" s="408"/>
      <c r="D178" s="408"/>
      <c r="E178" s="408"/>
      <c r="F178" s="408"/>
      <c r="G178" s="408"/>
      <c r="H178" s="408"/>
      <c r="I178" s="408"/>
      <c r="J178" s="408"/>
      <c r="K178" s="408"/>
      <c r="L178" s="408"/>
      <c r="M178" s="408"/>
      <c r="N178" s="408"/>
      <c r="O178" s="408"/>
      <c r="P178" s="408"/>
      <c r="Q178" s="408"/>
      <c r="R178" s="408"/>
      <c r="S178" s="408"/>
      <c r="T178" s="408"/>
      <c r="U178" s="408"/>
      <c r="V178" s="408"/>
      <c r="W178" s="408"/>
      <c r="X178" s="408"/>
      <c r="Y178" s="408"/>
      <c r="Z178" s="408"/>
      <c r="AA178" s="408"/>
      <c r="AB178" s="408"/>
      <c r="AC178" s="408"/>
      <c r="AD178" s="408"/>
      <c r="AE178" s="408"/>
    </row>
    <row r="179" spans="1:31" ht="12.75" customHeight="1">
      <c r="A179" s="408"/>
      <c r="B179" s="408" t="s">
        <v>3231</v>
      </c>
      <c r="C179" s="408"/>
      <c r="D179" s="408"/>
      <c r="E179" s="408"/>
      <c r="F179" s="408"/>
      <c r="G179" s="408"/>
      <c r="H179" s="408"/>
      <c r="I179" s="408"/>
      <c r="J179" s="408"/>
      <c r="K179" s="408"/>
      <c r="L179" s="408"/>
      <c r="M179" s="408"/>
      <c r="N179" s="408"/>
      <c r="O179" s="408"/>
      <c r="P179" s="408"/>
      <c r="Q179" s="408"/>
      <c r="R179" s="408"/>
      <c r="S179" s="408"/>
      <c r="T179" s="408"/>
      <c r="U179" s="408"/>
      <c r="V179" s="408"/>
      <c r="W179" s="408"/>
      <c r="X179" s="408"/>
      <c r="Y179" s="408"/>
      <c r="Z179" s="408"/>
      <c r="AA179" s="408"/>
      <c r="AB179" s="408"/>
      <c r="AC179" s="408"/>
      <c r="AD179" s="408"/>
      <c r="AE179" s="408"/>
    </row>
    <row r="180" spans="1:31" ht="12.75" customHeight="1">
      <c r="A180" s="408"/>
      <c r="B180" s="408" t="s">
        <v>3232</v>
      </c>
      <c r="C180" s="408"/>
      <c r="D180" s="408"/>
      <c r="E180" s="408"/>
      <c r="F180" s="408"/>
      <c r="G180" s="408"/>
      <c r="H180" s="408"/>
      <c r="I180" s="408"/>
      <c r="J180" s="408"/>
      <c r="K180" s="408"/>
      <c r="L180" s="408"/>
      <c r="M180" s="408"/>
      <c r="N180" s="408"/>
      <c r="O180" s="408"/>
      <c r="P180" s="408"/>
      <c r="Q180" s="408"/>
      <c r="R180" s="408"/>
      <c r="S180" s="408"/>
      <c r="T180" s="408"/>
      <c r="U180" s="408"/>
      <c r="V180" s="408"/>
      <c r="W180" s="408"/>
      <c r="X180" s="408"/>
      <c r="Y180" s="408"/>
      <c r="Z180" s="408"/>
      <c r="AA180" s="408"/>
      <c r="AB180" s="408"/>
      <c r="AC180" s="408"/>
      <c r="AD180" s="408"/>
      <c r="AE180" s="408"/>
    </row>
    <row r="181" spans="1:31" ht="12.75" customHeight="1">
      <c r="A181" s="408"/>
      <c r="B181" s="408" t="s">
        <v>3233</v>
      </c>
      <c r="C181" s="408"/>
      <c r="D181" s="408"/>
      <c r="E181" s="408"/>
      <c r="F181" s="408"/>
      <c r="G181" s="408"/>
      <c r="H181" s="408"/>
      <c r="I181" s="408"/>
      <c r="J181" s="408"/>
      <c r="K181" s="408"/>
      <c r="L181" s="408"/>
      <c r="M181" s="408"/>
      <c r="N181" s="408"/>
      <c r="O181" s="408"/>
      <c r="P181" s="408"/>
      <c r="Q181" s="408"/>
      <c r="R181" s="408"/>
      <c r="S181" s="408"/>
      <c r="T181" s="408"/>
      <c r="U181" s="408"/>
      <c r="V181" s="408"/>
      <c r="W181" s="408"/>
      <c r="X181" s="408"/>
      <c r="Y181" s="408"/>
      <c r="Z181" s="408"/>
      <c r="AA181" s="408"/>
      <c r="AB181" s="408"/>
      <c r="AC181" s="408"/>
      <c r="AD181" s="408"/>
      <c r="AE181" s="408"/>
    </row>
    <row r="182" spans="1:31" ht="12.75" customHeight="1">
      <c r="A182" s="408"/>
      <c r="B182" s="408" t="s">
        <v>3234</v>
      </c>
      <c r="C182" s="408"/>
      <c r="D182" s="408"/>
      <c r="E182" s="408"/>
      <c r="F182" s="408"/>
      <c r="G182" s="408"/>
      <c r="H182" s="408"/>
      <c r="I182" s="408"/>
      <c r="J182" s="408"/>
      <c r="K182" s="408"/>
      <c r="L182" s="408"/>
      <c r="M182" s="408"/>
      <c r="N182" s="408"/>
      <c r="O182" s="408"/>
      <c r="P182" s="408"/>
      <c r="Q182" s="408"/>
      <c r="R182" s="408"/>
      <c r="S182" s="408"/>
      <c r="T182" s="408"/>
      <c r="U182" s="408"/>
      <c r="V182" s="408"/>
      <c r="W182" s="408"/>
      <c r="X182" s="408"/>
      <c r="Y182" s="408"/>
      <c r="Z182" s="408"/>
      <c r="AA182" s="408"/>
      <c r="AB182" s="408"/>
      <c r="AC182" s="408"/>
      <c r="AD182" s="408"/>
      <c r="AE182" s="408"/>
    </row>
    <row r="183" spans="1:31" ht="12.75" customHeight="1">
      <c r="A183" s="408"/>
      <c r="B183" s="408" t="s">
        <v>3235</v>
      </c>
      <c r="C183" s="408"/>
      <c r="D183" s="408"/>
      <c r="E183" s="408"/>
      <c r="F183" s="408"/>
      <c r="G183" s="408"/>
      <c r="H183" s="408"/>
      <c r="I183" s="408"/>
      <c r="J183" s="408"/>
      <c r="K183" s="408"/>
      <c r="L183" s="408"/>
      <c r="M183" s="408"/>
      <c r="N183" s="408"/>
      <c r="O183" s="408"/>
      <c r="P183" s="408"/>
      <c r="Q183" s="408"/>
      <c r="R183" s="408"/>
      <c r="S183" s="408"/>
      <c r="T183" s="408"/>
      <c r="U183" s="408"/>
      <c r="V183" s="408"/>
      <c r="W183" s="408"/>
      <c r="X183" s="408"/>
      <c r="Y183" s="408"/>
      <c r="Z183" s="408"/>
      <c r="AA183" s="408"/>
      <c r="AB183" s="408"/>
      <c r="AC183" s="408"/>
      <c r="AD183" s="408"/>
      <c r="AE183" s="408"/>
    </row>
    <row r="184" spans="1:31" ht="12.75" customHeight="1">
      <c r="A184" s="408"/>
      <c r="B184" s="408" t="s">
        <v>3236</v>
      </c>
      <c r="C184" s="408"/>
      <c r="D184" s="408"/>
      <c r="E184" s="408"/>
      <c r="F184" s="408"/>
      <c r="G184" s="408"/>
      <c r="H184" s="408"/>
      <c r="I184" s="408"/>
      <c r="J184" s="408"/>
      <c r="K184" s="408"/>
      <c r="L184" s="408"/>
      <c r="M184" s="408"/>
      <c r="N184" s="408"/>
      <c r="O184" s="408"/>
      <c r="P184" s="408"/>
      <c r="Q184" s="408"/>
      <c r="R184" s="408"/>
      <c r="S184" s="408"/>
      <c r="T184" s="408"/>
      <c r="U184" s="408"/>
      <c r="V184" s="408"/>
      <c r="W184" s="408"/>
      <c r="X184" s="408"/>
      <c r="Y184" s="408"/>
      <c r="Z184" s="408"/>
      <c r="AA184" s="408"/>
      <c r="AB184" s="408"/>
      <c r="AC184" s="408"/>
      <c r="AD184" s="408"/>
      <c r="AE184" s="408"/>
    </row>
    <row r="185" spans="1:31" ht="12.75" customHeight="1">
      <c r="A185" s="408"/>
      <c r="B185" s="408" t="s">
        <v>3237</v>
      </c>
      <c r="C185" s="408"/>
      <c r="D185" s="408"/>
      <c r="E185" s="408"/>
      <c r="F185" s="408"/>
      <c r="G185" s="408"/>
      <c r="H185" s="408"/>
      <c r="I185" s="408"/>
      <c r="J185" s="408"/>
      <c r="K185" s="408"/>
      <c r="L185" s="408"/>
      <c r="M185" s="408"/>
      <c r="N185" s="408"/>
      <c r="O185" s="408"/>
      <c r="P185" s="408"/>
      <c r="Q185" s="408"/>
      <c r="R185" s="408"/>
      <c r="S185" s="408"/>
      <c r="T185" s="408"/>
      <c r="U185" s="408"/>
      <c r="V185" s="408"/>
      <c r="W185" s="408"/>
      <c r="X185" s="408"/>
      <c r="Y185" s="408"/>
      <c r="Z185" s="408"/>
      <c r="AA185" s="408"/>
      <c r="AB185" s="408"/>
      <c r="AC185" s="408"/>
      <c r="AD185" s="408"/>
      <c r="AE185" s="408"/>
    </row>
    <row r="186" spans="1:31" ht="12.75" customHeight="1">
      <c r="A186" s="408"/>
      <c r="B186" s="408" t="s">
        <v>3238</v>
      </c>
      <c r="C186" s="408"/>
      <c r="D186" s="408"/>
      <c r="E186" s="408"/>
      <c r="F186" s="408"/>
      <c r="G186" s="408"/>
      <c r="H186" s="408"/>
      <c r="I186" s="408"/>
      <c r="J186" s="408"/>
      <c r="K186" s="408"/>
      <c r="L186" s="408"/>
      <c r="M186" s="408"/>
      <c r="N186" s="408"/>
      <c r="O186" s="408"/>
      <c r="P186" s="408"/>
      <c r="Q186" s="408"/>
      <c r="R186" s="408"/>
      <c r="S186" s="408"/>
      <c r="T186" s="408"/>
      <c r="U186" s="408"/>
      <c r="V186" s="408"/>
      <c r="W186" s="408"/>
      <c r="X186" s="408"/>
      <c r="Y186" s="408"/>
      <c r="Z186" s="408"/>
      <c r="AA186" s="408"/>
      <c r="AB186" s="408"/>
      <c r="AC186" s="408"/>
      <c r="AD186" s="408"/>
      <c r="AE186" s="408"/>
    </row>
    <row r="187" spans="1:31" ht="12.75" customHeight="1">
      <c r="A187" s="408"/>
      <c r="B187" s="408" t="s">
        <v>3239</v>
      </c>
      <c r="C187" s="408"/>
      <c r="D187" s="408"/>
      <c r="E187" s="408"/>
      <c r="F187" s="408"/>
      <c r="G187" s="408"/>
      <c r="H187" s="408"/>
      <c r="I187" s="408"/>
      <c r="J187" s="408"/>
      <c r="K187" s="408"/>
      <c r="L187" s="408"/>
      <c r="M187" s="408"/>
      <c r="N187" s="408"/>
      <c r="O187" s="408"/>
      <c r="P187" s="408"/>
      <c r="Q187" s="408"/>
      <c r="R187" s="408"/>
      <c r="S187" s="408"/>
      <c r="T187" s="408"/>
      <c r="U187" s="408"/>
      <c r="V187" s="408"/>
      <c r="W187" s="408"/>
      <c r="X187" s="408"/>
      <c r="Y187" s="408"/>
      <c r="Z187" s="408"/>
      <c r="AA187" s="408"/>
      <c r="AB187" s="408"/>
      <c r="AC187" s="408"/>
      <c r="AD187" s="408"/>
      <c r="AE187" s="408"/>
    </row>
    <row r="188" spans="1:31" ht="12.75" customHeight="1">
      <c r="A188" s="408"/>
      <c r="B188" s="408" t="s">
        <v>3240</v>
      </c>
      <c r="C188" s="408"/>
      <c r="D188" s="408"/>
      <c r="E188" s="408"/>
      <c r="F188" s="408"/>
      <c r="G188" s="408"/>
      <c r="H188" s="408"/>
      <c r="I188" s="408"/>
      <c r="J188" s="408"/>
      <c r="K188" s="408"/>
      <c r="L188" s="408"/>
      <c r="M188" s="408"/>
      <c r="N188" s="408"/>
      <c r="O188" s="408"/>
      <c r="P188" s="408"/>
      <c r="Q188" s="408"/>
      <c r="R188" s="408"/>
      <c r="S188" s="408"/>
      <c r="T188" s="408"/>
      <c r="U188" s="408"/>
      <c r="V188" s="408"/>
      <c r="W188" s="408"/>
      <c r="X188" s="408"/>
      <c r="Y188" s="408"/>
      <c r="Z188" s="408"/>
      <c r="AA188" s="408"/>
      <c r="AB188" s="408"/>
      <c r="AC188" s="408"/>
      <c r="AD188" s="408"/>
      <c r="AE188" s="408"/>
    </row>
    <row r="189" spans="1:31" ht="12.75" customHeight="1">
      <c r="A189" s="408"/>
      <c r="B189" s="408" t="s">
        <v>3241</v>
      </c>
      <c r="C189" s="408"/>
      <c r="D189" s="408"/>
      <c r="E189" s="408"/>
      <c r="F189" s="408"/>
      <c r="G189" s="408"/>
      <c r="H189" s="408"/>
      <c r="I189" s="408"/>
      <c r="J189" s="408"/>
      <c r="K189" s="408"/>
      <c r="L189" s="408"/>
      <c r="M189" s="408"/>
      <c r="N189" s="408"/>
      <c r="O189" s="408"/>
      <c r="P189" s="408"/>
      <c r="Q189" s="408"/>
      <c r="R189" s="408"/>
      <c r="S189" s="408"/>
      <c r="T189" s="408"/>
      <c r="U189" s="408"/>
      <c r="V189" s="408"/>
      <c r="W189" s="408"/>
      <c r="X189" s="408"/>
      <c r="Y189" s="408"/>
      <c r="Z189" s="408"/>
      <c r="AA189" s="408"/>
      <c r="AB189" s="408"/>
      <c r="AC189" s="408"/>
      <c r="AD189" s="408"/>
      <c r="AE189" s="408"/>
    </row>
    <row r="190" spans="1:31" ht="12.75" customHeight="1">
      <c r="A190" s="408"/>
      <c r="B190" s="408" t="s">
        <v>3242</v>
      </c>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row>
    <row r="191" spans="1:31" ht="12.75" customHeight="1">
      <c r="A191" s="408"/>
      <c r="B191" s="408" t="s">
        <v>3243</v>
      </c>
      <c r="C191" s="408"/>
      <c r="D191" s="408"/>
      <c r="E191" s="408"/>
      <c r="F191" s="408"/>
      <c r="G191" s="408"/>
      <c r="H191" s="408"/>
      <c r="I191" s="408"/>
      <c r="J191" s="408"/>
      <c r="K191" s="408"/>
      <c r="L191" s="408"/>
      <c r="M191" s="408"/>
      <c r="N191" s="408"/>
      <c r="O191" s="408"/>
      <c r="P191" s="408"/>
      <c r="Q191" s="408"/>
      <c r="R191" s="408"/>
      <c r="S191" s="408"/>
      <c r="T191" s="408"/>
      <c r="U191" s="408"/>
      <c r="V191" s="408"/>
      <c r="W191" s="408"/>
      <c r="X191" s="408"/>
      <c r="Y191" s="408"/>
      <c r="Z191" s="408"/>
      <c r="AA191" s="408"/>
      <c r="AB191" s="408"/>
      <c r="AC191" s="408"/>
      <c r="AD191" s="408"/>
      <c r="AE191" s="408"/>
    </row>
    <row r="192" spans="1:31" ht="12.75" customHeight="1">
      <c r="A192" s="408"/>
      <c r="B192" s="408" t="s">
        <v>3244</v>
      </c>
      <c r="C192" s="408"/>
      <c r="D192" s="408"/>
      <c r="E192" s="408"/>
      <c r="F192" s="408"/>
      <c r="G192" s="408"/>
      <c r="H192" s="408"/>
      <c r="I192" s="408"/>
      <c r="J192" s="408"/>
      <c r="K192" s="408"/>
      <c r="L192" s="408"/>
      <c r="M192" s="408"/>
      <c r="N192" s="408"/>
      <c r="O192" s="408"/>
      <c r="P192" s="408"/>
      <c r="Q192" s="408"/>
      <c r="R192" s="408"/>
      <c r="S192" s="408"/>
      <c r="T192" s="408"/>
      <c r="U192" s="408"/>
      <c r="V192" s="408"/>
      <c r="W192" s="408"/>
      <c r="X192" s="408"/>
      <c r="Y192" s="408"/>
      <c r="Z192" s="408"/>
      <c r="AA192" s="408"/>
      <c r="AB192" s="408"/>
      <c r="AC192" s="408"/>
      <c r="AD192" s="408"/>
      <c r="AE192" s="408"/>
    </row>
    <row r="193" spans="1:31" ht="12.75" customHeight="1">
      <c r="A193" s="408"/>
      <c r="B193" s="408" t="s">
        <v>3245</v>
      </c>
      <c r="C193" s="408"/>
      <c r="D193" s="408"/>
      <c r="E193" s="408"/>
      <c r="F193" s="408"/>
      <c r="G193" s="408"/>
      <c r="H193" s="408"/>
      <c r="I193" s="408"/>
      <c r="J193" s="408"/>
      <c r="K193" s="408"/>
      <c r="L193" s="408"/>
      <c r="M193" s="408"/>
      <c r="N193" s="408"/>
      <c r="O193" s="408"/>
      <c r="P193" s="408"/>
      <c r="Q193" s="408"/>
      <c r="R193" s="408"/>
      <c r="S193" s="408"/>
      <c r="T193" s="408"/>
      <c r="U193" s="408"/>
      <c r="V193" s="408"/>
      <c r="W193" s="408"/>
      <c r="X193" s="408"/>
      <c r="Y193" s="408"/>
      <c r="Z193" s="408"/>
      <c r="AA193" s="408"/>
      <c r="AB193" s="408"/>
      <c r="AC193" s="408"/>
      <c r="AD193" s="408"/>
      <c r="AE193" s="408"/>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47:AE47"/>
    <mergeCell ref="J41:AE41"/>
    <mergeCell ref="J42:AE42"/>
    <mergeCell ref="J43:P43"/>
    <mergeCell ref="J44:AE44"/>
    <mergeCell ref="J45:S45"/>
    <mergeCell ref="R14:AD14"/>
    <mergeCell ref="A5:AE5"/>
    <mergeCell ref="X7:Z7"/>
    <mergeCell ref="J11:Q12"/>
    <mergeCell ref="R11:AD12"/>
    <mergeCell ref="AE11:AE12"/>
    <mergeCell ref="V61:Y61"/>
    <mergeCell ref="L59:O59"/>
    <mergeCell ref="V59:Y59"/>
    <mergeCell ref="J54:AE54"/>
    <mergeCell ref="Z61:AD61"/>
    <mergeCell ref="J48:AE48"/>
    <mergeCell ref="J49:P49"/>
    <mergeCell ref="J50:AE50"/>
    <mergeCell ref="J51:S51"/>
    <mergeCell ref="J53:AE53"/>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D108:E108"/>
    <mergeCell ref="D93:E93"/>
    <mergeCell ref="D94:E94"/>
    <mergeCell ref="D95:E95"/>
    <mergeCell ref="D97:E97"/>
    <mergeCell ref="D98:E98"/>
    <mergeCell ref="D99:E99"/>
    <mergeCell ref="D100:E100"/>
    <mergeCell ref="D103:E103"/>
    <mergeCell ref="D104:E104"/>
    <mergeCell ref="D106:E106"/>
    <mergeCell ref="D107:E107"/>
    <mergeCell ref="C170:AE171"/>
    <mergeCell ref="J157:M157"/>
    <mergeCell ref="J158:L158"/>
    <mergeCell ref="J159:L159"/>
    <mergeCell ref="G160:N160"/>
    <mergeCell ref="S160:Z160"/>
    <mergeCell ref="C166:AE167"/>
    <mergeCell ref="J156:M156"/>
    <mergeCell ref="D112:E112"/>
    <mergeCell ref="D113:E113"/>
    <mergeCell ref="D115:E115"/>
    <mergeCell ref="D117:E117"/>
    <mergeCell ref="D119:E119"/>
    <mergeCell ref="B135:AE135"/>
    <mergeCell ref="H143:K143"/>
    <mergeCell ref="H147:K147"/>
    <mergeCell ref="H149:K149"/>
    <mergeCell ref="J152:L152"/>
    <mergeCell ref="J153:L153"/>
  </mergeCells>
  <phoneticPr fontId="136"/>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55" customWidth="1"/>
    <col min="2" max="31" width="2.875" style="1355" customWidth="1"/>
    <col min="32" max="32" width="2" style="1355" customWidth="1"/>
    <col min="33" max="33" width="9" style="1355" customWidth="1"/>
    <col min="34" max="16384" width="9" style="1355"/>
  </cols>
  <sheetData>
    <row r="1" spans="1:32" s="1354" customFormat="1" ht="18" customHeight="1">
      <c r="A1" s="1354" t="s">
        <v>4658</v>
      </c>
    </row>
    <row r="2" spans="1:32" s="1354" customFormat="1" ht="18" customHeight="1"/>
    <row r="3" spans="1:32" ht="21">
      <c r="A3" s="4669" t="s">
        <v>3108</v>
      </c>
      <c r="B3" s="4669"/>
      <c r="C3" s="4669"/>
      <c r="D3" s="4669"/>
      <c r="E3" s="4669"/>
      <c r="F3" s="4669"/>
      <c r="G3" s="4669"/>
      <c r="H3" s="4669"/>
      <c r="I3" s="4669"/>
      <c r="J3" s="4669"/>
      <c r="K3" s="4669"/>
      <c r="L3" s="4669"/>
      <c r="M3" s="4669"/>
      <c r="N3" s="4669"/>
      <c r="O3" s="4669"/>
      <c r="P3" s="4669"/>
      <c r="Q3" s="4669"/>
      <c r="R3" s="4669"/>
      <c r="S3" s="4669"/>
      <c r="T3" s="4669"/>
      <c r="U3" s="4669"/>
      <c r="V3" s="4669"/>
      <c r="W3" s="4669"/>
      <c r="X3" s="4669"/>
      <c r="Y3" s="4669"/>
      <c r="Z3" s="4669"/>
      <c r="AA3" s="4669"/>
      <c r="AB3" s="4669"/>
      <c r="AC3" s="4669"/>
      <c r="AD3" s="4669"/>
      <c r="AE3" s="4669"/>
      <c r="AF3" s="4669"/>
    </row>
    <row r="4" spans="1:32" s="1354" customFormat="1" ht="18" customHeight="1"/>
    <row r="5" spans="1:32" s="1354" customFormat="1" ht="18" customHeight="1">
      <c r="A5" s="4668" t="s">
        <v>15</v>
      </c>
      <c r="B5" s="4668"/>
      <c r="C5" s="4668"/>
      <c r="D5" s="4668"/>
      <c r="E5" s="4668"/>
      <c r="F5" s="4668"/>
      <c r="G5" s="4668"/>
      <c r="H5" s="4668"/>
      <c r="I5" s="4668"/>
      <c r="J5" s="4668"/>
      <c r="K5" s="4668"/>
      <c r="L5" s="4668"/>
      <c r="M5" s="4668"/>
      <c r="N5" s="4668"/>
      <c r="O5" s="4668"/>
      <c r="P5" s="4668"/>
      <c r="Q5" s="4668"/>
      <c r="R5" s="4668"/>
      <c r="S5" s="4668"/>
      <c r="T5" s="4668"/>
      <c r="U5" s="4668"/>
      <c r="V5" s="4668"/>
      <c r="W5" s="4668"/>
      <c r="X5" s="4668"/>
      <c r="Y5" s="4668"/>
      <c r="Z5" s="4668"/>
      <c r="AA5" s="4668"/>
      <c r="AB5" s="4668"/>
      <c r="AC5" s="4668"/>
      <c r="AD5" s="4668"/>
      <c r="AE5" s="4668"/>
      <c r="AF5" s="4668"/>
    </row>
    <row r="6" spans="1:32" ht="24" customHeight="1"/>
    <row r="7" spans="1:32" s="1354" customFormat="1" ht="24" customHeight="1">
      <c r="X7" s="4670"/>
      <c r="Y7" s="4671"/>
      <c r="Z7" s="4671"/>
      <c r="AA7" s="1354" t="s">
        <v>477</v>
      </c>
      <c r="AB7" s="1382"/>
      <c r="AC7" s="1354" t="s">
        <v>5</v>
      </c>
      <c r="AD7" s="1382"/>
      <c r="AE7" s="1354" t="s">
        <v>478</v>
      </c>
    </row>
    <row r="8" spans="1:32" s="1354" customFormat="1" ht="24" customHeight="1"/>
    <row r="9" spans="1:32" s="1354" customFormat="1" ht="24" customHeight="1">
      <c r="A9" s="1354" t="s">
        <v>4659</v>
      </c>
    </row>
    <row r="10" spans="1:32" s="1354" customFormat="1" ht="18" customHeight="1"/>
    <row r="11" spans="1:32" s="1354" customFormat="1" ht="24" customHeight="1">
      <c r="J11" s="1354" t="s">
        <v>3110</v>
      </c>
      <c r="R11" s="4672" t="s">
        <v>3246</v>
      </c>
      <c r="S11" s="4672"/>
      <c r="T11" s="4672"/>
      <c r="U11" s="4672"/>
      <c r="V11" s="4672"/>
      <c r="W11" s="4672"/>
      <c r="X11" s="4672"/>
      <c r="Y11" s="4672"/>
      <c r="Z11" s="4672"/>
      <c r="AA11" s="4672"/>
      <c r="AB11" s="4672"/>
      <c r="AC11" s="4672"/>
      <c r="AD11" s="4672"/>
      <c r="AE11" s="4672"/>
      <c r="AF11" s="4672"/>
    </row>
    <row r="12" spans="1:32" s="1354" customFormat="1" ht="18" customHeight="1"/>
    <row r="13" spans="1:32" s="1354" customFormat="1" ht="24" customHeight="1">
      <c r="J13" s="1354" t="s">
        <v>3111</v>
      </c>
      <c r="R13" s="4672" t="s">
        <v>3247</v>
      </c>
      <c r="S13" s="4672"/>
      <c r="T13" s="4672"/>
      <c r="U13" s="4672"/>
      <c r="V13" s="4672"/>
      <c r="W13" s="4672"/>
      <c r="X13" s="4672"/>
      <c r="Y13" s="4672"/>
      <c r="Z13" s="4672"/>
      <c r="AA13" s="4672"/>
      <c r="AB13" s="4672"/>
      <c r="AC13" s="4672"/>
      <c r="AD13" s="4672"/>
      <c r="AE13" s="4672"/>
      <c r="AF13" s="4672"/>
    </row>
    <row r="14" spans="1:32" s="1354" customFormat="1" ht="18" customHeight="1"/>
    <row r="15" spans="1:32" s="1354" customFormat="1" ht="24" customHeight="1">
      <c r="A15" s="1354" t="s">
        <v>4660</v>
      </c>
    </row>
    <row r="16" spans="1:32" s="1354" customFormat="1" ht="24" customHeight="1">
      <c r="A16" s="1354" t="s">
        <v>4661</v>
      </c>
    </row>
    <row r="17" spans="1:31" s="1354" customFormat="1" ht="18" customHeight="1"/>
    <row r="18" spans="1:31" s="1354" customFormat="1" ht="18" customHeight="1"/>
    <row r="19" spans="1:31" s="1354" customFormat="1" ht="18" customHeight="1"/>
    <row r="20" spans="1:31" ht="18" customHeight="1">
      <c r="A20" s="1356"/>
    </row>
    <row r="21" spans="1:31" ht="18" customHeight="1">
      <c r="B21" s="1357"/>
    </row>
    <row r="22" spans="1:31" ht="18" customHeight="1">
      <c r="B22" s="1357"/>
    </row>
    <row r="23" spans="1:31" ht="18" customHeight="1">
      <c r="B23" s="1357"/>
    </row>
    <row r="24" spans="1:31" ht="18" customHeight="1">
      <c r="B24" s="1357"/>
    </row>
    <row r="25" spans="1:31" s="1354" customFormat="1" ht="18" customHeight="1"/>
    <row r="26" spans="1:31" s="1354" customFormat="1" ht="18" customHeight="1"/>
    <row r="27" spans="1:31" s="1354" customFormat="1" ht="18" customHeight="1"/>
    <row r="28" spans="1:31" s="1354" customFormat="1" ht="18" customHeight="1"/>
    <row r="29" spans="1:31" s="1354" customFormat="1" ht="18" customHeight="1"/>
    <row r="30" spans="1:31" s="1354" customFormat="1" ht="26.25" customHeight="1">
      <c r="B30" s="1358" t="s">
        <v>3114</v>
      </c>
      <c r="C30" s="1359"/>
      <c r="D30" s="1359"/>
      <c r="E30" s="1359"/>
      <c r="F30" s="1359"/>
      <c r="G30" s="1359"/>
      <c r="H30" s="1359"/>
      <c r="I30" s="1359"/>
      <c r="J30" s="1359"/>
      <c r="K30" s="1359"/>
      <c r="L30" s="1359"/>
      <c r="M30" s="1359"/>
      <c r="N30" s="1359"/>
      <c r="O30" s="1359"/>
      <c r="P30" s="1360"/>
      <c r="Q30" s="1358" t="s">
        <v>3115</v>
      </c>
      <c r="R30" s="1359"/>
      <c r="S30" s="1359"/>
      <c r="T30" s="1359"/>
      <c r="U30" s="1359"/>
      <c r="V30" s="1359"/>
      <c r="W30" s="1359"/>
      <c r="X30" s="1359"/>
      <c r="Y30" s="1359"/>
      <c r="Z30" s="1359"/>
      <c r="AA30" s="1359"/>
      <c r="AB30" s="1359"/>
      <c r="AC30" s="1359"/>
      <c r="AD30" s="1359"/>
      <c r="AE30" s="1360"/>
    </row>
    <row r="31" spans="1:31" s="1354" customFormat="1" ht="26.25" customHeight="1">
      <c r="B31" s="1361"/>
      <c r="C31" s="1362"/>
      <c r="D31" s="1362"/>
      <c r="E31" s="1362"/>
      <c r="F31" s="1362" t="s">
        <v>477</v>
      </c>
      <c r="G31" s="1362"/>
      <c r="H31" s="1362"/>
      <c r="I31" s="1362" t="s">
        <v>5</v>
      </c>
      <c r="J31" s="1362"/>
      <c r="K31" s="1362"/>
      <c r="L31" s="1362" t="s">
        <v>478</v>
      </c>
      <c r="M31" s="1362"/>
      <c r="N31" s="1362"/>
      <c r="O31" s="1362"/>
      <c r="P31" s="1363"/>
      <c r="Q31" s="1364"/>
      <c r="AE31" s="1365"/>
    </row>
    <row r="32" spans="1:31" s="1354" customFormat="1" ht="26.25" customHeight="1">
      <c r="B32" s="1361"/>
      <c r="C32" s="1362" t="s">
        <v>6</v>
      </c>
      <c r="D32" s="1362"/>
      <c r="E32" s="1362"/>
      <c r="F32" s="1362"/>
      <c r="G32" s="1362"/>
      <c r="H32" s="1362"/>
      <c r="I32" s="1362"/>
      <c r="J32" s="1362"/>
      <c r="K32" s="1362"/>
      <c r="L32" s="1362" t="s">
        <v>7</v>
      </c>
      <c r="M32" s="1362"/>
      <c r="N32" s="1362"/>
      <c r="O32" s="1362"/>
      <c r="P32" s="1363"/>
      <c r="Q32" s="1364"/>
      <c r="AE32" s="1365"/>
    </row>
    <row r="33" spans="1:32" s="1354" customFormat="1" ht="26.25" customHeight="1">
      <c r="B33" s="1366"/>
      <c r="C33" s="1367" t="s">
        <v>3954</v>
      </c>
      <c r="D33" s="1367"/>
      <c r="E33" s="1367"/>
      <c r="F33" s="1367"/>
      <c r="G33" s="1367"/>
      <c r="H33" s="1367"/>
      <c r="I33" s="1367"/>
      <c r="J33" s="1367"/>
      <c r="K33" s="1367"/>
      <c r="L33" s="1367"/>
      <c r="M33" s="1367"/>
      <c r="N33" s="1367"/>
      <c r="O33" s="1367"/>
      <c r="P33" s="1368"/>
      <c r="Q33" s="1366"/>
      <c r="R33" s="1367"/>
      <c r="S33" s="1367"/>
      <c r="T33" s="1367"/>
      <c r="U33" s="1367"/>
      <c r="V33" s="1367"/>
      <c r="W33" s="1367"/>
      <c r="X33" s="1367"/>
      <c r="Y33" s="1367"/>
      <c r="Z33" s="1367"/>
      <c r="AA33" s="1367"/>
      <c r="AB33" s="1367"/>
      <c r="AC33" s="1367"/>
      <c r="AD33" s="1367"/>
      <c r="AE33" s="1368"/>
    </row>
    <row r="34" spans="1:32" s="1354" customFormat="1" ht="24" customHeight="1"/>
    <row r="35" spans="1:32" ht="18" customHeight="1"/>
    <row r="36" spans="1:32" s="1354" customFormat="1" ht="18" customHeight="1">
      <c r="A36" s="4668" t="s">
        <v>32</v>
      </c>
      <c r="B36" s="4668"/>
      <c r="C36" s="4668"/>
      <c r="D36" s="4668"/>
      <c r="E36" s="4668"/>
      <c r="F36" s="4668"/>
      <c r="G36" s="4668"/>
      <c r="H36" s="4668"/>
      <c r="I36" s="4668"/>
      <c r="J36" s="4668"/>
      <c r="K36" s="4668"/>
      <c r="L36" s="4668"/>
      <c r="M36" s="4668"/>
      <c r="N36" s="4668"/>
      <c r="O36" s="4668"/>
      <c r="P36" s="4668"/>
      <c r="Q36" s="4668"/>
      <c r="R36" s="4668"/>
      <c r="S36" s="4668"/>
      <c r="T36" s="4668"/>
      <c r="U36" s="4668"/>
      <c r="V36" s="4668"/>
      <c r="W36" s="4668"/>
      <c r="X36" s="4668"/>
      <c r="Y36" s="4668"/>
      <c r="Z36" s="4668"/>
      <c r="AA36" s="4668"/>
      <c r="AB36" s="4668"/>
      <c r="AC36" s="4668"/>
      <c r="AD36" s="4668"/>
      <c r="AE36" s="4668"/>
      <c r="AF36" s="4668"/>
    </row>
    <row r="37" spans="1:32" s="1354" customFormat="1" ht="24.75" customHeight="1">
      <c r="A37" s="1369" t="s">
        <v>3118</v>
      </c>
      <c r="B37" s="1367"/>
      <c r="C37" s="1367"/>
      <c r="D37" s="1367"/>
      <c r="E37" s="1367"/>
      <c r="F37" s="1367"/>
      <c r="G37" s="1367"/>
      <c r="H37" s="1367"/>
      <c r="I37" s="1367"/>
      <c r="J37" s="1367"/>
      <c r="K37" s="1367"/>
      <c r="L37" s="1367"/>
      <c r="M37" s="1367"/>
      <c r="N37" s="1367"/>
      <c r="O37" s="1367"/>
      <c r="P37" s="1367"/>
      <c r="Q37" s="1367"/>
      <c r="R37" s="1367"/>
      <c r="S37" s="1367"/>
      <c r="T37" s="1367"/>
      <c r="U37" s="1367"/>
      <c r="V37" s="1367"/>
      <c r="W37" s="1367"/>
      <c r="X37" s="1367"/>
      <c r="Y37" s="1367"/>
      <c r="Z37" s="1367"/>
      <c r="AA37" s="1367"/>
      <c r="AB37" s="1367"/>
      <c r="AC37" s="1367"/>
      <c r="AD37" s="1367"/>
      <c r="AE37" s="1367"/>
      <c r="AF37" s="1367"/>
    </row>
    <row r="38" spans="1:32" s="1354" customFormat="1" ht="6" customHeight="1">
      <c r="A38" s="1370"/>
    </row>
    <row r="39" spans="1:32" s="1354" customFormat="1" ht="17.25" customHeight="1">
      <c r="A39" s="1370" t="s">
        <v>4662</v>
      </c>
    </row>
    <row r="40" spans="1:32" s="1354" customFormat="1" ht="17.25" customHeight="1">
      <c r="B40" s="1354" t="s">
        <v>3120</v>
      </c>
      <c r="J40" s="4675" t="s">
        <v>3248</v>
      </c>
      <c r="K40" s="4676"/>
      <c r="L40" s="4676"/>
      <c r="M40" s="4676"/>
      <c r="N40" s="4676"/>
      <c r="O40" s="4676"/>
      <c r="P40" s="4676"/>
      <c r="Q40" s="4676"/>
      <c r="R40" s="4676"/>
      <c r="S40" s="4676"/>
      <c r="T40" s="4676"/>
      <c r="U40" s="4676"/>
      <c r="V40" s="4676"/>
      <c r="W40" s="4676"/>
      <c r="X40" s="4676"/>
      <c r="Y40" s="4676"/>
      <c r="Z40" s="4676"/>
      <c r="AA40" s="4676"/>
      <c r="AB40" s="4676"/>
      <c r="AC40" s="4676"/>
      <c r="AD40" s="4676"/>
      <c r="AE40" s="4676"/>
    </row>
    <row r="41" spans="1:32" s="1354" customFormat="1" ht="17.25" customHeight="1">
      <c r="B41" s="1354" t="s">
        <v>3121</v>
      </c>
      <c r="J41" s="4675" t="s">
        <v>3249</v>
      </c>
      <c r="K41" s="4676"/>
      <c r="L41" s="4676"/>
      <c r="M41" s="4676"/>
      <c r="N41" s="4676"/>
      <c r="O41" s="4676"/>
      <c r="P41" s="4676"/>
      <c r="Q41" s="4676"/>
      <c r="R41" s="4676"/>
      <c r="S41" s="4676"/>
      <c r="T41" s="4676"/>
      <c r="U41" s="4676"/>
      <c r="V41" s="4676"/>
      <c r="W41" s="4676"/>
      <c r="X41" s="4676"/>
      <c r="Y41" s="4676"/>
      <c r="Z41" s="4676"/>
      <c r="AA41" s="4676"/>
      <c r="AB41" s="4676"/>
      <c r="AC41" s="4676"/>
      <c r="AD41" s="4676"/>
      <c r="AE41" s="4676"/>
    </row>
    <row r="42" spans="1:32" s="1354" customFormat="1" ht="17.25" customHeight="1">
      <c r="B42" s="1354" t="s">
        <v>3122</v>
      </c>
      <c r="I42" s="1354" t="s">
        <v>2595</v>
      </c>
      <c r="J42" s="4675" t="s">
        <v>3250</v>
      </c>
      <c r="K42" s="4676"/>
      <c r="L42" s="4676"/>
      <c r="M42" s="4676"/>
      <c r="N42" s="4676"/>
      <c r="O42" s="4676"/>
      <c r="P42" s="4676"/>
    </row>
    <row r="43" spans="1:32" s="1354" customFormat="1" ht="17.25" customHeight="1">
      <c r="B43" s="1354" t="s">
        <v>3123</v>
      </c>
      <c r="J43" s="4675" t="s">
        <v>3251</v>
      </c>
      <c r="K43" s="4676"/>
      <c r="L43" s="4676"/>
      <c r="M43" s="4676"/>
      <c r="N43" s="4676"/>
      <c r="O43" s="4676"/>
      <c r="P43" s="4676"/>
      <c r="Q43" s="4676"/>
      <c r="R43" s="4676"/>
      <c r="S43" s="4676"/>
      <c r="T43" s="4676"/>
      <c r="U43" s="4676"/>
      <c r="V43" s="4676"/>
      <c r="W43" s="4676"/>
      <c r="X43" s="4676"/>
      <c r="Y43" s="4676"/>
      <c r="Z43" s="4676"/>
      <c r="AA43" s="4676"/>
      <c r="AB43" s="4676"/>
      <c r="AC43" s="4676"/>
      <c r="AD43" s="4676"/>
      <c r="AE43" s="4676"/>
    </row>
    <row r="44" spans="1:32" s="1354" customFormat="1" ht="17.25" customHeight="1">
      <c r="B44" s="1354" t="s">
        <v>3124</v>
      </c>
      <c r="J44" s="4675" t="s">
        <v>3252</v>
      </c>
      <c r="K44" s="4676"/>
      <c r="L44" s="4676"/>
      <c r="M44" s="4676"/>
      <c r="N44" s="4676"/>
      <c r="O44" s="4676"/>
      <c r="P44" s="4676"/>
      <c r="Q44" s="4676"/>
      <c r="R44" s="4676"/>
      <c r="S44" s="4676"/>
    </row>
    <row r="45" spans="1:32" s="1354" customFormat="1" ht="6" customHeight="1">
      <c r="J45" s="1371"/>
      <c r="K45" s="1372"/>
      <c r="L45" s="1372"/>
      <c r="M45" s="1372"/>
      <c r="N45" s="1372"/>
      <c r="O45" s="1372"/>
      <c r="P45" s="1372"/>
      <c r="Q45" s="1372"/>
      <c r="R45" s="1372"/>
      <c r="S45" s="1372"/>
    </row>
    <row r="46" spans="1:32" s="1354" customFormat="1" ht="6" customHeight="1">
      <c r="A46" s="1359"/>
      <c r="B46" s="1359"/>
      <c r="C46" s="1359"/>
      <c r="D46" s="1359"/>
      <c r="E46" s="1359"/>
      <c r="F46" s="1359"/>
      <c r="G46" s="1359"/>
      <c r="H46" s="1359"/>
      <c r="I46" s="1359"/>
      <c r="J46" s="1373"/>
      <c r="K46" s="1374"/>
      <c r="L46" s="1374"/>
      <c r="M46" s="1374"/>
      <c r="N46" s="1374"/>
      <c r="O46" s="1374"/>
      <c r="P46" s="1374"/>
      <c r="Q46" s="1374"/>
      <c r="R46" s="1374"/>
      <c r="S46" s="1374"/>
      <c r="T46" s="1359"/>
      <c r="U46" s="1359"/>
      <c r="V46" s="1359"/>
      <c r="W46" s="1359"/>
      <c r="X46" s="1359"/>
      <c r="Y46" s="1359"/>
      <c r="Z46" s="1359"/>
      <c r="AA46" s="1359"/>
      <c r="AB46" s="1359"/>
      <c r="AC46" s="1359"/>
      <c r="AD46" s="1359"/>
      <c r="AE46" s="1359"/>
      <c r="AF46" s="1359"/>
    </row>
    <row r="47" spans="1:32" s="1354" customFormat="1" ht="16.5" customHeight="1">
      <c r="A47" s="1370" t="s">
        <v>4000</v>
      </c>
    </row>
    <row r="48" spans="1:32" s="1354" customFormat="1" ht="16.5" customHeight="1">
      <c r="B48" s="1354" t="s">
        <v>3120</v>
      </c>
      <c r="J48" s="1371"/>
      <c r="K48" s="1372"/>
      <c r="L48" s="1372"/>
      <c r="M48" s="1372"/>
      <c r="N48" s="1372"/>
      <c r="O48" s="1372"/>
      <c r="P48" s="1372"/>
      <c r="Q48" s="1372"/>
      <c r="R48" s="1372"/>
      <c r="S48" s="1372"/>
      <c r="T48" s="1372"/>
      <c r="U48" s="1372"/>
      <c r="V48" s="1372"/>
      <c r="W48" s="1372"/>
      <c r="X48" s="1372"/>
      <c r="Y48" s="1372"/>
      <c r="Z48" s="1372"/>
      <c r="AA48" s="1372"/>
      <c r="AB48" s="1372"/>
      <c r="AC48" s="1372"/>
      <c r="AD48" s="1372"/>
      <c r="AE48" s="1372"/>
    </row>
    <row r="49" spans="1:32" s="1354" customFormat="1" ht="16.5" customHeight="1">
      <c r="B49" s="1354" t="s">
        <v>3121</v>
      </c>
      <c r="J49" s="1371"/>
      <c r="K49" s="1372"/>
      <c r="L49" s="1372"/>
      <c r="M49" s="1372"/>
      <c r="N49" s="1372"/>
      <c r="O49" s="1372"/>
      <c r="P49" s="1372"/>
      <c r="Q49" s="1372"/>
      <c r="R49" s="1372"/>
      <c r="S49" s="1372"/>
      <c r="T49" s="1372"/>
      <c r="U49" s="1372"/>
      <c r="V49" s="1372"/>
      <c r="W49" s="1372"/>
      <c r="X49" s="1372"/>
      <c r="Y49" s="1372"/>
      <c r="Z49" s="1372"/>
      <c r="AA49" s="1372"/>
      <c r="AB49" s="1372"/>
      <c r="AC49" s="1372"/>
      <c r="AD49" s="1372"/>
      <c r="AE49" s="1372"/>
    </row>
    <row r="50" spans="1:32" s="1354" customFormat="1" ht="16.5" customHeight="1">
      <c r="B50" s="1354" t="s">
        <v>3122</v>
      </c>
      <c r="J50" s="1354" t="s">
        <v>3253</v>
      </c>
      <c r="K50" s="1372"/>
      <c r="L50" s="1372"/>
      <c r="M50" s="1372"/>
      <c r="N50" s="1372"/>
      <c r="O50" s="1372"/>
      <c r="P50" s="1372"/>
    </row>
    <row r="51" spans="1:32" s="1354" customFormat="1" ht="16.5" customHeight="1">
      <c r="B51" s="1354" t="s">
        <v>3123</v>
      </c>
      <c r="J51" s="1371"/>
      <c r="K51" s="1372"/>
      <c r="L51" s="1372"/>
      <c r="M51" s="1372"/>
      <c r="N51" s="1372"/>
      <c r="O51" s="1372"/>
      <c r="P51" s="1372"/>
      <c r="Q51" s="1372"/>
      <c r="R51" s="1372"/>
      <c r="S51" s="1372"/>
      <c r="T51" s="1372"/>
      <c r="U51" s="1372"/>
      <c r="V51" s="1372"/>
      <c r="W51" s="1372"/>
      <c r="X51" s="1372"/>
      <c r="Y51" s="1372"/>
      <c r="Z51" s="1372"/>
      <c r="AA51" s="1372"/>
      <c r="AB51" s="1372"/>
      <c r="AC51" s="1372"/>
      <c r="AD51" s="1372"/>
      <c r="AE51" s="1372"/>
    </row>
    <row r="52" spans="1:32" s="1354" customFormat="1" ht="16.5" customHeight="1">
      <c r="B52" s="1354" t="s">
        <v>3124</v>
      </c>
      <c r="J52" s="1371"/>
      <c r="K52" s="1372"/>
      <c r="L52" s="1372"/>
      <c r="M52" s="1372"/>
      <c r="N52" s="1372"/>
      <c r="O52" s="1372"/>
      <c r="P52" s="1372"/>
      <c r="Q52" s="1372"/>
      <c r="R52" s="1372"/>
      <c r="S52" s="1372"/>
    </row>
    <row r="53" spans="1:32" s="1354" customFormat="1" ht="6" customHeight="1">
      <c r="A53" s="1367"/>
      <c r="B53" s="1367"/>
      <c r="C53" s="1367"/>
      <c r="D53" s="1367"/>
      <c r="E53" s="1367"/>
      <c r="F53" s="1367"/>
      <c r="G53" s="1367"/>
      <c r="H53" s="1367"/>
      <c r="I53" s="1367"/>
      <c r="J53" s="1375"/>
      <c r="K53" s="1376"/>
      <c r="L53" s="1376"/>
      <c r="M53" s="1376"/>
      <c r="N53" s="1376"/>
      <c r="O53" s="1376"/>
      <c r="P53" s="1376"/>
      <c r="Q53" s="1376"/>
      <c r="R53" s="1376"/>
      <c r="S53" s="1376"/>
      <c r="T53" s="1367"/>
      <c r="U53" s="1367"/>
      <c r="V53" s="1367"/>
      <c r="W53" s="1367"/>
      <c r="X53" s="1367"/>
      <c r="Y53" s="1367"/>
      <c r="Z53" s="1367"/>
      <c r="AA53" s="1367"/>
      <c r="AB53" s="1367"/>
      <c r="AC53" s="1367"/>
      <c r="AD53" s="1367"/>
      <c r="AE53" s="1367"/>
      <c r="AF53" s="1367"/>
    </row>
    <row r="54" spans="1:32" s="1354" customFormat="1" ht="6" customHeight="1">
      <c r="J54" s="1371"/>
      <c r="K54" s="1372"/>
      <c r="L54" s="1372"/>
      <c r="M54" s="1372"/>
      <c r="N54" s="1372"/>
      <c r="O54" s="1372"/>
      <c r="P54" s="1372"/>
      <c r="Q54" s="1372"/>
      <c r="R54" s="1372"/>
      <c r="S54" s="1372"/>
    </row>
    <row r="55" spans="1:32" s="1354" customFormat="1" ht="17.25" customHeight="1">
      <c r="A55" s="1370" t="s">
        <v>4663</v>
      </c>
    </row>
    <row r="56" spans="1:32" s="1354" customFormat="1" ht="17.25" customHeight="1">
      <c r="B56" s="1354" t="s">
        <v>3120</v>
      </c>
      <c r="J56" s="4673" t="str">
        <f>cst_wskakunin_owner1__space_KANA</f>
        <v>テスト建て主　ﾀﾞｲﾋｮｳﾄﾘｼﾏﾘﾔｸｼｬﾁｮｳ　テスト</v>
      </c>
      <c r="K56" s="4674"/>
      <c r="L56" s="4674"/>
      <c r="M56" s="4674"/>
      <c r="N56" s="4674"/>
      <c r="O56" s="4674"/>
      <c r="P56" s="4674"/>
      <c r="Q56" s="4674"/>
      <c r="R56" s="4674"/>
      <c r="S56" s="4674"/>
      <c r="T56" s="4674"/>
      <c r="U56" s="4674"/>
      <c r="V56" s="4674"/>
      <c r="W56" s="4674"/>
      <c r="X56" s="4674"/>
      <c r="Y56" s="4674"/>
      <c r="Z56" s="4674"/>
      <c r="AA56" s="4674"/>
      <c r="AB56" s="4674"/>
      <c r="AC56" s="4674"/>
      <c r="AD56" s="4674"/>
      <c r="AE56" s="4674"/>
    </row>
    <row r="57" spans="1:32" s="1354" customFormat="1" ht="17.25" customHeight="1">
      <c r="B57" s="1354" t="s">
        <v>3121</v>
      </c>
      <c r="J57" s="4673" t="str">
        <f>cst_wskakunin_owner1__space</f>
        <v>テスト建て主　代表取締役社長　テストさん</v>
      </c>
      <c r="K57" s="4674"/>
      <c r="L57" s="4674"/>
      <c r="M57" s="4674"/>
      <c r="N57" s="4674"/>
      <c r="O57" s="4674"/>
      <c r="P57" s="4674"/>
      <c r="Q57" s="4674"/>
      <c r="R57" s="4674"/>
      <c r="S57" s="4674"/>
      <c r="T57" s="4674"/>
      <c r="U57" s="4674"/>
      <c r="V57" s="4674"/>
      <c r="W57" s="4674"/>
      <c r="X57" s="4674"/>
      <c r="Y57" s="4674"/>
      <c r="Z57" s="4674"/>
      <c r="AA57" s="4674"/>
      <c r="AB57" s="4674"/>
      <c r="AC57" s="4674"/>
      <c r="AD57" s="4674"/>
      <c r="AE57" s="4674"/>
    </row>
    <row r="58" spans="1:32" s="1354" customFormat="1" ht="17.25" customHeight="1">
      <c r="B58" s="1354" t="s">
        <v>3122</v>
      </c>
      <c r="I58" s="1354" t="s">
        <v>2595</v>
      </c>
      <c r="J58" s="4673" t="str">
        <f>cst_wskakunin_owner1_ZIP</f>
        <v>330-0064</v>
      </c>
      <c r="K58" s="4674"/>
      <c r="L58" s="4674"/>
      <c r="M58" s="4674"/>
      <c r="N58" s="4674"/>
      <c r="O58" s="4674"/>
      <c r="P58" s="4674"/>
    </row>
    <row r="59" spans="1:32" s="1354" customFormat="1" ht="17.25" customHeight="1">
      <c r="B59" s="1354" t="s">
        <v>3123</v>
      </c>
      <c r="J59" s="4673" t="str">
        <f>cst_wskakunin_owner1__address</f>
        <v>埼玉県埼玉県さいたま市浦和区岸町７－１２－３</v>
      </c>
      <c r="K59" s="4674"/>
      <c r="L59" s="4674"/>
      <c r="M59" s="4674"/>
      <c r="N59" s="4674"/>
      <c r="O59" s="4674"/>
      <c r="P59" s="4674"/>
      <c r="Q59" s="4674"/>
      <c r="R59" s="4674"/>
      <c r="S59" s="4674"/>
      <c r="T59" s="4674"/>
      <c r="U59" s="4674"/>
      <c r="V59" s="4674"/>
      <c r="W59" s="4674"/>
      <c r="X59" s="4674"/>
      <c r="Y59" s="4674"/>
      <c r="Z59" s="4674"/>
      <c r="AA59" s="4674"/>
      <c r="AB59" s="4674"/>
      <c r="AC59" s="4674"/>
      <c r="AD59" s="4674"/>
      <c r="AE59" s="4674"/>
    </row>
    <row r="60" spans="1:32" s="1354" customFormat="1" ht="17.25" customHeight="1">
      <c r="B60" s="1354" t="s">
        <v>3124</v>
      </c>
      <c r="J60" s="4673" t="str">
        <f>cst_wskakunin_owner1_TEL</f>
        <v>048-222-2222</v>
      </c>
      <c r="K60" s="4674"/>
      <c r="L60" s="4674"/>
      <c r="M60" s="4674"/>
      <c r="N60" s="4674"/>
      <c r="O60" s="4674"/>
      <c r="P60" s="4674"/>
      <c r="Q60" s="4674"/>
      <c r="R60" s="4674"/>
      <c r="S60" s="4674"/>
    </row>
    <row r="61" spans="1:32" s="1354" customFormat="1" ht="6" customHeight="1">
      <c r="A61" s="1367"/>
      <c r="B61" s="1367"/>
      <c r="C61" s="1367"/>
      <c r="D61" s="1367"/>
      <c r="E61" s="1367"/>
      <c r="F61" s="1367"/>
      <c r="G61" s="1367"/>
      <c r="H61" s="1367"/>
      <c r="I61" s="1367"/>
      <c r="J61" s="1375"/>
      <c r="K61" s="1376"/>
      <c r="L61" s="1376"/>
      <c r="M61" s="1376"/>
      <c r="N61" s="1376"/>
      <c r="O61" s="1376"/>
      <c r="P61" s="1376"/>
      <c r="Q61" s="1376"/>
      <c r="R61" s="1376"/>
      <c r="S61" s="1376"/>
      <c r="T61" s="1367"/>
      <c r="U61" s="1367"/>
      <c r="V61" s="1367"/>
      <c r="W61" s="1367"/>
      <c r="X61" s="1367"/>
      <c r="Y61" s="1367"/>
      <c r="Z61" s="1367"/>
      <c r="AA61" s="1367"/>
      <c r="AB61" s="1367"/>
      <c r="AC61" s="1367"/>
      <c r="AD61" s="1367"/>
      <c r="AE61" s="1367"/>
      <c r="AF61" s="1367"/>
    </row>
    <row r="62" spans="1:32" s="1354" customFormat="1" ht="6" customHeight="1">
      <c r="J62" s="1371"/>
      <c r="K62" s="1372"/>
      <c r="L62" s="1372"/>
      <c r="M62" s="1372"/>
      <c r="N62" s="1372"/>
      <c r="O62" s="1372"/>
      <c r="P62" s="1372"/>
      <c r="Q62" s="1372"/>
      <c r="R62" s="1372"/>
      <c r="S62" s="1372"/>
    </row>
    <row r="63" spans="1:32" s="1354" customFormat="1" ht="17.25" customHeight="1">
      <c r="A63" s="1370" t="s">
        <v>4664</v>
      </c>
    </row>
    <row r="64" spans="1:32" s="1354" customFormat="1" ht="17.25" customHeight="1">
      <c r="B64" s="1354" t="s">
        <v>3127</v>
      </c>
      <c r="I64" s="1377" t="s">
        <v>11</v>
      </c>
      <c r="J64" s="4677" t="str">
        <f>cst_wskakunin_sekkei1_SIKAKU</f>
        <v/>
      </c>
      <c r="K64" s="4677"/>
      <c r="L64" s="4677"/>
      <c r="M64" s="1354" t="s">
        <v>4665</v>
      </c>
      <c r="Q64" s="1377" t="s">
        <v>11</v>
      </c>
      <c r="R64" s="4673" t="str">
        <f>cst_wskakunin_sekkei1_TOUROKU_KIKAN</f>
        <v/>
      </c>
      <c r="S64" s="4673"/>
      <c r="T64" s="4673"/>
      <c r="U64" s="4673"/>
      <c r="V64" s="4673"/>
      <c r="W64" s="4673"/>
      <c r="X64" s="1354" t="s">
        <v>4666</v>
      </c>
      <c r="AA64" s="4673" t="str">
        <f>cst_wskakunin_sekkei1_KENTIKUSI_NO</f>
        <v/>
      </c>
      <c r="AB64" s="4673"/>
      <c r="AC64" s="4673"/>
      <c r="AD64" s="4673"/>
      <c r="AE64" s="1354" t="s">
        <v>7</v>
      </c>
    </row>
    <row r="65" spans="1:32" s="1354" customFormat="1" ht="17.25" customHeight="1">
      <c r="B65" s="1354" t="s">
        <v>3128</v>
      </c>
      <c r="I65" s="4673" t="str">
        <f>cst_wskakunin_sekkei1_NAME</f>
        <v/>
      </c>
      <c r="J65" s="4673"/>
      <c r="K65" s="4673"/>
      <c r="L65" s="4673"/>
      <c r="M65" s="4673"/>
      <c r="N65" s="4673"/>
      <c r="O65" s="4673"/>
      <c r="P65" s="4673"/>
      <c r="Q65" s="4673"/>
      <c r="R65" s="4673"/>
      <c r="S65" s="4673"/>
      <c r="T65" s="4673"/>
      <c r="U65" s="4673"/>
      <c r="V65" s="4673"/>
      <c r="W65" s="4673"/>
      <c r="X65" s="4673"/>
      <c r="Y65" s="4673"/>
      <c r="Z65" s="4673"/>
      <c r="AA65" s="4673"/>
      <c r="AB65" s="4673"/>
      <c r="AC65" s="4673"/>
      <c r="AD65" s="4673"/>
      <c r="AE65" s="4673"/>
    </row>
    <row r="66" spans="1:32" s="1354" customFormat="1" ht="17.25" customHeight="1">
      <c r="B66" s="1354" t="s">
        <v>3129</v>
      </c>
      <c r="I66" s="1377" t="s">
        <v>11</v>
      </c>
      <c r="J66" s="4677" t="str">
        <f>cst_wskakunin_sekkei1_JIMU_SIKAKU</f>
        <v/>
      </c>
      <c r="K66" s="4677"/>
      <c r="L66" s="4677"/>
      <c r="M66" s="1354" t="s">
        <v>4667</v>
      </c>
      <c r="R66" s="1377" t="s">
        <v>11</v>
      </c>
      <c r="S66" s="4673" t="str">
        <f>cst_wskakunin_sekkei1_JIMU_TOUROKU_KIKAN</f>
        <v/>
      </c>
      <c r="T66" s="4673"/>
      <c r="U66" s="4673"/>
      <c r="V66" s="4673"/>
      <c r="W66" s="1354" t="s">
        <v>4668</v>
      </c>
      <c r="AB66" s="4673" t="str">
        <f>cst_wskakunin_sekkei1_JIMU_NO</f>
        <v/>
      </c>
      <c r="AC66" s="4673"/>
      <c r="AD66" s="4673"/>
      <c r="AE66" s="1354" t="s">
        <v>7</v>
      </c>
    </row>
    <row r="67" spans="1:32" s="1354" customFormat="1" ht="17.25" customHeight="1">
      <c r="I67" s="4678" t="str">
        <f>cst_wskakunin_sekkei1_JIMU_NAME</f>
        <v/>
      </c>
      <c r="J67" s="4678"/>
      <c r="K67" s="4678"/>
      <c r="L67" s="4678"/>
      <c r="M67" s="4678"/>
      <c r="N67" s="4678"/>
      <c r="O67" s="4678"/>
      <c r="P67" s="4678"/>
      <c r="Q67" s="4678"/>
      <c r="R67" s="4678"/>
      <c r="S67" s="4678"/>
      <c r="T67" s="4678"/>
      <c r="U67" s="4678"/>
      <c r="V67" s="4678"/>
      <c r="W67" s="4678"/>
      <c r="X67" s="4678"/>
      <c r="Y67" s="4678"/>
      <c r="Z67" s="4678"/>
      <c r="AA67" s="4678"/>
      <c r="AB67" s="4678"/>
      <c r="AC67" s="4678"/>
      <c r="AD67" s="4678"/>
      <c r="AE67" s="4678"/>
    </row>
    <row r="68" spans="1:32" s="1354" customFormat="1" ht="17.25" customHeight="1">
      <c r="B68" s="1354" t="s">
        <v>3122</v>
      </c>
      <c r="I68" s="1354" t="s">
        <v>2595</v>
      </c>
      <c r="J68" s="4673" t="str">
        <f>cst_wskakunin_sekkei1_ZIP</f>
        <v/>
      </c>
      <c r="K68" s="4674"/>
      <c r="L68" s="4674"/>
      <c r="M68" s="4674"/>
      <c r="N68" s="4674"/>
      <c r="O68" s="4674"/>
      <c r="P68" s="4674"/>
    </row>
    <row r="69" spans="1:32" s="1354" customFormat="1" ht="17.25" customHeight="1">
      <c r="B69" s="1354" t="s">
        <v>3064</v>
      </c>
      <c r="J69" s="4673" t="str">
        <f>cst_wskakunin_sekkei1__address</f>
        <v/>
      </c>
      <c r="K69" s="4674"/>
      <c r="L69" s="4674"/>
      <c r="M69" s="4674"/>
      <c r="N69" s="4674"/>
      <c r="O69" s="4674"/>
      <c r="P69" s="4674"/>
      <c r="Q69" s="4674"/>
      <c r="R69" s="4674"/>
      <c r="S69" s="4674"/>
      <c r="T69" s="4674"/>
      <c r="U69" s="4674"/>
      <c r="V69" s="4674"/>
      <c r="W69" s="4674"/>
      <c r="X69" s="4674"/>
      <c r="Y69" s="4674"/>
      <c r="Z69" s="4674"/>
      <c r="AA69" s="4674"/>
      <c r="AB69" s="4674"/>
      <c r="AC69" s="4674"/>
      <c r="AD69" s="4674"/>
      <c r="AE69" s="4674"/>
    </row>
    <row r="70" spans="1:32" s="1354" customFormat="1" ht="17.25" customHeight="1">
      <c r="B70" s="1354" t="s">
        <v>3124</v>
      </c>
      <c r="J70" s="4673" t="str">
        <f>cst_wskakunin_sekkei1_TEL</f>
        <v/>
      </c>
      <c r="K70" s="4674"/>
      <c r="L70" s="4674"/>
      <c r="M70" s="4674"/>
      <c r="N70" s="4674"/>
      <c r="O70" s="4674"/>
      <c r="P70" s="4674"/>
      <c r="Q70" s="4674"/>
      <c r="R70" s="4674"/>
      <c r="S70" s="4674"/>
    </row>
    <row r="71" spans="1:32" s="1354" customFormat="1" ht="6" customHeight="1">
      <c r="A71" s="1367"/>
      <c r="B71" s="1367"/>
      <c r="C71" s="1367"/>
      <c r="D71" s="1367"/>
      <c r="E71" s="1367"/>
      <c r="F71" s="1367"/>
      <c r="G71" s="1367"/>
      <c r="H71" s="1367"/>
      <c r="I71" s="1367"/>
      <c r="J71" s="1375"/>
      <c r="K71" s="1376"/>
      <c r="L71" s="1376"/>
      <c r="M71" s="1376"/>
      <c r="N71" s="1376"/>
      <c r="O71" s="1376"/>
      <c r="P71" s="1376"/>
      <c r="Q71" s="1376"/>
      <c r="R71" s="1376"/>
      <c r="S71" s="1376"/>
      <c r="T71" s="1367"/>
      <c r="U71" s="1367"/>
      <c r="V71" s="1367"/>
      <c r="W71" s="1367"/>
      <c r="X71" s="1367"/>
      <c r="Y71" s="1367"/>
      <c r="Z71" s="1367"/>
      <c r="AA71" s="1367"/>
      <c r="AB71" s="1367"/>
      <c r="AC71" s="1367"/>
      <c r="AD71" s="1367"/>
      <c r="AE71" s="1367"/>
      <c r="AF71" s="1367"/>
    </row>
    <row r="72" spans="1:32" s="1354" customFormat="1" ht="6" customHeight="1">
      <c r="J72" s="1371"/>
      <c r="K72" s="1372"/>
      <c r="L72" s="1372"/>
      <c r="M72" s="1372"/>
      <c r="N72" s="1372"/>
      <c r="O72" s="1372"/>
      <c r="P72" s="1372"/>
      <c r="Q72" s="1372"/>
      <c r="R72" s="1372"/>
      <c r="S72" s="1372"/>
    </row>
    <row r="73" spans="1:32" s="1354" customFormat="1" ht="17.25" customHeight="1">
      <c r="A73" s="1370" t="s">
        <v>4669</v>
      </c>
    </row>
    <row r="74" spans="1:32" s="14" customFormat="1" ht="17.25" customHeight="1">
      <c r="A74" s="511"/>
      <c r="B74" s="14" t="s">
        <v>3254</v>
      </c>
      <c r="C74" s="512"/>
      <c r="F74" s="14" t="s">
        <v>3255</v>
      </c>
      <c r="J74" s="510"/>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649" t="s">
        <v>3166</v>
      </c>
      <c r="E75" s="4649"/>
      <c r="F75" s="14" t="s">
        <v>3167</v>
      </c>
      <c r="J75" s="510"/>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649" t="s">
        <v>3168</v>
      </c>
      <c r="E76" s="4649"/>
      <c r="F76" s="14" t="s">
        <v>3169</v>
      </c>
      <c r="J76" s="510"/>
      <c r="K76" s="193"/>
      <c r="L76" s="193"/>
      <c r="M76" s="193"/>
      <c r="N76" s="193"/>
      <c r="O76" s="193"/>
      <c r="P76" s="193"/>
    </row>
    <row r="77" spans="1:32" s="14" customFormat="1" ht="13.5" customHeight="1">
      <c r="D77" s="521"/>
      <c r="E77" s="521"/>
      <c r="J77" s="510"/>
      <c r="K77" s="193"/>
      <c r="L77" s="193"/>
      <c r="M77" s="193"/>
      <c r="N77" s="193"/>
      <c r="O77" s="193"/>
      <c r="P77" s="193"/>
    </row>
    <row r="78" spans="1:32" s="14" customFormat="1" ht="17.25" customHeight="1">
      <c r="B78" s="14" t="s">
        <v>3256</v>
      </c>
    </row>
    <row r="79" spans="1:32" s="14" customFormat="1" ht="17.25" customHeight="1">
      <c r="C79" s="14" t="s">
        <v>597</v>
      </c>
      <c r="D79" s="511" t="s">
        <v>3257</v>
      </c>
      <c r="E79" s="521"/>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649" t="s">
        <v>3149</v>
      </c>
      <c r="F80" s="4649"/>
      <c r="G80" s="14" t="s">
        <v>3150</v>
      </c>
      <c r="K80" s="510"/>
      <c r="L80" s="193"/>
      <c r="M80" s="193"/>
      <c r="N80"/>
      <c r="O80" s="193"/>
      <c r="P80" s="193"/>
      <c r="Q80" s="193"/>
      <c r="R80" s="193"/>
      <c r="S80" s="193"/>
      <c r="T80" s="193"/>
      <c r="U80" s="193"/>
      <c r="V80" s="193"/>
      <c r="W80" s="193"/>
      <c r="X80" s="193"/>
      <c r="Y80" s="193"/>
      <c r="Z80" s="193"/>
      <c r="AA80" s="193"/>
      <c r="AB80" s="193"/>
      <c r="AC80" s="193"/>
      <c r="AD80" s="193"/>
      <c r="AE80" s="193"/>
    </row>
    <row r="81" spans="1:32" s="1354" customFormat="1" ht="6" customHeight="1">
      <c r="A81" s="1367"/>
      <c r="B81" s="1367"/>
      <c r="C81" s="1367"/>
      <c r="D81" s="1367"/>
      <c r="E81" s="1367"/>
      <c r="F81" s="1367"/>
      <c r="G81" s="1367"/>
      <c r="H81" s="1367"/>
      <c r="I81" s="1367"/>
      <c r="J81" s="1367"/>
      <c r="K81" s="1367"/>
      <c r="L81" s="1367"/>
      <c r="M81" s="1367"/>
      <c r="N81" s="1367"/>
      <c r="O81" s="1367"/>
      <c r="P81" s="1367"/>
      <c r="Q81" s="1367"/>
      <c r="R81" s="1367"/>
      <c r="S81" s="1367"/>
      <c r="T81" s="1367"/>
      <c r="U81" s="1367"/>
      <c r="V81" s="1367"/>
      <c r="W81" s="1367"/>
      <c r="X81" s="1367"/>
      <c r="Y81" s="1367"/>
      <c r="Z81" s="1367"/>
      <c r="AA81" s="1367"/>
      <c r="AB81" s="1367"/>
      <c r="AC81" s="1367"/>
      <c r="AD81" s="1367"/>
      <c r="AE81" s="1367"/>
      <c r="AF81" s="1367"/>
    </row>
    <row r="82" spans="1:32" s="1354" customFormat="1" ht="6" customHeight="1"/>
    <row r="83" spans="1:32" s="1354" customFormat="1" ht="17.25" customHeight="1">
      <c r="A83" s="1370" t="s">
        <v>4670</v>
      </c>
      <c r="S83" s="1384" t="s">
        <v>139</v>
      </c>
      <c r="T83" s="1354" t="s">
        <v>4671</v>
      </c>
      <c r="V83" s="1384" t="s">
        <v>139</v>
      </c>
      <c r="W83" s="1354" t="s">
        <v>4672</v>
      </c>
    </row>
    <row r="84" spans="1:32" s="1354" customFormat="1" ht="6" customHeight="1">
      <c r="A84" s="1367"/>
      <c r="B84" s="1367"/>
      <c r="C84" s="1367"/>
      <c r="D84" s="1367"/>
      <c r="E84" s="1367"/>
      <c r="F84" s="1367"/>
      <c r="G84" s="1367"/>
      <c r="H84" s="1367"/>
      <c r="I84" s="1367"/>
      <c r="J84" s="1367"/>
      <c r="K84" s="1367"/>
      <c r="L84" s="1367"/>
      <c r="M84" s="1367"/>
      <c r="N84" s="1367"/>
      <c r="O84" s="1367"/>
      <c r="P84" s="1367"/>
      <c r="Q84" s="1367"/>
      <c r="R84" s="1367"/>
      <c r="S84" s="1367"/>
      <c r="T84" s="1367"/>
      <c r="U84" s="1367"/>
      <c r="V84" s="1367"/>
      <c r="W84" s="1367"/>
      <c r="X84" s="1367"/>
      <c r="Y84" s="1367"/>
      <c r="Z84" s="1367"/>
      <c r="AA84" s="1367"/>
      <c r="AB84" s="1367"/>
      <c r="AC84" s="1367"/>
      <c r="AD84" s="1367"/>
      <c r="AE84" s="1367"/>
      <c r="AF84" s="1367"/>
    </row>
    <row r="85" spans="1:32" s="1354" customFormat="1" ht="6" customHeight="1"/>
    <row r="86" spans="1:32" s="1354" customFormat="1" ht="17.25" customHeight="1">
      <c r="A86" s="1370" t="s">
        <v>4673</v>
      </c>
    </row>
    <row r="87" spans="1:32" s="1354" customFormat="1" ht="17.25" customHeight="1">
      <c r="B87" s="14" t="s">
        <v>3143</v>
      </c>
      <c r="C87" s="522"/>
      <c r="D87" s="1371"/>
      <c r="E87" s="1371"/>
      <c r="F87" s="1371"/>
      <c r="G87" s="1371"/>
      <c r="H87" s="1371"/>
      <c r="I87" s="1371"/>
      <c r="J87" s="1371"/>
      <c r="K87" s="1371"/>
      <c r="L87" s="1371"/>
      <c r="M87" s="1371"/>
      <c r="N87" s="1371"/>
      <c r="O87" s="1371"/>
      <c r="P87" s="1371"/>
      <c r="Q87" s="1371"/>
      <c r="R87" s="1371"/>
      <c r="S87" s="1371"/>
      <c r="T87" s="1371"/>
      <c r="U87" s="1371"/>
      <c r="V87" s="1371"/>
      <c r="W87" s="1371"/>
      <c r="X87" s="1371"/>
      <c r="Y87" s="1371"/>
      <c r="Z87" s="1371"/>
      <c r="AA87" s="1371"/>
      <c r="AB87" s="1371"/>
      <c r="AC87" s="1371"/>
      <c r="AD87" s="1371"/>
      <c r="AE87" s="1371"/>
    </row>
    <row r="88" spans="1:32" s="1354" customFormat="1" ht="17.25" customHeight="1">
      <c r="B88" s="522"/>
      <c r="C88" s="14" t="s">
        <v>597</v>
      </c>
      <c r="D88" s="511" t="s">
        <v>3258</v>
      </c>
      <c r="E88" s="1371"/>
      <c r="F88" s="1371"/>
      <c r="G88" s="1371"/>
      <c r="H88" s="1371"/>
      <c r="I88" s="1371"/>
      <c r="J88" s="1371"/>
      <c r="K88" s="1371"/>
      <c r="L88" s="1371"/>
      <c r="M88" s="1371"/>
      <c r="N88" s="1371"/>
      <c r="O88" s="1371"/>
      <c r="P88" s="1371"/>
      <c r="Q88" s="1371"/>
      <c r="R88" s="1371"/>
      <c r="S88" s="1371"/>
      <c r="T88" s="1371"/>
      <c r="U88" s="1371"/>
      <c r="V88" s="1371"/>
      <c r="W88" s="1371"/>
      <c r="X88" s="1371"/>
      <c r="Y88" s="1371"/>
      <c r="Z88" s="1371"/>
      <c r="AA88" s="1371"/>
      <c r="AB88" s="1371"/>
      <c r="AC88" s="1371"/>
      <c r="AD88" s="1371"/>
      <c r="AE88" s="1371"/>
    </row>
    <row r="89" spans="1:32" s="1354" customFormat="1" ht="17.25" customHeight="1">
      <c r="B89" s="522"/>
      <c r="C89" s="14"/>
      <c r="D89" s="511"/>
      <c r="E89" s="1371"/>
      <c r="F89" s="1371"/>
      <c r="G89" s="1371"/>
      <c r="H89" s="1371"/>
      <c r="I89" s="1371"/>
      <c r="J89" s="1371"/>
      <c r="K89" s="1371"/>
      <c r="L89" s="1371"/>
      <c r="M89" s="1371"/>
      <c r="N89" s="1371"/>
      <c r="O89" s="1371"/>
      <c r="P89" s="1371"/>
      <c r="Q89" s="1371"/>
      <c r="R89" s="1371"/>
      <c r="S89" s="1371"/>
      <c r="T89" s="1371"/>
      <c r="U89" s="1371"/>
      <c r="V89" s="1371"/>
      <c r="W89" s="1371"/>
      <c r="X89" s="1371"/>
      <c r="Y89" s="1371"/>
      <c r="Z89" s="1371"/>
      <c r="AA89" s="1371"/>
      <c r="AB89" s="1371"/>
      <c r="AC89" s="1371"/>
      <c r="AD89" s="1371"/>
      <c r="AE89" s="1371"/>
    </row>
    <row r="90" spans="1:32" s="1354" customFormat="1" ht="14.25" customHeight="1">
      <c r="A90" s="1354" t="s">
        <v>4674</v>
      </c>
      <c r="C90" s="1378"/>
      <c r="D90" s="1378"/>
      <c r="E90" s="1378"/>
      <c r="F90" s="1378"/>
      <c r="G90" s="1378"/>
      <c r="H90" s="1378"/>
      <c r="I90" s="1378"/>
      <c r="J90" s="1378"/>
      <c r="K90" s="1378"/>
      <c r="L90" s="1378"/>
      <c r="M90" s="1378"/>
      <c r="N90" s="1378"/>
      <c r="O90" s="1378"/>
      <c r="P90" s="1378"/>
      <c r="Q90" s="1378"/>
      <c r="R90" s="1378"/>
      <c r="S90" s="1378"/>
      <c r="T90" s="1378"/>
      <c r="U90" s="1378"/>
      <c r="V90" s="1378"/>
      <c r="W90" s="1378"/>
      <c r="X90" s="1378"/>
      <c r="Y90" s="1378"/>
      <c r="Z90" s="1378"/>
      <c r="AA90" s="1378"/>
      <c r="AB90" s="1378"/>
      <c r="AC90" s="1378"/>
      <c r="AD90" s="1378"/>
      <c r="AE90" s="1378"/>
    </row>
    <row r="91" spans="1:32" s="1354" customFormat="1" ht="14.25" customHeight="1">
      <c r="B91" s="1354" t="s">
        <v>4675</v>
      </c>
      <c r="C91" s="1378"/>
      <c r="D91" s="1378"/>
      <c r="E91" s="1378"/>
      <c r="F91" s="1378"/>
      <c r="G91" s="1378"/>
      <c r="H91" s="4681"/>
      <c r="I91" s="4681"/>
      <c r="J91" s="1378" t="s">
        <v>477</v>
      </c>
      <c r="K91" s="1385"/>
      <c r="L91" s="1378" t="s">
        <v>5</v>
      </c>
      <c r="M91" s="1386"/>
      <c r="N91" s="1378" t="s">
        <v>478</v>
      </c>
      <c r="O91" s="1378"/>
      <c r="Q91" s="1354" t="s">
        <v>4676</v>
      </c>
      <c r="S91" s="1378"/>
      <c r="T91" s="1378"/>
      <c r="U91" s="1378"/>
      <c r="V91" s="1378"/>
      <c r="W91" s="1378"/>
      <c r="X91" s="4681"/>
      <c r="Y91" s="4681"/>
      <c r="Z91" s="1378" t="s">
        <v>477</v>
      </c>
      <c r="AA91" s="1385"/>
      <c r="AB91" s="1378" t="s">
        <v>5</v>
      </c>
      <c r="AC91" s="1386"/>
      <c r="AD91" s="1379" t="s">
        <v>478</v>
      </c>
      <c r="AE91" s="1378"/>
    </row>
    <row r="92" spans="1:32" ht="6" customHeight="1">
      <c r="A92" s="1380"/>
      <c r="B92" s="1380"/>
      <c r="C92" s="1380"/>
      <c r="D92" s="1380"/>
      <c r="E92" s="1380"/>
      <c r="F92" s="1380"/>
      <c r="G92" s="1380"/>
      <c r="H92" s="1380"/>
      <c r="I92" s="1380"/>
      <c r="J92" s="1380"/>
      <c r="K92" s="1380"/>
      <c r="L92" s="1380"/>
      <c r="M92" s="1380"/>
      <c r="N92" s="1380"/>
      <c r="O92" s="1380"/>
      <c r="P92" s="1380"/>
      <c r="Q92" s="1380"/>
      <c r="R92" s="1380"/>
      <c r="S92" s="1380"/>
      <c r="T92" s="1380"/>
      <c r="U92" s="1380"/>
      <c r="V92" s="1380"/>
      <c r="W92" s="1380"/>
      <c r="X92" s="1380"/>
      <c r="Y92" s="1380"/>
      <c r="Z92" s="1380"/>
      <c r="AA92" s="1380"/>
      <c r="AB92" s="1380"/>
      <c r="AC92" s="1380"/>
      <c r="AD92" s="1380"/>
      <c r="AE92" s="1380"/>
      <c r="AF92" s="1380"/>
    </row>
    <row r="93" spans="1:32" ht="15.75" customHeight="1"/>
    <row r="94" spans="1:32" s="1354" customFormat="1" ht="6" customHeight="1">
      <c r="B94" s="1370"/>
    </row>
    <row r="95" spans="1:32" s="1354" customFormat="1" ht="18" customHeight="1">
      <c r="A95" s="4668" t="s">
        <v>85</v>
      </c>
      <c r="B95" s="4668"/>
      <c r="C95" s="4668"/>
      <c r="D95" s="4668"/>
      <c r="E95" s="4668"/>
      <c r="F95" s="4668"/>
      <c r="G95" s="4668"/>
      <c r="H95" s="4668"/>
      <c r="I95" s="4668"/>
      <c r="J95" s="4668"/>
      <c r="K95" s="4668"/>
      <c r="L95" s="4668"/>
      <c r="M95" s="4668"/>
      <c r="N95" s="4668"/>
      <c r="O95" s="4668"/>
      <c r="P95" s="4668"/>
      <c r="Q95" s="4668"/>
      <c r="R95" s="4668"/>
      <c r="S95" s="4668"/>
      <c r="T95" s="4668"/>
      <c r="U95" s="4668"/>
      <c r="V95" s="4668"/>
      <c r="W95" s="4668"/>
      <c r="X95" s="4668"/>
      <c r="Y95" s="4668"/>
      <c r="Z95" s="4668"/>
      <c r="AA95" s="4668"/>
      <c r="AB95" s="4668"/>
      <c r="AC95" s="4668"/>
      <c r="AD95" s="4668"/>
      <c r="AE95" s="4668"/>
      <c r="AF95" s="4668"/>
    </row>
    <row r="96" spans="1:32" s="1354" customFormat="1" ht="27" customHeight="1">
      <c r="A96" s="1369" t="s">
        <v>3201</v>
      </c>
      <c r="B96" s="1367"/>
      <c r="C96" s="1367"/>
      <c r="D96" s="1367"/>
      <c r="E96" s="1367"/>
      <c r="F96" s="1367"/>
      <c r="G96" s="1367"/>
      <c r="H96" s="1367"/>
      <c r="I96" s="1367"/>
      <c r="J96" s="1367"/>
      <c r="K96" s="1367"/>
      <c r="L96" s="1367"/>
      <c r="M96" s="1367"/>
      <c r="N96" s="1367"/>
      <c r="O96" s="1367"/>
      <c r="P96" s="1367"/>
      <c r="Q96" s="1367"/>
      <c r="R96" s="1367"/>
      <c r="S96" s="1367"/>
      <c r="T96" s="1367"/>
      <c r="U96" s="1367"/>
      <c r="V96" s="1367"/>
      <c r="W96" s="1367"/>
      <c r="X96" s="1367"/>
      <c r="Y96" s="1367"/>
      <c r="Z96" s="1367"/>
      <c r="AA96" s="1367"/>
      <c r="AB96" s="1367"/>
      <c r="AC96" s="1367"/>
      <c r="AD96" s="1367"/>
      <c r="AE96" s="1367"/>
      <c r="AF96" s="1367"/>
    </row>
    <row r="97" spans="1:32" s="1354" customFormat="1" ht="6" customHeight="1">
      <c r="A97" s="1370"/>
    </row>
    <row r="98" spans="1:32" s="1354" customFormat="1" ht="16.5" customHeight="1">
      <c r="A98" s="1370" t="s">
        <v>3643</v>
      </c>
    </row>
    <row r="99" spans="1:32" s="1354" customFormat="1" ht="16.5" customHeight="1">
      <c r="B99" s="4673" t="str">
        <f>cst_wskakunin_BUILD__address</f>
        <v>埼玉県さいたま市緑区</v>
      </c>
      <c r="C99" s="4673"/>
      <c r="D99" s="4673"/>
      <c r="E99" s="4673"/>
      <c r="F99" s="4673"/>
      <c r="G99" s="4673"/>
      <c r="H99" s="4673"/>
      <c r="I99" s="4673"/>
      <c r="J99" s="4673"/>
      <c r="K99" s="4673"/>
      <c r="L99" s="4673"/>
      <c r="M99" s="4673"/>
      <c r="N99" s="4673"/>
      <c r="O99" s="4673"/>
      <c r="P99" s="4673"/>
      <c r="Q99" s="4673"/>
      <c r="R99" s="4673"/>
      <c r="S99" s="4673"/>
      <c r="T99" s="4673"/>
      <c r="U99" s="4673"/>
      <c r="V99" s="4673"/>
      <c r="W99" s="4673"/>
      <c r="X99" s="4673"/>
      <c r="Y99" s="4673"/>
      <c r="Z99" s="4673"/>
      <c r="AA99" s="4673"/>
      <c r="AB99" s="4673"/>
      <c r="AC99" s="4673"/>
      <c r="AD99" s="4673"/>
      <c r="AE99" s="4673"/>
    </row>
    <row r="100" spans="1:32" s="1354" customFormat="1" ht="6" customHeight="1">
      <c r="A100" s="1367"/>
      <c r="B100" s="1367"/>
      <c r="C100" s="1367"/>
      <c r="D100" s="1367"/>
      <c r="E100" s="1367"/>
      <c r="F100" s="1367"/>
      <c r="G100" s="1367"/>
      <c r="H100" s="1367"/>
      <c r="I100" s="1367"/>
      <c r="J100" s="1367"/>
      <c r="K100" s="1367"/>
      <c r="L100" s="1367"/>
      <c r="M100" s="1367"/>
      <c r="N100" s="1367"/>
      <c r="O100" s="1367"/>
      <c r="P100" s="1367"/>
      <c r="Q100" s="1367"/>
      <c r="R100" s="1367"/>
      <c r="S100" s="1367"/>
      <c r="T100" s="1367"/>
      <c r="U100" s="1367"/>
      <c r="V100" s="1367"/>
      <c r="W100" s="1367"/>
      <c r="X100" s="1367"/>
      <c r="Y100" s="1367"/>
      <c r="Z100" s="1367"/>
      <c r="AA100" s="1367"/>
      <c r="AB100" s="1367"/>
      <c r="AC100" s="1367"/>
      <c r="AD100" s="1367"/>
      <c r="AE100" s="1367"/>
      <c r="AF100" s="1367"/>
    </row>
    <row r="101" spans="1:32" s="1354" customFormat="1" ht="6" customHeight="1"/>
    <row r="102" spans="1:32" s="1354" customFormat="1" ht="16.5" customHeight="1">
      <c r="A102" s="1370" t="s">
        <v>4677</v>
      </c>
    </row>
    <row r="103" spans="1:32" s="1354" customFormat="1" ht="16.5" customHeight="1">
      <c r="C103" s="1383" t="str">
        <f>cst_wskakunin_KUIKI_TOSI</f>
        <v>□</v>
      </c>
      <c r="D103" s="1354" t="s">
        <v>462</v>
      </c>
      <c r="J103" s="1354" t="s">
        <v>9</v>
      </c>
      <c r="K103" s="1383" t="str">
        <f>cst_wskakunin_KUIKI_SIGAIKA</f>
        <v>□</v>
      </c>
      <c r="L103" s="1354" t="s">
        <v>466</v>
      </c>
      <c r="Q103" s="1383" t="str">
        <f>cst_wskakunin_KUIKI_TYOSEI</f>
        <v>□</v>
      </c>
      <c r="R103" s="1354" t="s">
        <v>467</v>
      </c>
      <c r="X103" s="1383" t="str">
        <f>cst_wskakunin_KUIKI_HISETTEI</f>
        <v>□</v>
      </c>
      <c r="Y103" s="1354" t="s">
        <v>3204</v>
      </c>
    </row>
    <row r="104" spans="1:32" s="1354" customFormat="1" ht="16.5" customHeight="1">
      <c r="C104" s="1383" t="str">
        <f>cst_wskakunin_KUIKI_JYUN_TOSHI</f>
        <v>□</v>
      </c>
      <c r="D104" s="1354" t="s">
        <v>463</v>
      </c>
      <c r="K104" s="1383" t="str">
        <f>cst_wskakunin_KUIKI_KUIKIGAI</f>
        <v>□</v>
      </c>
      <c r="L104" s="1354" t="s">
        <v>3205</v>
      </c>
    </row>
    <row r="105" spans="1:32" s="1354" customFormat="1" ht="6" customHeight="1">
      <c r="A105" s="1367"/>
      <c r="B105" s="1367"/>
      <c r="C105" s="1367"/>
      <c r="D105" s="1367"/>
      <c r="E105" s="1367"/>
      <c r="F105" s="1367"/>
      <c r="G105" s="1367"/>
      <c r="H105" s="1367"/>
      <c r="I105" s="1367"/>
      <c r="J105" s="1367"/>
      <c r="K105" s="1367"/>
      <c r="L105" s="1367"/>
      <c r="M105" s="1367"/>
      <c r="N105" s="1367"/>
      <c r="O105" s="1367"/>
      <c r="P105" s="1367"/>
      <c r="Q105" s="1367"/>
      <c r="R105" s="1367"/>
      <c r="S105" s="1367"/>
      <c r="T105" s="1367"/>
      <c r="U105" s="1367"/>
      <c r="V105" s="1367"/>
      <c r="W105" s="1367"/>
      <c r="X105" s="1367"/>
      <c r="Y105" s="1367"/>
      <c r="Z105" s="1367"/>
      <c r="AA105" s="1367"/>
      <c r="AB105" s="1367"/>
      <c r="AC105" s="1367"/>
      <c r="AD105" s="1367"/>
      <c r="AE105" s="1367"/>
      <c r="AF105" s="1367"/>
    </row>
    <row r="106" spans="1:32" s="1354" customFormat="1" ht="6" customHeight="1"/>
    <row r="107" spans="1:32" s="1354" customFormat="1" ht="16.5" customHeight="1">
      <c r="A107" s="1370" t="s">
        <v>4678</v>
      </c>
      <c r="H107" s="1383" t="str">
        <f>cst_wskakunin_BOUKA_BOUKA</f>
        <v>□</v>
      </c>
      <c r="I107" s="1354" t="s">
        <v>469</v>
      </c>
      <c r="N107" s="1383" t="str">
        <f>cst_wskakunin_BOUKA_JYUN_BOUKA</f>
        <v>□</v>
      </c>
      <c r="O107" s="1354" t="s">
        <v>470</v>
      </c>
      <c r="T107" s="1383" t="str">
        <f>cst_wskakunin_BOUKA_NASI</f>
        <v>□</v>
      </c>
      <c r="U107" s="1354" t="s">
        <v>230</v>
      </c>
    </row>
    <row r="108" spans="1:32" s="1354" customFormat="1" ht="6" customHeight="1">
      <c r="A108" s="1367"/>
      <c r="B108" s="1367"/>
      <c r="C108" s="1367"/>
      <c r="D108" s="1367"/>
      <c r="E108" s="1367"/>
      <c r="F108" s="1367"/>
      <c r="G108" s="1367"/>
      <c r="H108" s="1367"/>
      <c r="I108" s="1367"/>
      <c r="J108" s="1367"/>
      <c r="K108" s="1367"/>
      <c r="L108" s="1367"/>
      <c r="M108" s="1367"/>
      <c r="N108" s="1367"/>
      <c r="O108" s="1367"/>
      <c r="P108" s="1367"/>
      <c r="Q108" s="1367"/>
      <c r="R108" s="1367"/>
      <c r="S108" s="1367"/>
      <c r="T108" s="1367"/>
      <c r="U108" s="1367"/>
      <c r="V108" s="1367"/>
      <c r="W108" s="1367"/>
      <c r="X108" s="1367"/>
      <c r="Y108" s="1367"/>
      <c r="Z108" s="1367"/>
      <c r="AA108" s="1367"/>
      <c r="AB108" s="1367"/>
      <c r="AC108" s="1367"/>
      <c r="AD108" s="1367"/>
      <c r="AE108" s="1367"/>
      <c r="AF108" s="1367"/>
    </row>
    <row r="109" spans="1:32" s="1354" customFormat="1" ht="6" customHeight="1"/>
    <row r="110" spans="1:32" s="1354" customFormat="1" ht="16.5" customHeight="1">
      <c r="A110" s="1370" t="s">
        <v>4679</v>
      </c>
      <c r="H110" s="4680" t="str">
        <f>cst_wskakunin_SHIKITI_MENSEKI_1_TOTAL</f>
        <v/>
      </c>
      <c r="I110" s="4680"/>
      <c r="J110" s="4680"/>
      <c r="K110" s="4680"/>
      <c r="L110" s="1354" t="s">
        <v>114</v>
      </c>
    </row>
    <row r="111" spans="1:32" s="1354" customFormat="1" ht="6" customHeight="1">
      <c r="A111" s="1367"/>
      <c r="B111" s="1367"/>
      <c r="C111" s="1367"/>
      <c r="D111" s="1367"/>
      <c r="E111" s="1367"/>
      <c r="F111" s="1367"/>
      <c r="G111" s="1367"/>
      <c r="H111" s="1367"/>
      <c r="I111" s="1367"/>
      <c r="J111" s="1367"/>
      <c r="K111" s="1367"/>
      <c r="L111" s="1367"/>
      <c r="M111" s="1367"/>
      <c r="N111" s="1367"/>
      <c r="O111" s="1367"/>
      <c r="P111" s="1367"/>
      <c r="Q111" s="1367"/>
      <c r="R111" s="1367"/>
      <c r="S111" s="1367"/>
      <c r="T111" s="1367"/>
      <c r="U111" s="1367"/>
      <c r="V111" s="1367"/>
      <c r="W111" s="1367"/>
      <c r="X111" s="1367"/>
      <c r="Y111" s="1367"/>
      <c r="Z111" s="1367"/>
      <c r="AA111" s="1367"/>
      <c r="AB111" s="1367"/>
      <c r="AC111" s="1367"/>
      <c r="AD111" s="1367"/>
      <c r="AE111" s="1367"/>
      <c r="AF111" s="1367"/>
    </row>
    <row r="112" spans="1:32" s="1354" customFormat="1" ht="6" customHeight="1"/>
    <row r="113" spans="1:32" s="1354" customFormat="1" ht="16.5" customHeight="1">
      <c r="A113" s="1370" t="s">
        <v>4680</v>
      </c>
      <c r="H113" s="1354" t="s">
        <v>597</v>
      </c>
      <c r="I113" s="1354" t="s">
        <v>154</v>
      </c>
      <c r="P113" s="1354" t="s">
        <v>139</v>
      </c>
      <c r="Q113" s="1354" t="s">
        <v>3209</v>
      </c>
    </row>
    <row r="114" spans="1:32" s="1354" customFormat="1" ht="6" customHeight="1">
      <c r="A114" s="1367"/>
      <c r="B114" s="1367"/>
      <c r="C114" s="1367"/>
      <c r="D114" s="1367"/>
      <c r="E114" s="1367"/>
      <c r="F114" s="1367"/>
      <c r="G114" s="1367"/>
      <c r="H114" s="1367"/>
      <c r="I114" s="1367"/>
      <c r="J114" s="1367"/>
      <c r="K114" s="1367"/>
      <c r="L114" s="1367"/>
      <c r="M114" s="1367"/>
      <c r="N114" s="1367"/>
      <c r="O114" s="1367"/>
      <c r="P114" s="1367"/>
      <c r="Q114" s="1367"/>
      <c r="R114" s="1367"/>
      <c r="S114" s="1367"/>
      <c r="T114" s="1367"/>
      <c r="U114" s="1367"/>
      <c r="V114" s="1367"/>
      <c r="W114" s="1367"/>
      <c r="X114" s="1367"/>
      <c r="Y114" s="1367"/>
      <c r="Z114" s="1367"/>
      <c r="AA114" s="1367"/>
      <c r="AB114" s="1367"/>
      <c r="AC114" s="1367"/>
      <c r="AD114" s="1367"/>
      <c r="AE114" s="1367"/>
      <c r="AF114" s="1367"/>
    </row>
    <row r="115" spans="1:32" s="1354" customFormat="1" ht="6" customHeight="1"/>
    <row r="116" spans="1:32" s="1354" customFormat="1" ht="16.5" customHeight="1">
      <c r="A116" s="1370" t="s">
        <v>4681</v>
      </c>
      <c r="H116" s="4680" t="str">
        <f>IF(cst_wsjob_JOB_INPUT_VERSION="","",IF(cst_wsjob_JOB_INPUT_VERSION&gt;=6,cst_wskakunin_KENTIKU_MENSEKI_ZENTAI_SHINSEI,cst_wskakunin_KENTIKU_MENSEKI_SHINSEI))</f>
        <v/>
      </c>
      <c r="I116" s="4680"/>
      <c r="J116" s="4680"/>
      <c r="K116" s="4680"/>
      <c r="L116" s="1354" t="s">
        <v>114</v>
      </c>
    </row>
    <row r="117" spans="1:32" s="1354" customFormat="1" ht="6" customHeight="1">
      <c r="A117" s="1367"/>
      <c r="B117" s="1367"/>
      <c r="C117" s="1367"/>
      <c r="D117" s="1367"/>
      <c r="E117" s="1367"/>
      <c r="F117" s="1367"/>
      <c r="G117" s="1367"/>
      <c r="H117" s="1367"/>
      <c r="I117" s="1367"/>
      <c r="J117" s="1367"/>
      <c r="K117" s="1367"/>
      <c r="L117" s="1367"/>
      <c r="M117" s="1367"/>
      <c r="N117" s="1367"/>
      <c r="O117" s="1367"/>
      <c r="P117" s="1367"/>
      <c r="Q117" s="1367"/>
      <c r="R117" s="1367"/>
      <c r="S117" s="1367"/>
      <c r="T117" s="1367"/>
      <c r="U117" s="1367"/>
      <c r="V117" s="1367"/>
      <c r="W117" s="1367"/>
      <c r="X117" s="1367"/>
      <c r="Y117" s="1367"/>
      <c r="Z117" s="1367"/>
      <c r="AA117" s="1367"/>
      <c r="AB117" s="1367"/>
      <c r="AC117" s="1367"/>
      <c r="AD117" s="1367"/>
      <c r="AE117" s="1367"/>
      <c r="AF117" s="1367"/>
    </row>
    <row r="118" spans="1:32" s="1354" customFormat="1" ht="6" customHeight="1"/>
    <row r="119" spans="1:32" s="1354" customFormat="1" ht="16.5" customHeight="1">
      <c r="A119" s="1370" t="s">
        <v>4682</v>
      </c>
      <c r="H119" s="4680" t="str">
        <f>cst_wskakunin_NOBE_MENSEKI_BUILD_SHINSEI</f>
        <v/>
      </c>
      <c r="I119" s="4680"/>
      <c r="J119" s="4680"/>
      <c r="K119" s="4680"/>
      <c r="L119" s="1354" t="s">
        <v>114</v>
      </c>
    </row>
    <row r="120" spans="1:32" s="1354" customFormat="1" ht="16.5" customHeight="1">
      <c r="A120" s="1354" t="s">
        <v>4683</v>
      </c>
      <c r="H120" s="1381"/>
      <c r="I120" s="1381"/>
      <c r="J120" s="1354" t="s">
        <v>4684</v>
      </c>
      <c r="L120" s="4679"/>
      <c r="M120" s="4679"/>
      <c r="N120" s="4679"/>
      <c r="O120" s="1354" t="s">
        <v>114</v>
      </c>
      <c r="P120" s="1384"/>
      <c r="Q120" s="1354" t="s">
        <v>4685</v>
      </c>
      <c r="S120" s="4679"/>
      <c r="T120" s="4679"/>
      <c r="U120" s="4679"/>
      <c r="V120" s="1354" t="s">
        <v>114</v>
      </c>
      <c r="W120" s="1384"/>
      <c r="X120" s="1354" t="s">
        <v>4685</v>
      </c>
      <c r="Z120" s="4679"/>
      <c r="AA120" s="4679"/>
      <c r="AB120" s="4679"/>
      <c r="AC120" s="1354" t="s">
        <v>114</v>
      </c>
    </row>
    <row r="121" spans="1:32" s="1354" customFormat="1" ht="6" customHeight="1">
      <c r="A121" s="1367"/>
      <c r="B121" s="1367"/>
      <c r="C121" s="1367"/>
      <c r="D121" s="1367"/>
      <c r="E121" s="1367"/>
      <c r="F121" s="1367"/>
      <c r="G121" s="1367"/>
      <c r="H121" s="1367"/>
      <c r="I121" s="1367"/>
      <c r="J121" s="1367"/>
      <c r="K121" s="1367"/>
      <c r="L121" s="1367"/>
      <c r="M121" s="1367"/>
      <c r="N121" s="1367"/>
      <c r="O121" s="1367"/>
      <c r="P121" s="1367"/>
      <c r="Q121" s="1367"/>
      <c r="R121" s="1367"/>
      <c r="S121" s="1367"/>
      <c r="T121" s="1367"/>
      <c r="U121" s="1367"/>
      <c r="V121" s="1367"/>
      <c r="W121" s="1367"/>
      <c r="X121" s="1367"/>
      <c r="Y121" s="1367"/>
      <c r="Z121" s="1367"/>
      <c r="AA121" s="1367"/>
      <c r="AB121" s="1367"/>
      <c r="AC121" s="1367"/>
      <c r="AD121" s="1367"/>
      <c r="AE121" s="1367"/>
      <c r="AF121" s="1367"/>
    </row>
    <row r="122" spans="1:32" s="1354" customFormat="1" ht="6" customHeight="1"/>
    <row r="123" spans="1:32" s="1354" customFormat="1" ht="16.5" customHeight="1">
      <c r="A123" s="1370" t="s">
        <v>4686</v>
      </c>
    </row>
    <row r="124" spans="1:32" s="1354" customFormat="1" ht="16.5" customHeight="1">
      <c r="C124" s="1354" t="s">
        <v>3213</v>
      </c>
      <c r="J124" s="4686">
        <v>1</v>
      </c>
      <c r="K124" s="4686"/>
      <c r="L124" s="4686"/>
      <c r="M124" s="1354" t="s">
        <v>108</v>
      </c>
    </row>
    <row r="125" spans="1:32" s="1354" customFormat="1" ht="16.5" customHeight="1">
      <c r="C125" s="1354" t="s">
        <v>3214</v>
      </c>
      <c r="J125" s="4686">
        <v>1</v>
      </c>
      <c r="K125" s="4686"/>
      <c r="L125" s="4686"/>
      <c r="M125" s="1354" t="s">
        <v>108</v>
      </c>
    </row>
    <row r="126" spans="1:32" s="1354" customFormat="1" ht="6" customHeight="1">
      <c r="A126" s="1367"/>
      <c r="B126" s="1367"/>
      <c r="C126" s="1367"/>
      <c r="D126" s="1367"/>
      <c r="E126" s="1367"/>
      <c r="F126" s="1367"/>
      <c r="G126" s="1367"/>
      <c r="H126" s="1367"/>
      <c r="I126" s="1367"/>
      <c r="J126" s="1367"/>
      <c r="K126" s="1367"/>
      <c r="L126" s="1367"/>
      <c r="M126" s="1367"/>
      <c r="N126" s="1367"/>
      <c r="O126" s="1367"/>
      <c r="P126" s="1367"/>
      <c r="Q126" s="1367"/>
      <c r="R126" s="1367"/>
      <c r="S126" s="1367"/>
      <c r="T126" s="1367"/>
      <c r="U126" s="1367"/>
      <c r="V126" s="1367"/>
      <c r="W126" s="1367"/>
      <c r="X126" s="1367"/>
      <c r="Y126" s="1367"/>
      <c r="Z126" s="1367"/>
      <c r="AA126" s="1367"/>
      <c r="AB126" s="1367"/>
      <c r="AC126" s="1367"/>
      <c r="AD126" s="1367"/>
      <c r="AE126" s="1367"/>
      <c r="AF126" s="1367"/>
    </row>
    <row r="127" spans="1:32" s="1354" customFormat="1" ht="6" customHeight="1"/>
    <row r="128" spans="1:32" s="1354" customFormat="1" ht="16.5" customHeight="1">
      <c r="A128" s="1370" t="s">
        <v>4687</v>
      </c>
    </row>
    <row r="129" spans="1:32" s="1354" customFormat="1" ht="16.5" customHeight="1">
      <c r="C129" s="1354" t="s">
        <v>3216</v>
      </c>
      <c r="J129" s="4687" t="str">
        <f>cst_wskakunin_p4_1_TAKASA_MAX</f>
        <v/>
      </c>
      <c r="K129" s="4687"/>
      <c r="L129" s="4687"/>
      <c r="M129" s="4687"/>
      <c r="N129" s="1354" t="s">
        <v>674</v>
      </c>
    </row>
    <row r="130" spans="1:32" s="1354" customFormat="1" ht="16.5" customHeight="1">
      <c r="C130" s="1354" t="s">
        <v>3217</v>
      </c>
      <c r="J130" s="4687" t="str">
        <f>cst_wskakunin_p4_1_TAKASA_KEN_MAX</f>
        <v/>
      </c>
      <c r="K130" s="4687"/>
      <c r="L130" s="4687"/>
      <c r="M130" s="4687"/>
      <c r="N130" s="1354" t="s">
        <v>674</v>
      </c>
    </row>
    <row r="131" spans="1:32" s="1354" customFormat="1" ht="16.5" customHeight="1">
      <c r="C131" s="1354" t="s">
        <v>3218</v>
      </c>
      <c r="I131" s="1377" t="s">
        <v>3219</v>
      </c>
      <c r="J131" s="4682" t="str">
        <f>cst_wskakunin_p4_1_KAISU_TIKAI_NOZOKU</f>
        <v/>
      </c>
      <c r="K131" s="4682"/>
      <c r="L131" s="4682"/>
      <c r="M131" s="1354" t="s">
        <v>481</v>
      </c>
      <c r="N131" s="1354" t="s">
        <v>10</v>
      </c>
    </row>
    <row r="132" spans="1:32" s="1354" customFormat="1" ht="16.5" customHeight="1">
      <c r="I132" s="1377" t="s">
        <v>3220</v>
      </c>
      <c r="J132" s="4682" t="str">
        <f>cst_wskakunin_p4_1_KAISU_TIKAI</f>
        <v/>
      </c>
      <c r="K132" s="4682"/>
      <c r="L132" s="4682"/>
      <c r="M132" s="1354" t="s">
        <v>481</v>
      </c>
      <c r="N132" s="1354" t="s">
        <v>10</v>
      </c>
    </row>
    <row r="133" spans="1:32" s="1354" customFormat="1" ht="16.5" customHeight="1">
      <c r="C133" s="1354" t="s">
        <v>2953</v>
      </c>
      <c r="G133" s="4677" t="str">
        <f>cst_wskakunin_p4_1_KOUZOU1</f>
        <v/>
      </c>
      <c r="H133" s="4677"/>
      <c r="I133" s="4677"/>
      <c r="J133" s="4677"/>
      <c r="K133" s="4677"/>
      <c r="L133" s="4677"/>
      <c r="M133" s="4677"/>
      <c r="N133" s="4677"/>
      <c r="O133" s="4677"/>
      <c r="P133" s="1354" t="s">
        <v>641</v>
      </c>
      <c r="R133" s="4682" t="str">
        <f>cst_wskakunin_p4_1_KOUZOU2</f>
        <v/>
      </c>
      <c r="S133" s="4682"/>
      <c r="T133" s="4682"/>
      <c r="U133" s="4682"/>
      <c r="V133" s="4682"/>
      <c r="W133" s="4682"/>
      <c r="X133" s="4682"/>
      <c r="Y133" s="4682"/>
      <c r="Z133" s="4682"/>
    </row>
    <row r="134" spans="1:32" s="1354" customFormat="1" ht="6" customHeight="1">
      <c r="A134" s="1367"/>
      <c r="B134" s="1367"/>
      <c r="C134" s="1367"/>
      <c r="D134" s="1367"/>
      <c r="E134" s="1367"/>
      <c r="F134" s="1367"/>
      <c r="G134" s="1367"/>
      <c r="H134" s="1367"/>
      <c r="I134" s="1367"/>
      <c r="J134" s="1367"/>
      <c r="K134" s="1367"/>
      <c r="L134" s="1367"/>
      <c r="M134" s="1367"/>
      <c r="N134" s="1367"/>
      <c r="O134" s="1367"/>
      <c r="P134" s="1367"/>
      <c r="Q134" s="1367"/>
      <c r="R134" s="1367"/>
      <c r="S134" s="1367"/>
      <c r="T134" s="1367"/>
      <c r="U134" s="1367"/>
      <c r="V134" s="1367"/>
      <c r="W134" s="1367"/>
      <c r="X134" s="1367"/>
      <c r="Y134" s="1367"/>
      <c r="Z134" s="1367"/>
      <c r="AA134" s="1367"/>
      <c r="AB134" s="1367"/>
      <c r="AC134" s="1367"/>
      <c r="AD134" s="1367"/>
      <c r="AE134" s="1367"/>
      <c r="AF134" s="1367"/>
    </row>
    <row r="135" spans="1:32" s="1354" customFormat="1" ht="6" customHeight="1"/>
    <row r="136" spans="1:32" s="1354" customFormat="1" ht="16.5" customHeight="1">
      <c r="A136" s="1370" t="s">
        <v>4688</v>
      </c>
    </row>
    <row r="137" spans="1:32" s="1354" customFormat="1" ht="16.5" customHeight="1">
      <c r="A137" s="1370"/>
      <c r="C137" s="1354" t="s">
        <v>139</v>
      </c>
      <c r="D137" s="1354" t="s">
        <v>3222</v>
      </c>
      <c r="G137" s="1354" t="s">
        <v>139</v>
      </c>
      <c r="H137" s="1354" t="s">
        <v>3223</v>
      </c>
      <c r="K137" s="1354" t="s">
        <v>139</v>
      </c>
      <c r="L137" s="1354" t="s">
        <v>3224</v>
      </c>
      <c r="P137" s="1354" t="s">
        <v>597</v>
      </c>
      <c r="Q137" s="1354" t="s">
        <v>3225</v>
      </c>
    </row>
    <row r="138" spans="1:32" s="1354" customFormat="1" ht="6" customHeight="1">
      <c r="A138" s="1367"/>
      <c r="B138" s="1367"/>
      <c r="C138" s="1367"/>
      <c r="D138" s="1367"/>
      <c r="E138" s="1367"/>
      <c r="F138" s="1367"/>
      <c r="G138" s="1367"/>
      <c r="H138" s="1367"/>
      <c r="I138" s="1367"/>
      <c r="J138" s="1367"/>
      <c r="K138" s="1367"/>
      <c r="L138" s="1367"/>
      <c r="M138" s="1367"/>
      <c r="N138" s="1367"/>
      <c r="O138" s="1367"/>
      <c r="P138" s="1367"/>
      <c r="Q138" s="1367"/>
      <c r="R138" s="1367"/>
      <c r="S138" s="1367"/>
      <c r="T138" s="1367"/>
      <c r="U138" s="1367"/>
      <c r="V138" s="1367"/>
      <c r="W138" s="1367"/>
      <c r="X138" s="1367"/>
      <c r="Y138" s="1367"/>
      <c r="Z138" s="1367"/>
      <c r="AA138" s="1367"/>
      <c r="AB138" s="1367"/>
      <c r="AC138" s="1367"/>
      <c r="AD138" s="1367"/>
      <c r="AE138" s="1367"/>
      <c r="AF138" s="1367"/>
    </row>
    <row r="139" spans="1:32" s="1354" customFormat="1" ht="6" customHeight="1"/>
    <row r="140" spans="1:32" s="1354" customFormat="1" ht="16.5" customHeight="1">
      <c r="A140" s="1370" t="s">
        <v>4689</v>
      </c>
    </row>
    <row r="141" spans="1:32" s="1354" customFormat="1" ht="17.25" customHeight="1">
      <c r="C141" s="4683"/>
      <c r="D141" s="4684"/>
      <c r="E141" s="4684"/>
      <c r="F141" s="4684"/>
      <c r="G141" s="4684"/>
      <c r="H141" s="4684"/>
      <c r="I141" s="4684"/>
      <c r="J141" s="4684"/>
      <c r="K141" s="4684"/>
      <c r="L141" s="4684"/>
      <c r="M141" s="4684"/>
      <c r="N141" s="4684"/>
      <c r="O141" s="4684"/>
      <c r="P141" s="4684"/>
      <c r="Q141" s="4684"/>
      <c r="R141" s="4684"/>
      <c r="S141" s="4684"/>
      <c r="T141" s="4684"/>
      <c r="U141" s="4684"/>
      <c r="V141" s="4684"/>
      <c r="W141" s="4684"/>
      <c r="X141" s="4684"/>
      <c r="Y141" s="4684"/>
      <c r="Z141" s="4684"/>
      <c r="AA141" s="4684"/>
      <c r="AB141" s="4684"/>
      <c r="AC141" s="4684"/>
      <c r="AD141" s="4684"/>
      <c r="AE141" s="4684"/>
    </row>
    <row r="142" spans="1:32" s="1354" customFormat="1" ht="17.25" customHeight="1">
      <c r="C142" s="4685"/>
      <c r="D142" s="4685"/>
      <c r="E142" s="4685"/>
      <c r="F142" s="4685"/>
      <c r="G142" s="4685"/>
      <c r="H142" s="4685"/>
      <c r="I142" s="4685"/>
      <c r="J142" s="4685"/>
      <c r="K142" s="4685"/>
      <c r="L142" s="4685"/>
      <c r="M142" s="4685"/>
      <c r="N142" s="4685"/>
      <c r="O142" s="4685"/>
      <c r="P142" s="4685"/>
      <c r="Q142" s="4685"/>
      <c r="R142" s="4685"/>
      <c r="S142" s="4685"/>
      <c r="T142" s="4685"/>
      <c r="U142" s="4685"/>
      <c r="V142" s="4685"/>
      <c r="W142" s="4685"/>
      <c r="X142" s="4685"/>
      <c r="Y142" s="4685"/>
      <c r="Z142" s="4685"/>
      <c r="AA142" s="4685"/>
      <c r="AB142" s="4685"/>
      <c r="AC142" s="4685"/>
      <c r="AD142" s="4685"/>
      <c r="AE142" s="4685"/>
    </row>
    <row r="143" spans="1:32" s="1354" customFormat="1" ht="6" customHeight="1">
      <c r="A143" s="1367"/>
      <c r="B143" s="1367"/>
      <c r="C143" s="1367"/>
      <c r="D143" s="1367"/>
      <c r="E143" s="1367"/>
      <c r="F143" s="1367"/>
      <c r="G143" s="1367"/>
      <c r="H143" s="1367"/>
      <c r="I143" s="1367"/>
      <c r="J143" s="1367"/>
      <c r="K143" s="1367"/>
      <c r="L143" s="1367"/>
      <c r="M143" s="1367"/>
      <c r="N143" s="1367"/>
      <c r="O143" s="1367"/>
      <c r="P143" s="1367"/>
      <c r="Q143" s="1367"/>
      <c r="R143" s="1367"/>
      <c r="S143" s="1367"/>
      <c r="T143" s="1367"/>
      <c r="U143" s="1367"/>
      <c r="V143" s="1367"/>
      <c r="W143" s="1367"/>
      <c r="X143" s="1367"/>
      <c r="Y143" s="1367"/>
      <c r="Z143" s="1367"/>
      <c r="AA143" s="1367"/>
      <c r="AB143" s="1367"/>
      <c r="AC143" s="1367"/>
      <c r="AD143" s="1367"/>
      <c r="AE143" s="1367"/>
      <c r="AF143" s="1367"/>
    </row>
    <row r="144" spans="1:32" s="1354" customFormat="1" ht="6" customHeight="1"/>
    <row r="145" spans="1:32" s="1354" customFormat="1" ht="16.5" customHeight="1">
      <c r="A145" s="1370" t="s">
        <v>4690</v>
      </c>
    </row>
    <row r="146" spans="1:32" s="1354" customFormat="1" ht="17.25" customHeight="1">
      <c r="C146" s="4683"/>
      <c r="D146" s="4684"/>
      <c r="E146" s="4684"/>
      <c r="F146" s="4684"/>
      <c r="G146" s="4684"/>
      <c r="H146" s="4684"/>
      <c r="I146" s="4684"/>
      <c r="J146" s="4684"/>
      <c r="K146" s="4684"/>
      <c r="L146" s="4684"/>
      <c r="M146" s="4684"/>
      <c r="N146" s="4684"/>
      <c r="O146" s="4684"/>
      <c r="P146" s="4684"/>
      <c r="Q146" s="4684"/>
      <c r="R146" s="4684"/>
      <c r="S146" s="4684"/>
      <c r="T146" s="4684"/>
      <c r="U146" s="4684"/>
      <c r="V146" s="4684"/>
      <c r="W146" s="4684"/>
      <c r="X146" s="4684"/>
      <c r="Y146" s="4684"/>
      <c r="Z146" s="4684"/>
      <c r="AA146" s="4684"/>
      <c r="AB146" s="4684"/>
      <c r="AC146" s="4684"/>
      <c r="AD146" s="4684"/>
      <c r="AE146" s="4684"/>
    </row>
    <row r="147" spans="1:32" ht="17.25" customHeight="1">
      <c r="C147" s="4685"/>
      <c r="D147" s="4685"/>
      <c r="E147" s="4685"/>
      <c r="F147" s="4685"/>
      <c r="G147" s="4685"/>
      <c r="H147" s="4685"/>
      <c r="I147" s="4685"/>
      <c r="J147" s="4685"/>
      <c r="K147" s="4685"/>
      <c r="L147" s="4685"/>
      <c r="M147" s="4685"/>
      <c r="N147" s="4685"/>
      <c r="O147" s="4685"/>
      <c r="P147" s="4685"/>
      <c r="Q147" s="4685"/>
      <c r="R147" s="4685"/>
      <c r="S147" s="4685"/>
      <c r="T147" s="4685"/>
      <c r="U147" s="4685"/>
      <c r="V147" s="4685"/>
      <c r="W147" s="4685"/>
      <c r="X147" s="4685"/>
      <c r="Y147" s="4685"/>
      <c r="Z147" s="4685"/>
      <c r="AA147" s="4685"/>
      <c r="AB147" s="4685"/>
      <c r="AC147" s="4685"/>
      <c r="AD147" s="4685"/>
      <c r="AE147" s="4685"/>
    </row>
    <row r="148" spans="1:32" ht="17.25" customHeight="1">
      <c r="B148" s="1355" t="s">
        <v>5957</v>
      </c>
      <c r="C148" s="2210"/>
      <c r="D148" s="2210"/>
      <c r="E148" s="2210"/>
      <c r="F148" s="2210"/>
      <c r="G148" s="2210"/>
      <c r="H148" s="2210"/>
      <c r="I148" s="2210"/>
      <c r="J148" s="2210"/>
      <c r="K148" s="2210"/>
      <c r="L148" s="1354" t="s">
        <v>139</v>
      </c>
      <c r="M148" s="2210" t="s">
        <v>497</v>
      </c>
      <c r="N148" s="2210"/>
      <c r="O148" s="2210"/>
      <c r="P148" s="1354" t="s">
        <v>139</v>
      </c>
      <c r="Q148" s="2210" t="s">
        <v>498</v>
      </c>
      <c r="R148" s="2210"/>
      <c r="S148" s="2210"/>
      <c r="T148" s="2210"/>
      <c r="U148" s="2210"/>
      <c r="V148" s="2210"/>
      <c r="W148" s="2210"/>
      <c r="X148" s="2210"/>
      <c r="Y148" s="2210"/>
      <c r="Z148" s="2210"/>
      <c r="AA148" s="2210"/>
      <c r="AB148" s="2210"/>
      <c r="AC148" s="2210"/>
      <c r="AD148" s="2210"/>
      <c r="AE148" s="2210"/>
    </row>
    <row r="149" spans="1:32" ht="6" customHeight="1">
      <c r="A149" s="1380"/>
      <c r="B149" s="1380"/>
      <c r="C149" s="1380"/>
      <c r="D149" s="1380"/>
      <c r="E149" s="1380"/>
      <c r="F149" s="1380"/>
      <c r="G149" s="1380"/>
      <c r="H149" s="1380"/>
      <c r="I149" s="1380"/>
      <c r="J149" s="1380"/>
      <c r="K149" s="1380"/>
      <c r="L149" s="1380"/>
      <c r="M149" s="1380"/>
      <c r="N149" s="1380"/>
      <c r="O149" s="1380"/>
      <c r="P149" s="1380"/>
      <c r="Q149" s="1380"/>
      <c r="R149" s="1380"/>
      <c r="S149" s="1380"/>
      <c r="T149" s="1380"/>
      <c r="U149" s="1380"/>
      <c r="V149" s="1380"/>
      <c r="W149" s="1380"/>
      <c r="X149" s="1380"/>
      <c r="Y149" s="1380"/>
      <c r="Z149" s="1380"/>
      <c r="AA149" s="1380"/>
      <c r="AB149" s="1380"/>
      <c r="AC149" s="1380"/>
      <c r="AD149" s="1380"/>
      <c r="AE149" s="1380"/>
      <c r="AF149" s="1380"/>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57" t="s">
        <v>3028</v>
      </c>
      <c r="B163" s="1357"/>
      <c r="C163" s="1357"/>
      <c r="D163" s="1357"/>
      <c r="E163" s="1357"/>
      <c r="F163" s="1357"/>
      <c r="G163" s="1357"/>
      <c r="H163" s="1357"/>
      <c r="I163" s="1357"/>
      <c r="J163" s="1357"/>
      <c r="K163" s="1357"/>
      <c r="L163" s="1357"/>
      <c r="M163" s="1357"/>
      <c r="N163" s="1357"/>
      <c r="O163" s="1357"/>
      <c r="P163" s="1357"/>
      <c r="Q163" s="1357"/>
      <c r="R163" s="1357"/>
      <c r="S163" s="1357"/>
      <c r="T163" s="1357"/>
      <c r="U163" s="1357"/>
      <c r="V163" s="1357"/>
      <c r="W163" s="1357"/>
      <c r="X163" s="1357"/>
      <c r="Y163" s="1357"/>
      <c r="Z163" s="1357"/>
      <c r="AA163" s="1357"/>
      <c r="AB163" s="1357"/>
      <c r="AC163" s="1357"/>
      <c r="AD163" s="1357"/>
      <c r="AE163" s="1357"/>
    </row>
    <row r="164" spans="1:31" ht="13.5" customHeight="1">
      <c r="A164" s="1357" t="s">
        <v>4691</v>
      </c>
      <c r="B164" s="1357"/>
      <c r="C164" s="1357"/>
      <c r="D164" s="1357"/>
      <c r="E164" s="1357"/>
      <c r="F164" s="1357"/>
      <c r="G164" s="1357"/>
      <c r="H164" s="1357"/>
      <c r="I164" s="1357"/>
      <c r="J164" s="1357"/>
      <c r="K164" s="1357"/>
      <c r="L164" s="1357"/>
      <c r="M164" s="1357"/>
      <c r="N164" s="1357"/>
      <c r="O164" s="1357"/>
      <c r="P164" s="1357"/>
      <c r="Q164" s="1357"/>
      <c r="R164" s="1357"/>
      <c r="S164" s="1357"/>
      <c r="T164" s="1357"/>
      <c r="U164" s="1357"/>
      <c r="V164" s="1357"/>
      <c r="W164" s="1357"/>
      <c r="X164" s="1357"/>
      <c r="Y164" s="1357"/>
      <c r="Z164" s="1357"/>
      <c r="AA164" s="1357"/>
      <c r="AB164" s="1357"/>
      <c r="AC164" s="1357"/>
      <c r="AD164" s="1357"/>
      <c r="AE164" s="1357"/>
    </row>
    <row r="165" spans="1:31" ht="13.5" customHeight="1">
      <c r="A165" s="1357" t="s">
        <v>4692</v>
      </c>
      <c r="C165" s="1357"/>
      <c r="D165" s="1357"/>
      <c r="E165" s="1357"/>
      <c r="F165" s="1357"/>
      <c r="G165" s="1357"/>
      <c r="H165" s="1357"/>
      <c r="I165" s="1357"/>
      <c r="J165" s="1357"/>
      <c r="K165" s="1357"/>
      <c r="L165" s="1357"/>
      <c r="M165" s="1357"/>
      <c r="N165" s="1357"/>
      <c r="O165" s="1357"/>
      <c r="P165" s="1357"/>
      <c r="Q165" s="1357"/>
      <c r="R165" s="1357"/>
      <c r="S165" s="1357"/>
      <c r="T165" s="1357"/>
      <c r="U165" s="1357"/>
      <c r="V165" s="1357"/>
      <c r="W165" s="1357"/>
      <c r="X165" s="1357"/>
      <c r="Y165" s="1357"/>
      <c r="Z165" s="1357"/>
      <c r="AA165" s="1357"/>
      <c r="AB165" s="1357"/>
      <c r="AC165" s="1357"/>
      <c r="AD165" s="1357"/>
      <c r="AE165" s="1357"/>
    </row>
    <row r="166" spans="1:31" ht="13.5" customHeight="1">
      <c r="A166" s="1357" t="s">
        <v>4275</v>
      </c>
      <c r="C166" s="1357"/>
      <c r="D166" s="1357"/>
      <c r="E166" s="1357"/>
      <c r="F166" s="1357"/>
      <c r="G166" s="1357"/>
      <c r="H166" s="1357"/>
      <c r="I166" s="1357"/>
      <c r="J166" s="1357"/>
      <c r="K166" s="1357"/>
      <c r="L166" s="1357"/>
      <c r="M166" s="1357"/>
      <c r="N166" s="1357"/>
      <c r="O166" s="1357"/>
      <c r="P166" s="1357"/>
      <c r="Q166" s="1357"/>
      <c r="R166" s="1357"/>
      <c r="S166" s="1357"/>
      <c r="T166" s="1357"/>
      <c r="U166" s="1357"/>
      <c r="V166" s="1357"/>
      <c r="W166" s="1357"/>
      <c r="X166" s="1357"/>
      <c r="Y166" s="1357"/>
      <c r="Z166" s="1357"/>
      <c r="AA166" s="1357"/>
      <c r="AB166" s="1357"/>
      <c r="AC166" s="1357"/>
      <c r="AD166" s="1357"/>
      <c r="AE166" s="1357"/>
    </row>
    <row r="167" spans="1:31" ht="13.5" customHeight="1">
      <c r="A167" s="1357" t="s">
        <v>4693</v>
      </c>
      <c r="C167" s="1357"/>
      <c r="D167" s="1357"/>
      <c r="E167" s="1357"/>
      <c r="F167" s="1357"/>
      <c r="G167" s="1357"/>
      <c r="H167" s="1357"/>
      <c r="I167" s="1357"/>
      <c r="J167" s="1357"/>
      <c r="K167" s="1357"/>
      <c r="L167" s="1357"/>
      <c r="M167" s="1357"/>
      <c r="N167" s="1357"/>
      <c r="O167" s="1357"/>
      <c r="P167" s="1357"/>
      <c r="Q167" s="1357"/>
      <c r="R167" s="1357"/>
      <c r="S167" s="1357"/>
      <c r="T167" s="1357"/>
      <c r="U167" s="1357"/>
      <c r="V167" s="1357"/>
      <c r="W167" s="1357"/>
      <c r="X167" s="1357"/>
      <c r="Y167" s="1357"/>
      <c r="Z167" s="1357"/>
      <c r="AA167" s="1357"/>
      <c r="AB167" s="1357"/>
      <c r="AC167" s="1357"/>
      <c r="AD167" s="1357"/>
      <c r="AE167" s="1357"/>
    </row>
    <row r="168" spans="1:31" ht="13.5" customHeight="1">
      <c r="A168" s="1357" t="s">
        <v>4277</v>
      </c>
      <c r="C168" s="1357"/>
      <c r="D168" s="1357"/>
      <c r="E168" s="1357"/>
      <c r="F168" s="1357"/>
      <c r="G168" s="1357"/>
      <c r="H168" s="1357"/>
      <c r="I168" s="1357"/>
      <c r="J168" s="1357"/>
      <c r="K168" s="1357"/>
      <c r="L168" s="1357"/>
      <c r="M168" s="1357"/>
      <c r="N168" s="1357"/>
      <c r="O168" s="1357"/>
      <c r="P168" s="1357"/>
      <c r="Q168" s="1357"/>
      <c r="R168" s="1357"/>
      <c r="S168" s="1357"/>
      <c r="T168" s="1357"/>
      <c r="U168" s="1357"/>
      <c r="V168" s="1357"/>
      <c r="W168" s="1357"/>
      <c r="X168" s="1357"/>
      <c r="Y168" s="1357"/>
      <c r="Z168" s="1357"/>
      <c r="AA168" s="1357"/>
      <c r="AB168" s="1357"/>
      <c r="AC168" s="1357"/>
      <c r="AD168" s="1357"/>
      <c r="AE168" s="1357"/>
    </row>
    <row r="169" spans="1:31" ht="13.5" customHeight="1">
      <c r="A169" s="1357" t="s">
        <v>4694</v>
      </c>
      <c r="C169" s="1357"/>
      <c r="D169" s="1357"/>
      <c r="E169" s="1357"/>
      <c r="F169" s="1357"/>
      <c r="G169" s="1357"/>
      <c r="H169" s="1357"/>
      <c r="I169" s="1357"/>
      <c r="J169" s="1357"/>
      <c r="K169" s="1357"/>
      <c r="L169" s="1357"/>
      <c r="M169" s="1357"/>
      <c r="N169" s="1357"/>
      <c r="O169" s="1357"/>
      <c r="P169" s="1357"/>
      <c r="Q169" s="1357"/>
      <c r="R169" s="1357"/>
      <c r="S169" s="1357"/>
      <c r="T169" s="1357"/>
      <c r="U169" s="1357"/>
      <c r="V169" s="1357"/>
      <c r="W169" s="1357"/>
      <c r="X169" s="1357"/>
      <c r="Y169" s="1357"/>
      <c r="Z169" s="1357"/>
      <c r="AA169" s="1357"/>
      <c r="AB169" s="1357"/>
      <c r="AC169" s="1357"/>
      <c r="AD169" s="1357"/>
      <c r="AE169" s="1357"/>
    </row>
    <row r="170" spans="1:31" ht="13.5" customHeight="1">
      <c r="A170" s="1357" t="s">
        <v>4695</v>
      </c>
      <c r="C170" s="1357"/>
      <c r="D170" s="1357"/>
      <c r="E170" s="1357"/>
      <c r="F170" s="1357"/>
      <c r="G170" s="1357"/>
      <c r="H170" s="1357"/>
      <c r="I170" s="1357"/>
      <c r="J170" s="1357"/>
      <c r="K170" s="1357"/>
      <c r="L170" s="1357"/>
      <c r="M170" s="1357"/>
      <c r="N170" s="1357"/>
      <c r="O170" s="1357"/>
      <c r="P170" s="1357"/>
      <c r="Q170" s="1357"/>
      <c r="R170" s="1357"/>
      <c r="S170" s="1357"/>
      <c r="T170" s="1357"/>
      <c r="U170" s="1357"/>
      <c r="V170" s="1357"/>
      <c r="W170" s="1357"/>
      <c r="X170" s="1357"/>
      <c r="Y170" s="1357"/>
      <c r="Z170" s="1357"/>
      <c r="AA170" s="1357"/>
      <c r="AB170" s="1357"/>
      <c r="AC170" s="1357"/>
      <c r="AD170" s="1357"/>
      <c r="AE170" s="1357"/>
    </row>
    <row r="171" spans="1:31" ht="13.5" customHeight="1">
      <c r="A171" s="1357" t="s">
        <v>4696</v>
      </c>
      <c r="C171" s="1357"/>
      <c r="D171" s="1357"/>
      <c r="E171" s="1357"/>
      <c r="F171" s="1357"/>
      <c r="G171" s="1357"/>
      <c r="H171" s="1357"/>
      <c r="I171" s="1357"/>
      <c r="J171" s="1357"/>
      <c r="K171" s="1357"/>
      <c r="L171" s="1357"/>
      <c r="M171" s="1357"/>
      <c r="N171" s="1357"/>
      <c r="O171" s="1357"/>
      <c r="P171" s="1357"/>
      <c r="Q171" s="1357"/>
      <c r="R171" s="1357"/>
      <c r="S171" s="1357"/>
      <c r="T171" s="1357"/>
      <c r="U171" s="1357"/>
      <c r="V171" s="1357"/>
      <c r="W171" s="1357"/>
      <c r="X171" s="1357"/>
      <c r="Y171" s="1357"/>
      <c r="Z171" s="1357"/>
      <c r="AA171" s="1357"/>
      <c r="AB171" s="1357"/>
      <c r="AC171" s="1357"/>
      <c r="AD171" s="1357"/>
      <c r="AE171" s="1357"/>
    </row>
    <row r="172" spans="1:31" ht="13.5" customHeight="1">
      <c r="A172" s="1357" t="s">
        <v>4697</v>
      </c>
      <c r="B172" s="1357"/>
      <c r="C172" s="1357"/>
      <c r="D172" s="1357"/>
      <c r="E172" s="1357"/>
      <c r="F172" s="1357"/>
      <c r="G172" s="1357"/>
      <c r="H172" s="1357"/>
      <c r="I172" s="1357"/>
      <c r="J172" s="1357"/>
      <c r="K172" s="1357"/>
      <c r="L172" s="1357"/>
      <c r="M172" s="1357"/>
      <c r="N172" s="1357"/>
      <c r="O172" s="1357"/>
      <c r="P172" s="1357"/>
      <c r="Q172" s="1357"/>
      <c r="R172" s="1357"/>
      <c r="S172" s="1357"/>
      <c r="T172" s="1357"/>
      <c r="U172" s="1357"/>
      <c r="V172" s="1357"/>
      <c r="W172" s="1357"/>
      <c r="X172" s="1357"/>
      <c r="Y172" s="1357"/>
      <c r="Z172" s="1357"/>
      <c r="AA172" s="1357"/>
      <c r="AB172" s="1357"/>
      <c r="AC172" s="1357"/>
      <c r="AD172" s="1357"/>
      <c r="AE172" s="1357"/>
    </row>
    <row r="173" spans="1:31" ht="13.5" customHeight="1">
      <c r="A173" s="1357" t="s">
        <v>4698</v>
      </c>
      <c r="B173" s="1357"/>
      <c r="C173" s="1357"/>
      <c r="D173" s="1357"/>
      <c r="E173" s="1357"/>
      <c r="F173" s="1357"/>
      <c r="G173" s="1357"/>
      <c r="H173" s="1357"/>
      <c r="I173" s="1357"/>
      <c r="J173" s="1357"/>
      <c r="K173" s="1357"/>
      <c r="L173" s="1357"/>
      <c r="M173" s="1357"/>
      <c r="N173" s="1357"/>
      <c r="O173" s="1357"/>
      <c r="P173" s="1357"/>
      <c r="Q173" s="1357"/>
      <c r="R173" s="1357"/>
      <c r="S173" s="1357"/>
      <c r="T173" s="1357"/>
      <c r="U173" s="1357"/>
      <c r="V173" s="1357"/>
      <c r="W173" s="1357"/>
      <c r="X173" s="1357"/>
      <c r="Y173" s="1357"/>
      <c r="Z173" s="1357"/>
      <c r="AA173" s="1357"/>
      <c r="AB173" s="1357"/>
      <c r="AC173" s="1357"/>
      <c r="AD173" s="1357"/>
      <c r="AE173" s="1357"/>
    </row>
    <row r="174" spans="1:31" ht="13.5" customHeight="1">
      <c r="A174" s="1357" t="s">
        <v>4699</v>
      </c>
      <c r="B174" s="1357"/>
      <c r="C174" s="1357"/>
      <c r="D174" s="1357"/>
      <c r="E174" s="1357"/>
      <c r="F174" s="1357"/>
      <c r="G174" s="1357"/>
      <c r="H174" s="1357"/>
      <c r="I174" s="1357"/>
      <c r="J174" s="1357"/>
      <c r="K174" s="1357"/>
      <c r="L174" s="1357"/>
      <c r="M174" s="1357"/>
      <c r="N174" s="1357"/>
      <c r="O174" s="1357"/>
      <c r="P174" s="1357"/>
      <c r="Q174" s="1357"/>
      <c r="R174" s="1357"/>
      <c r="S174" s="1357"/>
      <c r="T174" s="1357"/>
      <c r="U174" s="1357"/>
      <c r="V174" s="1357"/>
      <c r="W174" s="1357"/>
      <c r="X174" s="1357"/>
      <c r="Y174" s="1357"/>
      <c r="Z174" s="1357"/>
      <c r="AA174" s="1357"/>
      <c r="AB174" s="1357"/>
      <c r="AC174" s="1357"/>
      <c r="AD174" s="1357"/>
      <c r="AE174" s="1357"/>
    </row>
    <row r="175" spans="1:31" ht="13.5" customHeight="1">
      <c r="A175" s="1357" t="s">
        <v>4700</v>
      </c>
      <c r="B175" s="1357"/>
      <c r="C175" s="1357"/>
      <c r="D175" s="1357"/>
      <c r="E175" s="1357"/>
      <c r="F175" s="1357"/>
      <c r="G175" s="1357"/>
      <c r="H175" s="1357"/>
      <c r="I175" s="1357"/>
      <c r="J175" s="1357"/>
      <c r="K175" s="1357"/>
      <c r="L175" s="1357"/>
      <c r="M175" s="1357"/>
      <c r="N175" s="1357"/>
      <c r="O175" s="1357"/>
      <c r="P175" s="1357"/>
      <c r="Q175" s="1357"/>
      <c r="R175" s="1357"/>
      <c r="S175" s="1357"/>
      <c r="T175" s="1357"/>
      <c r="U175" s="1357"/>
      <c r="V175" s="1357"/>
      <c r="W175" s="1357"/>
      <c r="X175" s="1357"/>
      <c r="Y175" s="1357"/>
      <c r="Z175" s="1357"/>
      <c r="AA175" s="1357"/>
      <c r="AB175" s="1357"/>
      <c r="AC175" s="1357"/>
      <c r="AD175" s="1357"/>
      <c r="AE175" s="1357"/>
    </row>
    <row r="176" spans="1:31" ht="13.5" customHeight="1">
      <c r="A176" s="1357" t="s">
        <v>4701</v>
      </c>
      <c r="B176" s="1357"/>
      <c r="C176" s="1357"/>
      <c r="D176" s="1357"/>
      <c r="E176" s="1357"/>
      <c r="F176" s="1357"/>
      <c r="G176" s="1357"/>
      <c r="H176" s="1357"/>
      <c r="I176" s="1357"/>
      <c r="J176" s="1357"/>
      <c r="K176" s="1357"/>
      <c r="L176" s="1357"/>
      <c r="M176" s="1357"/>
      <c r="N176" s="1357"/>
      <c r="O176" s="1357"/>
      <c r="P176" s="1357"/>
      <c r="Q176" s="1357"/>
      <c r="R176" s="1357"/>
      <c r="S176" s="1357"/>
      <c r="T176" s="1357"/>
      <c r="U176" s="1357"/>
      <c r="V176" s="1357"/>
      <c r="W176" s="1357"/>
      <c r="X176" s="1357"/>
      <c r="Y176" s="1357"/>
      <c r="Z176" s="1357"/>
      <c r="AA176" s="1357"/>
      <c r="AB176" s="1357"/>
      <c r="AC176" s="1357"/>
      <c r="AD176" s="1357"/>
      <c r="AE176" s="1357"/>
    </row>
    <row r="177" spans="1:31" ht="13.5" customHeight="1">
      <c r="A177" s="1357" t="s">
        <v>4702</v>
      </c>
      <c r="C177" s="1357"/>
      <c r="D177" s="1357"/>
      <c r="E177" s="1357"/>
      <c r="F177" s="1357"/>
      <c r="G177" s="1357"/>
      <c r="H177" s="1357"/>
      <c r="I177" s="1357"/>
      <c r="J177" s="1357"/>
      <c r="K177" s="1357"/>
      <c r="L177" s="1357"/>
      <c r="M177" s="1357"/>
      <c r="N177" s="1357"/>
      <c r="O177" s="1357"/>
      <c r="P177" s="1357"/>
      <c r="Q177" s="1357"/>
      <c r="R177" s="1357"/>
      <c r="S177" s="1357"/>
      <c r="T177" s="1357"/>
      <c r="U177" s="1357"/>
      <c r="V177" s="1357"/>
      <c r="W177" s="1357"/>
      <c r="X177" s="1357"/>
      <c r="Y177" s="1357"/>
      <c r="Z177" s="1357"/>
      <c r="AA177" s="1357"/>
      <c r="AB177" s="1357"/>
      <c r="AC177" s="1357"/>
      <c r="AD177" s="1357"/>
      <c r="AE177" s="1357"/>
    </row>
    <row r="178" spans="1:31" ht="13.5" customHeight="1">
      <c r="A178" s="1357" t="s">
        <v>4703</v>
      </c>
      <c r="C178" s="1357"/>
      <c r="D178" s="1357"/>
      <c r="E178" s="1357"/>
      <c r="F178" s="1357"/>
      <c r="G178" s="1357"/>
      <c r="H178" s="1357"/>
      <c r="I178" s="1357"/>
      <c r="J178" s="1357"/>
      <c r="K178" s="1357"/>
      <c r="L178" s="1357"/>
      <c r="M178" s="1357"/>
      <c r="N178" s="1357"/>
      <c r="O178" s="1357"/>
      <c r="P178" s="1357"/>
      <c r="Q178" s="1357"/>
      <c r="R178" s="1357"/>
      <c r="S178" s="1357"/>
      <c r="T178" s="1357"/>
      <c r="U178" s="1357"/>
      <c r="V178" s="1357"/>
      <c r="W178" s="1357"/>
      <c r="X178" s="1357"/>
      <c r="Y178" s="1357"/>
      <c r="Z178" s="1357"/>
      <c r="AA178" s="1357"/>
      <c r="AB178" s="1357"/>
      <c r="AC178" s="1357"/>
      <c r="AD178" s="1357"/>
      <c r="AE178" s="1357"/>
    </row>
    <row r="179" spans="1:31" ht="13.5" customHeight="1">
      <c r="A179" s="1357" t="s">
        <v>4704</v>
      </c>
      <c r="C179" s="1357"/>
      <c r="D179" s="1357"/>
      <c r="E179" s="1357"/>
      <c r="F179" s="1357"/>
      <c r="G179" s="1357"/>
      <c r="H179" s="1357"/>
      <c r="I179" s="1357"/>
      <c r="J179" s="1357"/>
      <c r="K179" s="1357"/>
      <c r="L179" s="1357"/>
      <c r="M179" s="1357"/>
      <c r="N179" s="1357"/>
      <c r="O179" s="1357"/>
      <c r="P179" s="1357"/>
      <c r="Q179" s="1357"/>
      <c r="R179" s="1357"/>
      <c r="S179" s="1357"/>
      <c r="T179" s="1357"/>
      <c r="U179" s="1357"/>
      <c r="V179" s="1357"/>
      <c r="W179" s="1357"/>
      <c r="X179" s="1357"/>
      <c r="Y179" s="1357"/>
      <c r="Z179" s="1357"/>
      <c r="AA179" s="1357"/>
      <c r="AB179" s="1357"/>
      <c r="AC179" s="1357"/>
      <c r="AD179" s="1357"/>
      <c r="AE179" s="1357"/>
    </row>
    <row r="180" spans="1:31" ht="13.5" customHeight="1">
      <c r="A180" s="1357" t="s">
        <v>4705</v>
      </c>
      <c r="C180" s="1357"/>
      <c r="D180" s="1357"/>
      <c r="E180" s="1357"/>
      <c r="F180" s="1357"/>
      <c r="G180" s="1357"/>
      <c r="H180" s="1357"/>
      <c r="I180" s="1357"/>
      <c r="J180" s="1357"/>
      <c r="K180" s="1357"/>
      <c r="L180" s="1357"/>
      <c r="M180" s="1357"/>
      <c r="N180" s="1357"/>
      <c r="O180" s="1357"/>
      <c r="P180" s="1357"/>
      <c r="Q180" s="1357"/>
      <c r="R180" s="1357"/>
      <c r="S180" s="1357"/>
      <c r="T180" s="1357"/>
      <c r="U180" s="1357"/>
      <c r="V180" s="1357"/>
      <c r="W180" s="1357"/>
      <c r="X180" s="1357"/>
      <c r="Y180" s="1357"/>
      <c r="Z180" s="1357"/>
      <c r="AA180" s="1357"/>
      <c r="AB180" s="1357"/>
      <c r="AC180" s="1357"/>
      <c r="AD180" s="1357"/>
      <c r="AE180" s="1357"/>
    </row>
    <row r="181" spans="1:31" ht="13.5" customHeight="1">
      <c r="A181" s="1357" t="s">
        <v>4706</v>
      </c>
      <c r="C181" s="1357"/>
      <c r="D181" s="1357"/>
      <c r="E181" s="1357"/>
      <c r="F181" s="1357"/>
      <c r="G181" s="1357"/>
      <c r="H181" s="1357"/>
      <c r="I181" s="1357"/>
      <c r="J181" s="1357"/>
      <c r="K181" s="1357"/>
      <c r="L181" s="1357"/>
      <c r="M181" s="1357"/>
      <c r="N181" s="1357"/>
      <c r="O181" s="1357"/>
      <c r="P181" s="1357"/>
      <c r="Q181" s="1357"/>
      <c r="R181" s="1357"/>
      <c r="S181" s="1357"/>
      <c r="T181" s="1357"/>
      <c r="U181" s="1357"/>
      <c r="V181" s="1357"/>
      <c r="W181" s="1357"/>
      <c r="X181" s="1357"/>
      <c r="Y181" s="1357"/>
      <c r="Z181" s="1357"/>
      <c r="AA181" s="1357"/>
      <c r="AB181" s="1357"/>
      <c r="AC181" s="1357"/>
      <c r="AD181" s="1357"/>
      <c r="AE181" s="1357"/>
    </row>
    <row r="182" spans="1:31" ht="13.5" customHeight="1">
      <c r="A182" s="1357" t="s">
        <v>4707</v>
      </c>
      <c r="C182" s="1357"/>
      <c r="D182" s="1357"/>
      <c r="E182" s="1357"/>
      <c r="F182" s="1357"/>
      <c r="G182" s="1357"/>
      <c r="H182" s="1357"/>
      <c r="I182" s="1357"/>
      <c r="J182" s="1357"/>
      <c r="K182" s="1357"/>
      <c r="L182" s="1357"/>
      <c r="M182" s="1357"/>
      <c r="N182" s="1357"/>
      <c r="O182" s="1357"/>
      <c r="P182" s="1357"/>
      <c r="Q182" s="1357"/>
      <c r="R182" s="1357"/>
      <c r="S182" s="1357"/>
      <c r="T182" s="1357"/>
      <c r="U182" s="1357"/>
      <c r="V182" s="1357"/>
      <c r="W182" s="1357"/>
      <c r="X182" s="1357"/>
      <c r="Y182" s="1357"/>
      <c r="Z182" s="1357"/>
      <c r="AA182" s="1357"/>
      <c r="AB182" s="1357"/>
      <c r="AC182" s="1357"/>
      <c r="AD182" s="1357"/>
      <c r="AE182" s="1357"/>
    </row>
    <row r="183" spans="1:31" ht="13.5" customHeight="1">
      <c r="A183" s="1357" t="s">
        <v>4298</v>
      </c>
      <c r="B183" s="1357"/>
      <c r="C183" s="1357"/>
      <c r="D183" s="1357"/>
      <c r="E183" s="1357"/>
      <c r="F183" s="1357"/>
      <c r="G183" s="1357"/>
      <c r="H183" s="1357"/>
      <c r="I183" s="1357"/>
      <c r="J183" s="1357"/>
      <c r="K183" s="1357"/>
      <c r="L183" s="1357"/>
      <c r="M183" s="1357"/>
      <c r="N183" s="1357"/>
      <c r="O183" s="1357"/>
      <c r="P183" s="1357"/>
      <c r="Q183" s="1357"/>
      <c r="R183" s="1357"/>
      <c r="S183" s="1357"/>
      <c r="T183" s="1357"/>
      <c r="U183" s="1357"/>
      <c r="V183" s="1357"/>
      <c r="W183" s="1357"/>
      <c r="X183" s="1357"/>
      <c r="Y183" s="1357"/>
      <c r="Z183" s="1357"/>
      <c r="AA183" s="1357"/>
      <c r="AB183" s="1357"/>
      <c r="AC183" s="1357"/>
      <c r="AD183" s="1357"/>
      <c r="AE183" s="1357"/>
    </row>
    <row r="184" spans="1:31" ht="13.5" customHeight="1">
      <c r="A184" s="1357" t="s">
        <v>4708</v>
      </c>
      <c r="B184" s="1357"/>
      <c r="C184" s="1357"/>
      <c r="D184" s="1357"/>
      <c r="E184" s="1357"/>
      <c r="F184" s="1357"/>
      <c r="G184" s="1357"/>
      <c r="H184" s="1357"/>
      <c r="I184" s="1357"/>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row>
    <row r="185" spans="1:31" ht="13.5" customHeight="1">
      <c r="A185" s="1357" t="s">
        <v>4709</v>
      </c>
      <c r="C185" s="1357"/>
      <c r="D185" s="1357"/>
      <c r="E185" s="1357"/>
      <c r="F185" s="1357"/>
      <c r="G185" s="1357"/>
      <c r="H185" s="1357"/>
      <c r="I185" s="1357"/>
      <c r="J185" s="1357"/>
      <c r="K185" s="1357"/>
      <c r="L185" s="1357"/>
      <c r="M185" s="1357"/>
      <c r="N185" s="1357"/>
      <c r="O185" s="1357"/>
      <c r="P185" s="1357"/>
      <c r="Q185" s="1357"/>
      <c r="R185" s="1357"/>
      <c r="S185" s="1357"/>
      <c r="T185" s="1357"/>
      <c r="U185" s="1357"/>
      <c r="V185" s="1357"/>
      <c r="W185" s="1357"/>
      <c r="X185" s="1357"/>
      <c r="Y185" s="1357"/>
      <c r="Z185" s="1357"/>
      <c r="AA185" s="1357"/>
      <c r="AB185" s="1357"/>
      <c r="AC185" s="1357"/>
      <c r="AD185" s="1357"/>
      <c r="AE185" s="1357"/>
    </row>
    <row r="186" spans="1:31" ht="13.5" customHeight="1">
      <c r="A186" s="1357" t="s">
        <v>4710</v>
      </c>
      <c r="C186" s="1357"/>
      <c r="D186" s="1357"/>
      <c r="E186" s="1357"/>
      <c r="F186" s="1357"/>
      <c r="G186" s="1357"/>
      <c r="H186" s="1357"/>
      <c r="I186" s="1357"/>
      <c r="J186" s="1357"/>
      <c r="K186" s="1357"/>
      <c r="L186" s="1357"/>
      <c r="M186" s="1357"/>
      <c r="N186" s="1357"/>
      <c r="O186" s="1357"/>
      <c r="P186" s="1357"/>
      <c r="Q186" s="1357"/>
      <c r="R186" s="1357"/>
      <c r="S186" s="1357"/>
      <c r="T186" s="1357"/>
      <c r="U186" s="1357"/>
      <c r="V186" s="1357"/>
      <c r="W186" s="1357"/>
      <c r="X186" s="1357"/>
      <c r="Y186" s="1357"/>
      <c r="Z186" s="1357"/>
      <c r="AA186" s="1357"/>
      <c r="AB186" s="1357"/>
      <c r="AC186" s="1357"/>
      <c r="AD186" s="1357"/>
      <c r="AE186" s="1357"/>
    </row>
    <row r="187" spans="1:31" ht="13.5" customHeight="1">
      <c r="A187" s="1357" t="s">
        <v>4711</v>
      </c>
      <c r="C187" s="1357"/>
      <c r="D187" s="1357"/>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row>
    <row r="188" spans="1:31" ht="13.5" customHeight="1">
      <c r="A188" s="1387" t="s">
        <v>4712</v>
      </c>
      <c r="B188" s="1357"/>
      <c r="C188" s="1357"/>
      <c r="D188" s="1357"/>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row>
    <row r="189" spans="1:31" ht="13.5" customHeight="1">
      <c r="A189" s="1357" t="s">
        <v>4713</v>
      </c>
      <c r="B189" s="1357"/>
      <c r="C189" s="1357"/>
      <c r="D189" s="1357"/>
      <c r="E189" s="1357"/>
      <c r="F189" s="1357"/>
      <c r="G189" s="1357"/>
      <c r="H189" s="1357"/>
      <c r="I189" s="1357"/>
      <c r="J189" s="1357"/>
      <c r="K189" s="1357"/>
      <c r="L189" s="1357"/>
      <c r="M189" s="1357"/>
      <c r="N189" s="1357"/>
      <c r="O189" s="1357"/>
      <c r="P189" s="1357"/>
      <c r="Q189" s="1357"/>
      <c r="R189" s="1357"/>
      <c r="S189" s="1357"/>
      <c r="T189" s="1357"/>
      <c r="U189" s="1357"/>
      <c r="V189" s="1357"/>
      <c r="W189" s="1357"/>
      <c r="X189" s="1357"/>
      <c r="Y189" s="1357"/>
      <c r="Z189" s="1357"/>
      <c r="AA189" s="1357"/>
      <c r="AB189" s="1357"/>
      <c r="AC189" s="1357"/>
      <c r="AD189" s="1357"/>
      <c r="AE189" s="1357"/>
    </row>
    <row r="190" spans="1:31" ht="13.5" customHeight="1">
      <c r="A190" s="1357" t="s">
        <v>4714</v>
      </c>
      <c r="B190" s="1357"/>
      <c r="C190" s="1357"/>
      <c r="D190" s="1357"/>
      <c r="E190" s="1357"/>
      <c r="F190" s="1357"/>
      <c r="G190" s="1357"/>
      <c r="H190" s="1357"/>
      <c r="I190" s="1357"/>
      <c r="J190" s="1357"/>
      <c r="K190" s="1357"/>
      <c r="L190" s="1357"/>
      <c r="M190" s="1357"/>
      <c r="N190" s="1357"/>
      <c r="O190" s="1357"/>
      <c r="P190" s="1357"/>
      <c r="Q190" s="1357"/>
      <c r="R190" s="1357"/>
      <c r="S190" s="1357"/>
      <c r="T190" s="1357"/>
      <c r="U190" s="1357"/>
      <c r="V190" s="1357"/>
      <c r="W190" s="1357"/>
      <c r="X190" s="1357"/>
      <c r="Y190" s="1357"/>
      <c r="Z190" s="1357"/>
      <c r="AA190" s="1357"/>
      <c r="AB190" s="1357"/>
      <c r="AC190" s="1357"/>
      <c r="AD190" s="1357"/>
      <c r="AE190" s="1357"/>
    </row>
    <row r="191" spans="1:31" ht="13.5" customHeight="1">
      <c r="A191" s="1357" t="s">
        <v>4715</v>
      </c>
      <c r="B191" s="1357"/>
      <c r="D191" s="1357"/>
      <c r="E191" s="1357"/>
      <c r="F191" s="1357"/>
      <c r="G191" s="1357"/>
      <c r="H191" s="1357"/>
      <c r="I191" s="1357"/>
      <c r="J191" s="1357"/>
      <c r="K191" s="1357"/>
      <c r="L191" s="1357"/>
      <c r="M191" s="1357"/>
      <c r="N191" s="1357"/>
      <c r="O191" s="1357"/>
      <c r="P191" s="1357"/>
      <c r="Q191" s="1357"/>
      <c r="R191" s="1357"/>
      <c r="S191" s="1357"/>
      <c r="T191" s="1357"/>
      <c r="U191" s="1357"/>
      <c r="V191" s="1357"/>
      <c r="W191" s="1357"/>
      <c r="X191" s="1357"/>
      <c r="Y191" s="1357"/>
      <c r="Z191" s="1357"/>
      <c r="AA191" s="1357"/>
      <c r="AB191" s="1357"/>
      <c r="AC191" s="1357"/>
      <c r="AD191" s="1357"/>
      <c r="AE191" s="1357"/>
    </row>
    <row r="192" spans="1:31" ht="13.5" customHeight="1">
      <c r="A192" s="1357" t="s">
        <v>4716</v>
      </c>
      <c r="B192" s="1357"/>
      <c r="D192" s="1357"/>
      <c r="E192" s="1357"/>
      <c r="F192" s="1357"/>
      <c r="G192" s="1357"/>
      <c r="H192" s="1357"/>
      <c r="I192" s="1357"/>
      <c r="J192" s="1357"/>
      <c r="K192" s="1357"/>
      <c r="L192" s="1357"/>
      <c r="M192" s="1357"/>
      <c r="N192" s="1357"/>
      <c r="O192" s="1357"/>
      <c r="P192" s="1357"/>
      <c r="Q192" s="1357"/>
      <c r="R192" s="1357"/>
      <c r="S192" s="1357"/>
      <c r="T192" s="1357"/>
      <c r="U192" s="1357"/>
      <c r="V192" s="1357"/>
      <c r="W192" s="1357"/>
      <c r="X192" s="1357"/>
      <c r="Y192" s="1357"/>
      <c r="Z192" s="1357"/>
      <c r="AA192" s="1357"/>
      <c r="AB192" s="1357"/>
      <c r="AC192" s="1357"/>
      <c r="AD192" s="1357"/>
      <c r="AE192" s="1357"/>
    </row>
    <row r="193" spans="1:31" ht="13.5" customHeight="1">
      <c r="A193" s="1357" t="s">
        <v>4717</v>
      </c>
      <c r="B193" s="1357"/>
      <c r="D193" s="1357"/>
      <c r="E193" s="1357"/>
      <c r="F193" s="1357"/>
      <c r="G193" s="1357"/>
      <c r="H193" s="1357"/>
      <c r="I193" s="1357"/>
      <c r="J193" s="1357"/>
      <c r="K193" s="1357"/>
      <c r="L193" s="1357"/>
      <c r="M193" s="1357"/>
      <c r="N193" s="1357"/>
      <c r="O193" s="1357"/>
      <c r="P193" s="1357"/>
      <c r="Q193" s="1357"/>
      <c r="R193" s="1357"/>
      <c r="S193" s="1357"/>
      <c r="T193" s="1357"/>
      <c r="U193" s="1357"/>
      <c r="V193" s="1357"/>
      <c r="W193" s="1357"/>
      <c r="X193" s="1357"/>
      <c r="Y193" s="1357"/>
      <c r="Z193" s="1357"/>
      <c r="AA193" s="1357"/>
      <c r="AB193" s="1357"/>
      <c r="AC193" s="1357"/>
      <c r="AD193" s="1357"/>
      <c r="AE193" s="1357"/>
    </row>
    <row r="194" spans="1:31" ht="13.5" customHeight="1">
      <c r="A194" s="1357" t="s">
        <v>4718</v>
      </c>
      <c r="B194" s="1357"/>
      <c r="D194" s="1357"/>
      <c r="E194" s="1357"/>
      <c r="F194" s="1357"/>
      <c r="G194" s="1357"/>
      <c r="H194" s="1357"/>
      <c r="I194" s="1357"/>
      <c r="J194" s="1357"/>
      <c r="K194" s="1357"/>
      <c r="L194" s="1357"/>
      <c r="M194" s="1357"/>
      <c r="N194" s="1357"/>
      <c r="O194" s="1357"/>
      <c r="P194" s="1357"/>
      <c r="Q194" s="1357"/>
      <c r="R194" s="1357"/>
      <c r="S194" s="1357"/>
      <c r="T194" s="1357"/>
      <c r="U194" s="1357"/>
      <c r="V194" s="1357"/>
      <c r="W194" s="1357"/>
      <c r="X194" s="1357"/>
      <c r="Y194" s="1357"/>
      <c r="Z194" s="1357"/>
      <c r="AA194" s="1357"/>
      <c r="AB194" s="1357"/>
      <c r="AC194" s="1357"/>
      <c r="AD194" s="1357"/>
      <c r="AE194" s="1357"/>
    </row>
    <row r="195" spans="1:31" ht="13.5" customHeight="1">
      <c r="A195" s="1357" t="s">
        <v>4719</v>
      </c>
      <c r="B195" s="1357"/>
      <c r="D195" s="1357"/>
      <c r="E195" s="1357"/>
      <c r="F195" s="1357"/>
      <c r="G195" s="1357"/>
      <c r="H195" s="1357"/>
      <c r="I195" s="1357"/>
      <c r="J195" s="1357"/>
      <c r="K195" s="1357"/>
      <c r="L195" s="1357"/>
      <c r="M195" s="1357"/>
      <c r="N195" s="1357"/>
      <c r="O195" s="1357"/>
      <c r="P195" s="1357"/>
      <c r="Q195" s="1357"/>
      <c r="R195" s="1357"/>
      <c r="S195" s="1357"/>
      <c r="T195" s="1357"/>
      <c r="U195" s="1357"/>
      <c r="V195" s="1357"/>
      <c r="W195" s="1357"/>
      <c r="X195" s="1357"/>
      <c r="Y195" s="1357"/>
      <c r="Z195" s="1357"/>
      <c r="AA195" s="1357"/>
      <c r="AB195" s="1357"/>
      <c r="AC195" s="1357"/>
      <c r="AD195" s="1357"/>
      <c r="AE195" s="1357"/>
    </row>
    <row r="196" spans="1:31" ht="13.5" customHeight="1">
      <c r="A196" s="1357" t="s">
        <v>4720</v>
      </c>
      <c r="B196" s="1357"/>
      <c r="D196" s="1357"/>
      <c r="E196" s="1357"/>
      <c r="F196" s="1357"/>
      <c r="G196" s="1357"/>
      <c r="H196" s="1357"/>
      <c r="I196" s="1357"/>
      <c r="J196" s="1357"/>
      <c r="K196" s="1357"/>
      <c r="L196" s="1357"/>
      <c r="M196" s="1357"/>
      <c r="N196" s="1357"/>
      <c r="O196" s="1357"/>
      <c r="P196" s="1357"/>
      <c r="Q196" s="1357"/>
      <c r="R196" s="1357"/>
      <c r="S196" s="1357"/>
      <c r="T196" s="1357"/>
      <c r="U196" s="1357"/>
      <c r="V196" s="1357"/>
      <c r="W196" s="1357"/>
      <c r="X196" s="1357"/>
      <c r="Y196" s="1357"/>
      <c r="Z196" s="1357"/>
      <c r="AA196" s="1357"/>
      <c r="AB196" s="1357"/>
      <c r="AC196" s="1357"/>
      <c r="AD196" s="1357"/>
      <c r="AE196" s="1357"/>
    </row>
    <row r="197" spans="1:31" ht="13.5" customHeight="1">
      <c r="A197" s="1357" t="s">
        <v>4721</v>
      </c>
      <c r="B197" s="1357"/>
      <c r="D197" s="1357"/>
      <c r="E197" s="1357"/>
      <c r="F197" s="1357"/>
      <c r="G197" s="1357"/>
      <c r="H197" s="1357"/>
      <c r="I197" s="1357"/>
      <c r="J197" s="1357"/>
      <c r="K197" s="1357"/>
      <c r="L197" s="1357"/>
      <c r="M197" s="1357"/>
      <c r="N197" s="1357"/>
      <c r="O197" s="1357"/>
      <c r="P197" s="1357"/>
      <c r="Q197" s="1357"/>
      <c r="R197" s="1357"/>
      <c r="S197" s="1357"/>
      <c r="T197" s="1357"/>
      <c r="U197" s="1357"/>
      <c r="V197" s="1357"/>
      <c r="W197" s="1357"/>
      <c r="X197" s="1357"/>
      <c r="Y197" s="1357"/>
      <c r="Z197" s="1357"/>
      <c r="AA197" s="1357"/>
      <c r="AB197" s="1357"/>
      <c r="AC197" s="1357"/>
      <c r="AD197" s="1357"/>
      <c r="AE197" s="1357"/>
    </row>
    <row r="198" spans="1:31" ht="13.5" customHeight="1">
      <c r="A198" s="1357" t="s">
        <v>3240</v>
      </c>
      <c r="B198" s="1357"/>
      <c r="D198" s="1357"/>
      <c r="E198" s="1357"/>
      <c r="F198" s="1357"/>
      <c r="G198" s="1357"/>
      <c r="H198" s="1357"/>
      <c r="I198" s="1357"/>
      <c r="J198" s="1357"/>
      <c r="K198" s="1357"/>
      <c r="L198" s="1357"/>
      <c r="M198" s="1357"/>
      <c r="N198" s="1357"/>
      <c r="O198" s="1357"/>
      <c r="P198" s="1357"/>
      <c r="Q198" s="1357"/>
      <c r="R198" s="1357"/>
      <c r="S198" s="1357"/>
      <c r="T198" s="1357"/>
      <c r="U198" s="1357"/>
      <c r="V198" s="1357"/>
      <c r="W198" s="1357"/>
      <c r="X198" s="1357"/>
      <c r="Y198" s="1357"/>
      <c r="Z198" s="1357"/>
      <c r="AA198" s="1357"/>
      <c r="AB198" s="1357"/>
      <c r="AC198" s="1357"/>
      <c r="AD198" s="1357"/>
      <c r="AE198" s="1357"/>
    </row>
    <row r="199" spans="1:31" ht="13.5" customHeight="1">
      <c r="A199" s="1357" t="s">
        <v>3241</v>
      </c>
      <c r="B199" s="1357"/>
      <c r="D199" s="1357"/>
      <c r="E199" s="1357"/>
      <c r="F199" s="1357"/>
      <c r="G199" s="1357"/>
      <c r="H199" s="1357"/>
      <c r="I199" s="1357"/>
      <c r="J199" s="1357"/>
      <c r="K199" s="1357"/>
      <c r="L199" s="1357"/>
      <c r="M199" s="1357"/>
      <c r="N199" s="1357"/>
      <c r="O199" s="1357"/>
      <c r="P199" s="1357"/>
      <c r="Q199" s="1357"/>
      <c r="R199" s="1357"/>
      <c r="S199" s="1357"/>
      <c r="T199" s="1357"/>
      <c r="U199" s="1357"/>
      <c r="V199" s="1357"/>
      <c r="W199" s="1357"/>
      <c r="X199" s="1357"/>
      <c r="Y199" s="1357"/>
      <c r="Z199" s="1357"/>
      <c r="AA199" s="1357"/>
      <c r="AB199" s="1357"/>
      <c r="AC199" s="1357"/>
      <c r="AD199" s="1357"/>
      <c r="AE199" s="1357"/>
    </row>
    <row r="200" spans="1:31" ht="13.5" customHeight="1">
      <c r="A200" s="1357" t="s">
        <v>3242</v>
      </c>
      <c r="B200" s="1357"/>
      <c r="D200" s="1357"/>
      <c r="E200" s="1357"/>
      <c r="F200" s="1357"/>
      <c r="G200" s="1357"/>
      <c r="H200" s="1357"/>
      <c r="I200" s="1357"/>
      <c r="J200" s="1357"/>
      <c r="K200" s="1357"/>
      <c r="L200" s="1357"/>
      <c r="M200" s="1357"/>
      <c r="N200" s="1357"/>
      <c r="O200" s="1357"/>
      <c r="P200" s="1357"/>
      <c r="Q200" s="1357"/>
      <c r="R200" s="1357"/>
      <c r="S200" s="1357"/>
      <c r="T200" s="1357"/>
      <c r="U200" s="1357"/>
      <c r="V200" s="1357"/>
      <c r="W200" s="1357"/>
      <c r="X200" s="1357"/>
      <c r="Y200" s="1357"/>
      <c r="Z200" s="1357"/>
      <c r="AA200" s="1357"/>
      <c r="AB200" s="1357"/>
      <c r="AC200" s="1357"/>
      <c r="AD200" s="1357"/>
      <c r="AE200" s="1357"/>
    </row>
    <row r="201" spans="1:31" ht="13.5" customHeight="1">
      <c r="A201" s="1357" t="s">
        <v>3243</v>
      </c>
      <c r="B201" s="1357"/>
      <c r="D201" s="1357"/>
      <c r="E201" s="1357"/>
      <c r="F201" s="1357"/>
      <c r="G201" s="1357"/>
      <c r="H201" s="1357"/>
      <c r="I201" s="1357"/>
      <c r="J201" s="1357"/>
      <c r="K201" s="1357"/>
      <c r="L201" s="1357"/>
      <c r="M201" s="1357"/>
      <c r="N201" s="1357"/>
      <c r="O201" s="1357"/>
      <c r="P201" s="1357"/>
      <c r="Q201" s="1357"/>
      <c r="R201" s="1357"/>
      <c r="S201" s="1357"/>
      <c r="T201" s="1357"/>
      <c r="U201" s="1357"/>
      <c r="V201" s="1357"/>
      <c r="W201" s="1357"/>
      <c r="X201" s="1357"/>
      <c r="Y201" s="1357"/>
      <c r="Z201" s="1357"/>
      <c r="AA201" s="1357"/>
      <c r="AB201" s="1357"/>
      <c r="AC201" s="1357"/>
      <c r="AD201" s="1357"/>
      <c r="AE201" s="1357"/>
    </row>
    <row r="202" spans="1:31" ht="13.5" customHeight="1">
      <c r="A202" s="1357" t="s">
        <v>4722</v>
      </c>
      <c r="B202" s="1357"/>
      <c r="D202" s="1357"/>
      <c r="E202" s="1357"/>
      <c r="F202" s="1357"/>
      <c r="G202" s="1357"/>
      <c r="H202" s="1357"/>
      <c r="I202" s="1357"/>
      <c r="J202" s="1357"/>
      <c r="K202" s="1357"/>
      <c r="L202" s="1357"/>
      <c r="M202" s="1357"/>
      <c r="N202" s="1357"/>
      <c r="O202" s="1357"/>
      <c r="P202" s="1357"/>
      <c r="Q202" s="1357"/>
      <c r="R202" s="1357"/>
      <c r="S202" s="1357"/>
      <c r="T202" s="1357"/>
      <c r="U202" s="1357"/>
      <c r="V202" s="1357"/>
      <c r="W202" s="1357"/>
      <c r="X202" s="1357"/>
      <c r="Y202" s="1357"/>
      <c r="Z202" s="1357"/>
      <c r="AA202" s="1357"/>
      <c r="AB202" s="1357"/>
      <c r="AC202" s="1357"/>
      <c r="AD202" s="1357"/>
      <c r="AE202" s="1357"/>
    </row>
    <row r="203" spans="1:31" ht="13.5" customHeight="1">
      <c r="A203" s="1357" t="s">
        <v>4723</v>
      </c>
      <c r="B203" s="1357"/>
      <c r="D203" s="1357"/>
      <c r="E203" s="1357"/>
      <c r="F203" s="1357"/>
      <c r="G203" s="1357"/>
      <c r="H203" s="1357"/>
      <c r="I203" s="1357"/>
      <c r="J203" s="1357"/>
      <c r="K203" s="1357"/>
      <c r="L203" s="1357"/>
      <c r="M203" s="1357"/>
      <c r="N203" s="1357"/>
      <c r="O203" s="1357"/>
      <c r="P203" s="1357"/>
      <c r="Q203" s="1357"/>
      <c r="R203" s="1357"/>
      <c r="S203" s="1357"/>
      <c r="T203" s="1357"/>
      <c r="U203" s="1357"/>
      <c r="V203" s="1357"/>
      <c r="W203" s="1357"/>
      <c r="X203" s="1357"/>
      <c r="Y203" s="1357"/>
      <c r="Z203" s="1357"/>
      <c r="AA203" s="1357"/>
      <c r="AB203" s="1357"/>
      <c r="AC203" s="1357"/>
      <c r="AD203" s="1357"/>
      <c r="AE203" s="1357"/>
    </row>
    <row r="204" spans="1:31" ht="13.5" customHeight="1">
      <c r="A204" s="1357" t="s">
        <v>4724</v>
      </c>
      <c r="B204" s="1357"/>
      <c r="D204" s="1357"/>
      <c r="E204" s="1357"/>
      <c r="F204" s="1357"/>
      <c r="G204" s="1357"/>
      <c r="H204" s="1357"/>
      <c r="I204" s="1357"/>
      <c r="J204" s="1357"/>
      <c r="K204" s="1357"/>
      <c r="L204" s="1357"/>
      <c r="M204" s="1357"/>
      <c r="N204" s="1357"/>
      <c r="O204" s="1357"/>
      <c r="P204" s="1357"/>
      <c r="Q204" s="1357"/>
      <c r="R204" s="1357"/>
      <c r="S204" s="1357"/>
      <c r="T204" s="1357"/>
      <c r="U204" s="1357"/>
      <c r="V204" s="1357"/>
      <c r="W204" s="1357"/>
      <c r="X204" s="1357"/>
      <c r="Y204" s="1357"/>
      <c r="Z204" s="1357"/>
      <c r="AA204" s="1357"/>
      <c r="AB204" s="1357"/>
      <c r="AC204" s="1357"/>
      <c r="AD204" s="1357"/>
      <c r="AE204" s="1357"/>
    </row>
    <row r="205" spans="1:31" ht="18" customHeight="1">
      <c r="A205" s="1357"/>
      <c r="B205" s="1357"/>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G133:O133"/>
    <mergeCell ref="R133:Z133"/>
    <mergeCell ref="C141:AE142"/>
    <mergeCell ref="C146:AE147"/>
    <mergeCell ref="J124:L124"/>
    <mergeCell ref="J125:L125"/>
    <mergeCell ref="J129:M129"/>
    <mergeCell ref="J130:M130"/>
    <mergeCell ref="J131:L131"/>
    <mergeCell ref="J132:L132"/>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J68:P68"/>
    <mergeCell ref="J58:P58"/>
    <mergeCell ref="J59:AE59"/>
    <mergeCell ref="J60:S60"/>
    <mergeCell ref="J64:L64"/>
    <mergeCell ref="R64:W64"/>
    <mergeCell ref="AA64:AD64"/>
    <mergeCell ref="I65:AE65"/>
    <mergeCell ref="J66:L66"/>
    <mergeCell ref="S66:V66"/>
    <mergeCell ref="AB66:AD66"/>
    <mergeCell ref="I67:AE67"/>
    <mergeCell ref="J56:AE56"/>
    <mergeCell ref="J57:AE57"/>
    <mergeCell ref="J40:AE40"/>
    <mergeCell ref="J41:AE41"/>
    <mergeCell ref="J42:P42"/>
    <mergeCell ref="J43:AE43"/>
    <mergeCell ref="J44:S44"/>
    <mergeCell ref="A36:AF36"/>
    <mergeCell ref="A3:AF3"/>
    <mergeCell ref="A5:AF5"/>
    <mergeCell ref="X7:Z7"/>
    <mergeCell ref="R11:AF11"/>
    <mergeCell ref="R13:AF13"/>
  </mergeCells>
  <phoneticPr fontId="136"/>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6"/>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3107</v>
      </c>
    </row>
    <row r="2" spans="1:31" s="14" customFormat="1" ht="18" customHeight="1"/>
    <row r="3" spans="1:31" s="14" customFormat="1" ht="18" customHeight="1">
      <c r="AE3" s="491" t="s">
        <v>667</v>
      </c>
    </row>
    <row r="4" spans="1:31" s="14" customFormat="1" ht="18" customHeight="1"/>
    <row r="5" spans="1:31" ht="21">
      <c r="A5" s="4663" t="s">
        <v>3108</v>
      </c>
      <c r="B5" s="4663"/>
      <c r="C5" s="4663"/>
      <c r="D5" s="4663"/>
      <c r="E5" s="4663"/>
      <c r="F5" s="4663"/>
      <c r="G5" s="4663"/>
      <c r="H5" s="4663"/>
      <c r="I5" s="4663"/>
      <c r="J5" s="4663"/>
      <c r="K5" s="4663"/>
      <c r="L5" s="4663"/>
      <c r="M5" s="4663"/>
      <c r="N5" s="4663"/>
      <c r="O5" s="4663"/>
      <c r="P5" s="4663"/>
      <c r="Q5" s="4663"/>
      <c r="R5" s="4663"/>
      <c r="S5" s="4663"/>
      <c r="T5" s="4663"/>
      <c r="U5" s="4663"/>
      <c r="V5" s="4663"/>
      <c r="W5" s="4663"/>
      <c r="X5" s="4663"/>
      <c r="Y5" s="4663"/>
      <c r="Z5" s="4663"/>
      <c r="AA5" s="4663"/>
      <c r="AB5" s="4663"/>
      <c r="AC5" s="4663"/>
      <c r="AD5" s="4663"/>
      <c r="AE5" s="4663"/>
    </row>
    <row r="6" spans="1:31" ht="24" customHeight="1"/>
    <row r="7" spans="1:31" s="14" customFormat="1" ht="24" customHeight="1">
      <c r="W7" s="2407" t="s">
        <v>2542</v>
      </c>
      <c r="X7" s="4242"/>
      <c r="Y7" s="4693"/>
      <c r="Z7" s="4242"/>
      <c r="AA7" s="14" t="s">
        <v>477</v>
      </c>
      <c r="AB7" s="520"/>
      <c r="AC7" s="14" t="s">
        <v>5</v>
      </c>
      <c r="AD7" s="520"/>
      <c r="AE7" s="14" t="s">
        <v>478</v>
      </c>
    </row>
    <row r="8" spans="1:31" s="14" customFormat="1" ht="24" customHeight="1"/>
    <row r="9" spans="1:31" s="14" customFormat="1" ht="24" customHeight="1">
      <c r="A9" s="14" t="s">
        <v>3109</v>
      </c>
    </row>
    <row r="10" spans="1:31" s="14" customFormat="1" ht="18" customHeight="1"/>
    <row r="11" spans="1:31" s="14" customFormat="1" ht="24" customHeight="1">
      <c r="J11" s="14" t="s">
        <v>3110</v>
      </c>
      <c r="R11" s="4694" t="s">
        <v>3246</v>
      </c>
      <c r="S11" s="4694"/>
      <c r="T11" s="4694"/>
      <c r="U11" s="4694"/>
      <c r="V11" s="4694"/>
      <c r="W11" s="4694"/>
      <c r="X11" s="4694"/>
      <c r="Y11" s="4694"/>
      <c r="Z11" s="4694"/>
      <c r="AA11" s="4694"/>
      <c r="AB11" s="4694"/>
      <c r="AC11" s="4694"/>
      <c r="AD11" s="4694"/>
    </row>
    <row r="12" spans="1:31" s="14" customFormat="1" ht="18" customHeight="1"/>
    <row r="13" spans="1:31" s="14" customFormat="1" ht="24" customHeight="1">
      <c r="J13" s="14" t="s">
        <v>3111</v>
      </c>
      <c r="R13" s="4694" t="s">
        <v>3247</v>
      </c>
      <c r="S13" s="4694"/>
      <c r="T13" s="4694"/>
      <c r="U13" s="4694"/>
      <c r="V13" s="4694"/>
      <c r="W13" s="4694"/>
      <c r="X13" s="4694"/>
      <c r="Y13" s="4694"/>
      <c r="Z13" s="4694"/>
      <c r="AA13" s="4694"/>
      <c r="AB13" s="4694"/>
      <c r="AC13" s="4694"/>
      <c r="AD13" s="4694"/>
    </row>
    <row r="14" spans="1:31" s="14" customFormat="1" ht="18" customHeight="1"/>
    <row r="15" spans="1:31" s="14" customFormat="1" ht="24" customHeight="1">
      <c r="B15" s="14" t="s">
        <v>3112</v>
      </c>
    </row>
    <row r="16" spans="1:31" s="14" customFormat="1" ht="24" customHeight="1">
      <c r="A16" s="14" t="s">
        <v>3113</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93" t="s">
        <v>3114</v>
      </c>
      <c r="C25" s="494"/>
      <c r="D25" s="494"/>
      <c r="E25" s="494"/>
      <c r="F25" s="494"/>
      <c r="G25" s="494"/>
      <c r="H25" s="494"/>
      <c r="I25" s="494"/>
      <c r="J25" s="494"/>
      <c r="K25" s="494"/>
      <c r="L25" s="494"/>
      <c r="M25" s="494"/>
      <c r="N25" s="494"/>
      <c r="O25" s="494"/>
      <c r="P25" s="495"/>
      <c r="Q25" s="493" t="s">
        <v>3115</v>
      </c>
      <c r="R25" s="494"/>
      <c r="S25" s="494"/>
      <c r="T25" s="494"/>
      <c r="U25" s="494"/>
      <c r="V25" s="494"/>
      <c r="W25" s="494"/>
      <c r="X25" s="494"/>
      <c r="Y25" s="494"/>
      <c r="Z25" s="494"/>
      <c r="AA25" s="494"/>
      <c r="AB25" s="494"/>
      <c r="AC25" s="494"/>
      <c r="AD25" s="495"/>
    </row>
    <row r="26" spans="1:30" s="14" customFormat="1" ht="25.5" customHeight="1">
      <c r="B26" s="496"/>
      <c r="C26" s="497"/>
      <c r="D26" s="497"/>
      <c r="E26" s="497"/>
      <c r="F26" s="497" t="s">
        <v>477</v>
      </c>
      <c r="G26" s="497"/>
      <c r="H26" s="497"/>
      <c r="I26" s="497" t="s">
        <v>5</v>
      </c>
      <c r="J26" s="497"/>
      <c r="K26" s="497"/>
      <c r="L26" s="497" t="s">
        <v>478</v>
      </c>
      <c r="M26" s="497"/>
      <c r="N26" s="497"/>
      <c r="O26" s="497"/>
      <c r="P26" s="498"/>
      <c r="Q26" s="499"/>
      <c r="AD26" s="500"/>
    </row>
    <row r="27" spans="1:30" s="14" customFormat="1" ht="25.5" customHeight="1">
      <c r="B27" s="496"/>
      <c r="C27" s="497" t="s">
        <v>6</v>
      </c>
      <c r="D27" s="497"/>
      <c r="E27" s="497"/>
      <c r="F27" s="497"/>
      <c r="G27" s="497"/>
      <c r="H27" s="497"/>
      <c r="I27" s="497"/>
      <c r="J27" s="497"/>
      <c r="K27" s="497"/>
      <c r="L27" s="497" t="s">
        <v>7</v>
      </c>
      <c r="M27" s="497"/>
      <c r="N27" s="497"/>
      <c r="O27" s="497"/>
      <c r="P27" s="498"/>
      <c r="Q27" s="499"/>
      <c r="AD27" s="500"/>
    </row>
    <row r="28" spans="1:30" s="14" customFormat="1" ht="25.5" customHeight="1">
      <c r="B28" s="501"/>
      <c r="C28" s="502" t="s">
        <v>3954</v>
      </c>
      <c r="D28" s="502"/>
      <c r="E28" s="502"/>
      <c r="F28" s="502"/>
      <c r="G28" s="502"/>
      <c r="H28" s="502"/>
      <c r="I28" s="502"/>
      <c r="J28" s="502"/>
      <c r="K28" s="502"/>
      <c r="L28" s="502"/>
      <c r="M28" s="502"/>
      <c r="N28" s="502"/>
      <c r="O28" s="502"/>
      <c r="P28" s="503"/>
      <c r="Q28" s="501"/>
      <c r="R28" s="502"/>
      <c r="S28" s="502"/>
      <c r="T28" s="502"/>
      <c r="U28" s="502"/>
      <c r="V28" s="502"/>
      <c r="W28" s="502"/>
      <c r="X28" s="502"/>
      <c r="Y28" s="502"/>
      <c r="Z28" s="502"/>
      <c r="AA28" s="502"/>
      <c r="AB28" s="502"/>
      <c r="AC28" s="502"/>
      <c r="AD28" s="503"/>
    </row>
    <row r="29" spans="1:30" s="14" customFormat="1" ht="24" customHeight="1"/>
    <row r="30" spans="1:30" ht="18" customHeight="1">
      <c r="A30" s="399" t="s">
        <v>3028</v>
      </c>
    </row>
    <row r="31" spans="1:30" ht="18" customHeight="1">
      <c r="B31" s="408" t="s">
        <v>3116</v>
      </c>
    </row>
    <row r="32" spans="1:30" ht="18" customHeight="1">
      <c r="B32" s="408" t="s">
        <v>3117</v>
      </c>
    </row>
    <row r="33" spans="1:31" ht="18" customHeight="1">
      <c r="B33" s="408"/>
    </row>
    <row r="34" spans="1:31" ht="18" customHeight="1">
      <c r="B34" s="408"/>
    </row>
    <row r="35" spans="1:31" ht="18" customHeight="1"/>
    <row r="36" spans="1:31" s="14" customFormat="1" ht="18" customHeight="1">
      <c r="AE36" s="491" t="s">
        <v>668</v>
      </c>
    </row>
    <row r="37" spans="1:31" s="14" customFormat="1" ht="24.75" customHeight="1">
      <c r="A37" s="502"/>
      <c r="B37" s="504" t="s">
        <v>3118</v>
      </c>
      <c r="C37" s="502"/>
      <c r="D37" s="502"/>
      <c r="E37" s="502"/>
      <c r="F37" s="502"/>
      <c r="G37" s="502"/>
      <c r="H37" s="502"/>
      <c r="I37" s="502"/>
      <c r="J37" s="502"/>
      <c r="K37" s="502"/>
      <c r="L37" s="502"/>
      <c r="M37" s="502"/>
      <c r="N37" s="502"/>
      <c r="O37" s="502"/>
      <c r="P37" s="502"/>
      <c r="Q37" s="502"/>
      <c r="R37" s="502"/>
      <c r="S37" s="502"/>
      <c r="T37" s="502"/>
      <c r="U37" s="502"/>
      <c r="V37" s="502"/>
      <c r="W37" s="502"/>
      <c r="X37" s="502"/>
      <c r="Y37" s="502"/>
      <c r="Z37" s="502"/>
      <c r="AA37" s="502"/>
      <c r="AB37" s="502"/>
      <c r="AC37" s="502"/>
      <c r="AD37" s="502"/>
      <c r="AE37" s="502"/>
    </row>
    <row r="38" spans="1:31" s="14" customFormat="1" ht="6.75" customHeight="1"/>
    <row r="39" spans="1:31" s="14" customFormat="1" ht="17.25" customHeight="1">
      <c r="A39" s="505" t="s">
        <v>3119</v>
      </c>
      <c r="B39" s="506"/>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c r="AE39" s="506"/>
    </row>
    <row r="40" spans="1:31" s="14" customFormat="1" ht="17.25" customHeight="1">
      <c r="B40" s="14" t="s">
        <v>3120</v>
      </c>
      <c r="J40" s="4694" t="s">
        <v>3248</v>
      </c>
      <c r="K40" s="2415"/>
      <c r="L40" s="2415"/>
      <c r="M40" s="2415"/>
      <c r="N40" s="2415"/>
      <c r="O40" s="2415"/>
      <c r="P40" s="2415"/>
      <c r="Q40" s="2415"/>
      <c r="R40" s="2415"/>
      <c r="S40" s="2415"/>
      <c r="T40" s="2415"/>
      <c r="U40" s="2415"/>
      <c r="V40" s="2415"/>
      <c r="W40" s="2415"/>
      <c r="X40" s="2415"/>
      <c r="Y40" s="2415"/>
      <c r="Z40" s="2415"/>
      <c r="AA40" s="2415"/>
      <c r="AB40" s="2415"/>
      <c r="AC40" s="2415"/>
      <c r="AD40" s="2415"/>
      <c r="AE40" s="2415"/>
    </row>
    <row r="41" spans="1:31" s="14" customFormat="1" ht="17.25" customHeight="1">
      <c r="B41" s="14" t="s">
        <v>3121</v>
      </c>
      <c r="J41" s="4694" t="s">
        <v>3249</v>
      </c>
      <c r="K41" s="2415"/>
      <c r="L41" s="2415"/>
      <c r="M41" s="2415"/>
      <c r="N41" s="2415"/>
      <c r="O41" s="2415"/>
      <c r="P41" s="2415"/>
      <c r="Q41" s="2415"/>
      <c r="R41" s="2415"/>
      <c r="S41" s="2415"/>
      <c r="T41" s="2415"/>
      <c r="U41" s="2415"/>
      <c r="V41" s="2415"/>
      <c r="W41" s="2415"/>
      <c r="X41" s="2415"/>
      <c r="Y41" s="2415"/>
      <c r="Z41" s="2415"/>
      <c r="AA41" s="2415"/>
      <c r="AB41" s="2415"/>
      <c r="AC41" s="2415"/>
      <c r="AD41" s="2415"/>
      <c r="AE41" s="2415"/>
    </row>
    <row r="42" spans="1:31" s="14" customFormat="1" ht="17.25" customHeight="1">
      <c r="B42" s="14" t="s">
        <v>3122</v>
      </c>
      <c r="I42" s="14" t="s">
        <v>2595</v>
      </c>
      <c r="J42" s="4694" t="s">
        <v>3250</v>
      </c>
      <c r="K42" s="2415"/>
      <c r="L42" s="2415"/>
      <c r="M42" s="2415"/>
      <c r="N42" s="2415"/>
      <c r="O42" s="2415"/>
      <c r="P42" s="2415"/>
    </row>
    <row r="43" spans="1:31" s="14" customFormat="1" ht="17.25" customHeight="1">
      <c r="B43" s="14" t="s">
        <v>3123</v>
      </c>
      <c r="J43" s="4694" t="s">
        <v>3251</v>
      </c>
      <c r="K43" s="2415"/>
      <c r="L43" s="2415"/>
      <c r="M43" s="2415"/>
      <c r="N43" s="2415"/>
      <c r="O43" s="2415"/>
      <c r="P43" s="2415"/>
      <c r="Q43" s="2415"/>
      <c r="R43" s="2415"/>
      <c r="S43" s="2415"/>
      <c r="T43" s="2415"/>
      <c r="U43" s="2415"/>
      <c r="V43" s="2415"/>
      <c r="W43" s="2415"/>
      <c r="X43" s="2415"/>
      <c r="Y43" s="2415"/>
      <c r="Z43" s="2415"/>
      <c r="AA43" s="2415"/>
      <c r="AB43" s="2415"/>
      <c r="AC43" s="2415"/>
      <c r="AD43" s="2415"/>
      <c r="AE43" s="2415"/>
    </row>
    <row r="44" spans="1:31" s="14" customFormat="1" ht="17.25" customHeight="1">
      <c r="B44" s="14" t="s">
        <v>3124</v>
      </c>
      <c r="J44" s="4694" t="s">
        <v>3252</v>
      </c>
      <c r="K44" s="2415"/>
      <c r="L44" s="2415"/>
      <c r="M44" s="2415"/>
      <c r="N44" s="2415"/>
      <c r="O44" s="2415"/>
      <c r="P44" s="2415"/>
      <c r="Q44" s="2415"/>
      <c r="R44" s="2415"/>
      <c r="S44" s="2415"/>
    </row>
    <row r="45" spans="1:31" s="14" customFormat="1" ht="17.25" customHeight="1">
      <c r="A45" s="505" t="s">
        <v>120</v>
      </c>
      <c r="B45" s="506"/>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506"/>
    </row>
    <row r="46" spans="1:31" s="14" customFormat="1" ht="17.25" customHeight="1">
      <c r="B46" s="14" t="s">
        <v>3120</v>
      </c>
      <c r="K46"/>
      <c r="L46"/>
      <c r="M46"/>
      <c r="N46"/>
      <c r="O46"/>
      <c r="P46"/>
      <c r="Q46"/>
      <c r="R46"/>
      <c r="S46"/>
      <c r="T46"/>
      <c r="U46"/>
      <c r="V46"/>
      <c r="W46"/>
      <c r="X46"/>
      <c r="Y46"/>
      <c r="Z46"/>
      <c r="AA46"/>
      <c r="AB46"/>
      <c r="AC46"/>
      <c r="AD46"/>
      <c r="AE46"/>
    </row>
    <row r="47" spans="1:31" s="14" customFormat="1" ht="17.25" customHeight="1">
      <c r="B47" s="14" t="s">
        <v>3121</v>
      </c>
      <c r="K47"/>
      <c r="L47"/>
      <c r="M47"/>
      <c r="N47"/>
      <c r="O47"/>
      <c r="P47"/>
      <c r="Q47"/>
      <c r="R47"/>
      <c r="S47"/>
      <c r="T47"/>
      <c r="U47"/>
      <c r="V47"/>
      <c r="W47"/>
      <c r="X47"/>
      <c r="Y47"/>
      <c r="Z47"/>
      <c r="AA47"/>
      <c r="AB47"/>
      <c r="AC47"/>
      <c r="AD47"/>
      <c r="AE47"/>
    </row>
    <row r="48" spans="1:31" s="14" customFormat="1" ht="17.25" customHeight="1">
      <c r="B48" s="14" t="s">
        <v>3122</v>
      </c>
      <c r="J48" s="14" t="s">
        <v>3253</v>
      </c>
      <c r="K48"/>
      <c r="L48"/>
      <c r="M48"/>
      <c r="N48"/>
      <c r="O48"/>
      <c r="P48"/>
    </row>
    <row r="49" spans="1:31" s="14" customFormat="1" ht="17.25" customHeight="1">
      <c r="B49" s="14" t="s">
        <v>3123</v>
      </c>
      <c r="K49"/>
      <c r="L49"/>
      <c r="M49"/>
      <c r="N49"/>
      <c r="O49"/>
      <c r="P49"/>
      <c r="Q49"/>
      <c r="R49"/>
      <c r="S49"/>
      <c r="T49"/>
      <c r="U49"/>
      <c r="V49"/>
      <c r="W49"/>
      <c r="X49"/>
      <c r="Y49"/>
      <c r="Z49"/>
      <c r="AA49"/>
      <c r="AB49"/>
      <c r="AC49"/>
      <c r="AD49"/>
      <c r="AE49"/>
    </row>
    <row r="50" spans="1:31" s="14" customFormat="1" ht="17.25" customHeight="1">
      <c r="B50" s="14" t="s">
        <v>3124</v>
      </c>
      <c r="K50"/>
      <c r="L50"/>
      <c r="M50"/>
      <c r="N50"/>
      <c r="O50"/>
      <c r="P50"/>
      <c r="Q50"/>
      <c r="R50"/>
      <c r="S50"/>
    </row>
    <row r="51" spans="1:31" s="14" customFormat="1" ht="17.25" customHeight="1">
      <c r="A51" s="505" t="s">
        <v>3125</v>
      </c>
      <c r="B51" s="506"/>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c r="AE51" s="506"/>
    </row>
    <row r="52" spans="1:31" s="14" customFormat="1" ht="17.25" customHeight="1">
      <c r="B52" s="14" t="s">
        <v>3120</v>
      </c>
      <c r="J52" s="4650" t="str">
        <f>cst_wskakunin_owner1__space_KANA</f>
        <v>テスト建て主　ﾀﾞｲﾋｮｳﾄﾘｼﾏﾘﾔｸｼｬﾁｮｳ　テスト</v>
      </c>
      <c r="K52" s="4658"/>
      <c r="L52" s="4658"/>
      <c r="M52" s="4658"/>
      <c r="N52" s="4658"/>
      <c r="O52" s="4658"/>
      <c r="P52" s="4658"/>
      <c r="Q52" s="4658"/>
      <c r="R52" s="4658"/>
      <c r="S52" s="4658"/>
      <c r="T52" s="4658"/>
      <c r="U52" s="4658"/>
      <c r="V52" s="4658"/>
      <c r="W52" s="4658"/>
      <c r="X52" s="4658"/>
      <c r="Y52" s="4658"/>
      <c r="Z52" s="4658"/>
      <c r="AA52" s="4658"/>
      <c r="AB52" s="4658"/>
      <c r="AC52" s="4658"/>
      <c r="AD52" s="4658"/>
      <c r="AE52" s="4658"/>
    </row>
    <row r="53" spans="1:31" s="14" customFormat="1" ht="17.25" customHeight="1">
      <c r="B53" s="14" t="s">
        <v>3121</v>
      </c>
      <c r="J53" s="4650" t="str">
        <f>cst_wskakunin_owner1__space</f>
        <v>テスト建て主　代表取締役社長　テストさん</v>
      </c>
      <c r="K53" s="4658"/>
      <c r="L53" s="4658"/>
      <c r="M53" s="4658"/>
      <c r="N53" s="4658"/>
      <c r="O53" s="4658"/>
      <c r="P53" s="4658"/>
      <c r="Q53" s="4658"/>
      <c r="R53" s="4658"/>
      <c r="S53" s="4658"/>
      <c r="T53" s="4658"/>
      <c r="U53" s="4658"/>
      <c r="V53" s="4658"/>
      <c r="W53" s="4658"/>
      <c r="X53" s="4658"/>
      <c r="Y53" s="4658"/>
      <c r="Z53" s="4658"/>
      <c r="AA53" s="4658"/>
      <c r="AB53" s="4658"/>
      <c r="AC53" s="4658"/>
      <c r="AD53" s="4658"/>
      <c r="AE53" s="4658"/>
    </row>
    <row r="54" spans="1:31" s="14" customFormat="1" ht="17.25" customHeight="1">
      <c r="B54" s="14" t="s">
        <v>3122</v>
      </c>
      <c r="I54" s="14" t="s">
        <v>2595</v>
      </c>
      <c r="J54" s="4650" t="str">
        <f>cst_wskakunin_owner1_ZIP</f>
        <v>330-0064</v>
      </c>
      <c r="K54" s="4658"/>
      <c r="L54" s="4658"/>
      <c r="M54" s="4658"/>
      <c r="N54" s="4658"/>
      <c r="O54" s="4658"/>
      <c r="P54" s="4658"/>
    </row>
    <row r="55" spans="1:31" s="14" customFormat="1" ht="17.25" customHeight="1">
      <c r="B55" s="14" t="s">
        <v>3123</v>
      </c>
      <c r="J55" s="4650" t="str">
        <f>cst_wskakunin_owner1__address</f>
        <v>埼玉県埼玉県さいたま市浦和区岸町７－１２－３</v>
      </c>
      <c r="K55" s="4658"/>
      <c r="L55" s="4658"/>
      <c r="M55" s="4658"/>
      <c r="N55" s="4658"/>
      <c r="O55" s="4658"/>
      <c r="P55" s="4658"/>
      <c r="Q55" s="4658"/>
      <c r="R55" s="4658"/>
      <c r="S55" s="4658"/>
      <c r="T55" s="4658"/>
      <c r="U55" s="4658"/>
      <c r="V55" s="4658"/>
      <c r="W55" s="4658"/>
      <c r="X55" s="4658"/>
      <c r="Y55" s="4658"/>
      <c r="Z55" s="4658"/>
      <c r="AA55" s="4658"/>
      <c r="AB55" s="4658"/>
      <c r="AC55" s="4658"/>
      <c r="AD55" s="4658"/>
      <c r="AE55" s="4658"/>
    </row>
    <row r="56" spans="1:31" s="14" customFormat="1" ht="17.25" customHeight="1">
      <c r="B56" s="14" t="s">
        <v>3124</v>
      </c>
      <c r="J56" s="4650" t="str">
        <f>cst_wskakunin_owner1_TEL</f>
        <v>048-222-2222</v>
      </c>
      <c r="K56" s="4658"/>
      <c r="L56" s="4658"/>
      <c r="M56" s="4658"/>
      <c r="N56" s="4658"/>
      <c r="O56" s="4658"/>
      <c r="P56" s="4658"/>
      <c r="Q56" s="4658"/>
      <c r="R56" s="4658"/>
      <c r="S56" s="4658"/>
    </row>
    <row r="57" spans="1:31" s="14" customFormat="1" ht="17.25" customHeight="1">
      <c r="A57" s="505" t="s">
        <v>3126</v>
      </c>
      <c r="B57" s="506"/>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c r="AE57" s="506"/>
    </row>
    <row r="58" spans="1:31" s="14" customFormat="1" ht="17.25" customHeight="1">
      <c r="B58" s="14" t="s">
        <v>3127</v>
      </c>
      <c r="H58" s="353" t="s">
        <v>9</v>
      </c>
      <c r="I58" s="4661" t="str">
        <f>cst_wskakunin_sekkei1_SIKAKU</f>
        <v/>
      </c>
      <c r="J58" s="4661"/>
      <c r="K58" s="354" t="s">
        <v>10</v>
      </c>
      <c r="L58" s="2414" t="s">
        <v>3059</v>
      </c>
      <c r="M58" s="2414"/>
      <c r="N58" s="2414"/>
      <c r="O58" s="2414"/>
      <c r="P58" s="353" t="s">
        <v>9</v>
      </c>
      <c r="Q58" s="4661" t="str">
        <f>cst_wskakunin_sekkei1_TOUROKU_KIKAN</f>
        <v/>
      </c>
      <c r="R58" s="4661"/>
      <c r="S58" s="4661"/>
      <c r="T58" s="4661"/>
      <c r="U58" s="354" t="s">
        <v>10</v>
      </c>
      <c r="V58" s="2414" t="s">
        <v>4423</v>
      </c>
      <c r="W58" s="2414"/>
      <c r="X58" s="2414"/>
      <c r="Y58" s="2414"/>
      <c r="Z58" s="4661" t="str">
        <f>cst_wskakunin_sekkei1_KENTIKUSI_NO</f>
        <v/>
      </c>
      <c r="AA58" s="4661"/>
      <c r="AB58" s="4661"/>
      <c r="AC58" s="4661"/>
      <c r="AD58" s="4661"/>
      <c r="AE58" s="478" t="s">
        <v>7</v>
      </c>
    </row>
    <row r="59" spans="1:31" s="14" customFormat="1" ht="17.25" customHeight="1">
      <c r="B59" s="14" t="s">
        <v>3128</v>
      </c>
      <c r="I59" s="4650" t="str">
        <f>cst_wskakunin_sekkei1_NAME</f>
        <v/>
      </c>
      <c r="J59" s="4650"/>
      <c r="K59" s="4650"/>
      <c r="L59" s="4650"/>
      <c r="M59" s="4650"/>
      <c r="N59" s="4650"/>
      <c r="O59" s="4650"/>
      <c r="P59" s="4650"/>
      <c r="Q59" s="4650"/>
      <c r="R59" s="4650"/>
      <c r="S59" s="4650"/>
      <c r="T59" s="4650"/>
      <c r="U59" s="4650"/>
      <c r="V59" s="4650"/>
      <c r="W59" s="4650"/>
      <c r="X59" s="4650"/>
      <c r="Y59" s="4650"/>
      <c r="Z59" s="4650"/>
      <c r="AA59" s="4650"/>
      <c r="AB59" s="4650"/>
      <c r="AC59" s="4650"/>
      <c r="AD59" s="4650"/>
      <c r="AE59" s="4650"/>
    </row>
    <row r="60" spans="1:31" s="14" customFormat="1" ht="17.25" customHeight="1">
      <c r="B60" s="14" t="s">
        <v>3129</v>
      </c>
      <c r="H60" s="353" t="s">
        <v>9</v>
      </c>
      <c r="I60" s="4662" t="str">
        <f>cst_wskakunin_sekkei1_JIMU_SIKAKU</f>
        <v/>
      </c>
      <c r="J60" s="4662"/>
      <c r="K60" s="354" t="s">
        <v>10</v>
      </c>
      <c r="L60" s="2414" t="s">
        <v>3062</v>
      </c>
      <c r="M60" s="2414"/>
      <c r="N60" s="2414"/>
      <c r="O60" s="2414"/>
      <c r="P60" s="361" t="s">
        <v>9</v>
      </c>
      <c r="Q60" s="4661" t="str">
        <f>cst_wskakunin_sekkei1_JIMU_TOUROKU_KIKAN</f>
        <v/>
      </c>
      <c r="R60" s="4661"/>
      <c r="S60" s="4661"/>
      <c r="T60" s="4661"/>
      <c r="U60" s="354" t="s">
        <v>10</v>
      </c>
      <c r="V60" s="2414" t="s">
        <v>4003</v>
      </c>
      <c r="W60" s="2414"/>
      <c r="X60" s="2414"/>
      <c r="Y60" s="2414"/>
      <c r="Z60" s="4662" t="str">
        <f>cst_wskakunin_sekkei1_JIMU_NO</f>
        <v/>
      </c>
      <c r="AA60" s="4662"/>
      <c r="AB60" s="4662"/>
      <c r="AC60" s="4662"/>
      <c r="AD60" s="4662"/>
      <c r="AE60" s="478" t="s">
        <v>7</v>
      </c>
    </row>
    <row r="61" spans="1:31" s="14" customFormat="1" ht="17.25" customHeight="1">
      <c r="I61" s="4659" t="str">
        <f>cst_wskakunin_sekkei1_JIMU_NAME</f>
        <v/>
      </c>
      <c r="J61" s="4659"/>
      <c r="K61" s="4659"/>
      <c r="L61" s="4659"/>
      <c r="M61" s="4659"/>
      <c r="N61" s="4659"/>
      <c r="O61" s="4659"/>
      <c r="P61" s="4659"/>
      <c r="Q61" s="4659"/>
      <c r="R61" s="4659"/>
      <c r="S61" s="4659"/>
      <c r="T61" s="4659"/>
      <c r="U61" s="4659"/>
      <c r="V61" s="4659"/>
      <c r="W61" s="4659"/>
      <c r="X61" s="4659"/>
      <c r="Y61" s="4659"/>
      <c r="Z61" s="4659"/>
      <c r="AA61" s="4659"/>
      <c r="AB61" s="4659"/>
      <c r="AC61" s="4659"/>
      <c r="AD61" s="4659"/>
      <c r="AE61" s="4659"/>
    </row>
    <row r="62" spans="1:31" s="14" customFormat="1" ht="17.25" customHeight="1">
      <c r="B62" s="14" t="s">
        <v>3122</v>
      </c>
      <c r="I62" s="14" t="s">
        <v>2595</v>
      </c>
      <c r="J62" s="4650" t="str">
        <f>cst_wskakunin_sekkei1_ZIP</f>
        <v/>
      </c>
      <c r="K62" s="4658"/>
      <c r="L62" s="4658"/>
      <c r="M62" s="4658"/>
      <c r="N62" s="4658"/>
      <c r="O62" s="4658"/>
      <c r="P62" s="4658"/>
    </row>
    <row r="63" spans="1:31" s="14" customFormat="1" ht="17.25" customHeight="1">
      <c r="B63" s="14" t="s">
        <v>3064</v>
      </c>
      <c r="J63" s="4650" t="str">
        <f>cst_wskakunin_sekkei1__address</f>
        <v/>
      </c>
      <c r="K63" s="4658"/>
      <c r="L63" s="4658"/>
      <c r="M63" s="4658"/>
      <c r="N63" s="4658"/>
      <c r="O63" s="4658"/>
      <c r="P63" s="4658"/>
      <c r="Q63" s="4658"/>
      <c r="R63" s="4658"/>
      <c r="S63" s="4658"/>
      <c r="T63" s="4658"/>
      <c r="U63" s="4658"/>
      <c r="V63" s="4658"/>
      <c r="W63" s="4658"/>
      <c r="X63" s="4658"/>
      <c r="Y63" s="4658"/>
      <c r="Z63" s="4658"/>
      <c r="AA63" s="4658"/>
      <c r="AB63" s="4658"/>
      <c r="AC63" s="4658"/>
      <c r="AD63" s="4658"/>
      <c r="AE63" s="4658"/>
    </row>
    <row r="64" spans="1:31" s="14" customFormat="1" ht="17.25" customHeight="1">
      <c r="B64" s="14" t="s">
        <v>3124</v>
      </c>
      <c r="J64" s="4650" t="str">
        <f>cst_wskakunin_sekkei1_TEL</f>
        <v/>
      </c>
      <c r="K64" s="4658"/>
      <c r="L64" s="4658"/>
      <c r="M64" s="4658"/>
      <c r="N64" s="4658"/>
      <c r="O64" s="4658"/>
      <c r="P64" s="4658"/>
      <c r="Q64" s="4658"/>
      <c r="R64" s="4658"/>
      <c r="S64" s="4658"/>
    </row>
    <row r="65" spans="1:31" s="14" customFormat="1" ht="17.25" customHeight="1">
      <c r="A65" s="505" t="s">
        <v>3130</v>
      </c>
      <c r="B65" s="506"/>
      <c r="C65" s="506"/>
      <c r="D65" s="506"/>
      <c r="E65" s="506"/>
      <c r="F65" s="506"/>
      <c r="G65" s="506"/>
      <c r="H65" s="506"/>
      <c r="I65" s="506"/>
      <c r="J65" s="506"/>
      <c r="K65" s="506"/>
      <c r="L65" s="506"/>
      <c r="M65" s="506"/>
      <c r="N65" s="506"/>
      <c r="O65" s="506"/>
      <c r="P65" s="506"/>
      <c r="Q65" s="506"/>
      <c r="R65" s="506"/>
      <c r="S65" s="506"/>
      <c r="T65" s="506"/>
      <c r="U65" s="506"/>
      <c r="V65" s="506"/>
      <c r="W65" s="506"/>
      <c r="X65" s="506"/>
      <c r="Y65" s="506"/>
      <c r="Z65" s="506"/>
      <c r="AA65" s="506"/>
      <c r="AB65" s="506"/>
      <c r="AC65" s="506"/>
      <c r="AD65" s="506"/>
      <c r="AE65" s="506"/>
    </row>
    <row r="66" spans="1:31" s="14" customFormat="1" ht="17.25" customHeight="1">
      <c r="A66" s="511"/>
      <c r="B66" s="14" t="s">
        <v>3254</v>
      </c>
      <c r="C66" s="512"/>
      <c r="F66" s="14" t="s">
        <v>3255</v>
      </c>
      <c r="J66" s="510"/>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649" t="s">
        <v>3166</v>
      </c>
      <c r="E67" s="4649"/>
      <c r="F67" s="14" t="s">
        <v>3167</v>
      </c>
      <c r="J67" s="510"/>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649" t="s">
        <v>3168</v>
      </c>
      <c r="E68" s="4649"/>
      <c r="F68" s="14" t="s">
        <v>3169</v>
      </c>
      <c r="J68" s="510"/>
      <c r="K68" s="193"/>
      <c r="L68" s="193"/>
      <c r="M68" s="193"/>
      <c r="N68" s="193"/>
      <c r="O68" s="193"/>
      <c r="P68" s="193"/>
    </row>
    <row r="69" spans="1:31" s="14" customFormat="1" ht="17.25" customHeight="1">
      <c r="D69" s="521"/>
      <c r="E69" s="521"/>
      <c r="J69" s="510"/>
      <c r="K69" s="193"/>
      <c r="L69" s="193"/>
      <c r="M69" s="193"/>
      <c r="N69" s="193"/>
      <c r="O69" s="193"/>
      <c r="P69" s="193"/>
    </row>
    <row r="70" spans="1:31" s="14" customFormat="1" ht="17.25" customHeight="1">
      <c r="B70" s="14" t="s">
        <v>3256</v>
      </c>
    </row>
    <row r="71" spans="1:31" s="14" customFormat="1" ht="17.25" customHeight="1">
      <c r="C71" s="14" t="s">
        <v>597</v>
      </c>
      <c r="D71" s="511" t="s">
        <v>3257</v>
      </c>
      <c r="E71" s="521"/>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649" t="s">
        <v>3149</v>
      </c>
      <c r="F72" s="4649"/>
      <c r="G72" s="14" t="s">
        <v>3150</v>
      </c>
      <c r="K72" s="510"/>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505" t="s">
        <v>3131</v>
      </c>
      <c r="B73" s="506"/>
      <c r="C73" s="506"/>
      <c r="D73" s="506"/>
      <c r="E73" s="506"/>
      <c r="F73" s="506"/>
      <c r="G73" s="506"/>
      <c r="H73" s="506"/>
      <c r="I73" s="506"/>
      <c r="J73" s="506"/>
      <c r="K73" s="506"/>
      <c r="L73" s="506"/>
      <c r="M73" s="506"/>
      <c r="N73" s="506"/>
      <c r="O73" s="506"/>
      <c r="P73" s="506"/>
      <c r="Q73" s="506"/>
      <c r="R73" s="506"/>
      <c r="S73" s="506"/>
      <c r="T73" s="506"/>
      <c r="U73" s="506"/>
      <c r="V73" s="506"/>
      <c r="W73" s="506"/>
      <c r="X73" s="506"/>
      <c r="Y73" s="506"/>
      <c r="Z73" s="506"/>
      <c r="AA73" s="506"/>
      <c r="AB73" s="506"/>
      <c r="AC73" s="506"/>
      <c r="AD73" s="506"/>
      <c r="AE73" s="506"/>
    </row>
    <row r="74" spans="1:31" s="14" customFormat="1" ht="17.25" customHeight="1">
      <c r="B74" s="14" t="s">
        <v>3143</v>
      </c>
      <c r="C74" s="522"/>
      <c r="D74" s="522"/>
      <c r="E74" s="522"/>
      <c r="F74" s="522"/>
      <c r="G74" s="522"/>
      <c r="H74" s="522"/>
      <c r="I74" s="522"/>
      <c r="J74" s="522"/>
      <c r="K74" s="522"/>
      <c r="L74" s="522"/>
      <c r="M74" s="522"/>
      <c r="N74" s="522"/>
      <c r="O74" s="522"/>
      <c r="P74" s="522"/>
      <c r="Q74" s="522"/>
      <c r="R74" s="522"/>
      <c r="S74" s="522"/>
      <c r="T74" s="522"/>
      <c r="U74" s="522"/>
      <c r="V74" s="522"/>
      <c r="W74" s="522"/>
      <c r="X74" s="522"/>
      <c r="Y74" s="522"/>
      <c r="Z74" s="522"/>
      <c r="AA74" s="522"/>
      <c r="AB74" s="522"/>
      <c r="AC74" s="522"/>
      <c r="AD74" s="522"/>
      <c r="AE74" s="522"/>
    </row>
    <row r="75" spans="1:31" s="14" customFormat="1" ht="17.25" customHeight="1">
      <c r="B75" s="522"/>
      <c r="C75" s="14" t="s">
        <v>597</v>
      </c>
      <c r="D75" s="511" t="s">
        <v>3258</v>
      </c>
      <c r="E75" s="521"/>
      <c r="J75" s="522"/>
      <c r="K75" s="522"/>
      <c r="L75" s="522"/>
      <c r="M75" s="522"/>
      <c r="N75" s="522"/>
      <c r="O75" s="522"/>
      <c r="P75" s="522"/>
      <c r="Q75" s="522"/>
      <c r="R75" s="522"/>
      <c r="S75" s="522"/>
      <c r="T75" s="522"/>
      <c r="U75" s="522"/>
      <c r="V75" s="522"/>
      <c r="W75" s="522"/>
      <c r="X75" s="522"/>
      <c r="Y75" s="522"/>
      <c r="Z75" s="522"/>
      <c r="AA75" s="522"/>
      <c r="AB75" s="522"/>
      <c r="AC75" s="522"/>
      <c r="AD75" s="522"/>
      <c r="AE75" s="522"/>
    </row>
    <row r="76" spans="1:31" s="14" customFormat="1" ht="14.25" customHeight="1">
      <c r="B76" s="507"/>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row>
    <row r="77" spans="1:31" s="14" customFormat="1" ht="24.75" customHeight="1">
      <c r="A77" s="502"/>
      <c r="B77" s="504"/>
      <c r="C77" s="502"/>
      <c r="D77" s="502"/>
      <c r="E77" s="502"/>
      <c r="F77" s="502"/>
      <c r="G77" s="502"/>
      <c r="H77" s="502"/>
      <c r="I77" s="502"/>
      <c r="J77" s="502"/>
      <c r="K77" s="502"/>
      <c r="L77" s="502"/>
      <c r="M77" s="502"/>
      <c r="N77" s="502"/>
      <c r="O77" s="502"/>
      <c r="P77" s="502"/>
      <c r="Q77" s="502"/>
      <c r="R77" s="502"/>
      <c r="S77" s="502"/>
      <c r="T77" s="502"/>
      <c r="U77" s="502"/>
      <c r="V77" s="502"/>
      <c r="W77" s="502"/>
      <c r="X77" s="502"/>
      <c r="Y77" s="502"/>
      <c r="Z77" s="502"/>
      <c r="AA77" s="502"/>
      <c r="AB77" s="502"/>
      <c r="AC77" s="502"/>
      <c r="AD77" s="502"/>
      <c r="AE77" s="502"/>
    </row>
    <row r="78" spans="1:31" s="14" customFormat="1" ht="15" customHeight="1">
      <c r="AE78" s="491" t="s">
        <v>127</v>
      </c>
    </row>
    <row r="79" spans="1:31" s="14" customFormat="1" ht="21" customHeight="1">
      <c r="A79" s="502"/>
      <c r="B79" s="504" t="s">
        <v>3201</v>
      </c>
      <c r="C79" s="502"/>
      <c r="D79" s="502"/>
      <c r="E79" s="502"/>
      <c r="F79" s="502"/>
      <c r="G79" s="502"/>
      <c r="H79" s="502"/>
      <c r="I79" s="502"/>
      <c r="J79" s="502"/>
      <c r="K79" s="502"/>
      <c r="L79" s="502"/>
      <c r="M79" s="502"/>
      <c r="N79" s="502"/>
      <c r="O79" s="502"/>
      <c r="P79" s="502"/>
      <c r="Q79" s="502"/>
      <c r="R79" s="502"/>
      <c r="S79" s="502"/>
      <c r="T79" s="502"/>
      <c r="U79" s="502"/>
      <c r="V79" s="502"/>
      <c r="W79" s="502"/>
      <c r="X79" s="502"/>
      <c r="Y79" s="502"/>
      <c r="Z79" s="502"/>
      <c r="AA79" s="502"/>
      <c r="AB79" s="502"/>
      <c r="AC79" s="502"/>
      <c r="AD79" s="502"/>
      <c r="AE79" s="502"/>
    </row>
    <row r="80" spans="1:31" s="14" customFormat="1" ht="6.75" customHeight="1"/>
    <row r="81" spans="1:31" s="14" customFormat="1" ht="16.5" customHeight="1">
      <c r="A81" s="505" t="s">
        <v>3202</v>
      </c>
      <c r="B81" s="506"/>
      <c r="C81" s="506"/>
      <c r="D81" s="506"/>
      <c r="E81" s="506"/>
    </row>
    <row r="82" spans="1:31" s="14" customFormat="1" ht="16.5" customHeight="1">
      <c r="B82" s="4650" t="str">
        <f>cst_wskakunin_BUILD__address</f>
        <v>埼玉県さいたま市緑区</v>
      </c>
      <c r="C82" s="4650"/>
      <c r="D82" s="4650"/>
      <c r="E82" s="4650"/>
      <c r="F82" s="4650"/>
      <c r="G82" s="4650"/>
      <c r="H82" s="4650"/>
      <c r="I82" s="4650"/>
      <c r="J82" s="4650"/>
      <c r="K82" s="4650"/>
      <c r="L82" s="4650"/>
      <c r="M82" s="4650"/>
      <c r="N82" s="4650"/>
      <c r="O82" s="4650"/>
      <c r="P82" s="4650"/>
      <c r="Q82" s="4650"/>
      <c r="R82" s="4650"/>
      <c r="S82" s="4650"/>
      <c r="T82" s="4650"/>
      <c r="U82" s="4650"/>
      <c r="V82" s="4650"/>
      <c r="W82" s="4650"/>
      <c r="X82" s="4650"/>
      <c r="Y82" s="4650"/>
      <c r="Z82" s="4650"/>
      <c r="AA82" s="4650"/>
      <c r="AB82" s="4650"/>
      <c r="AC82" s="4650"/>
      <c r="AD82" s="4650"/>
      <c r="AE82" s="4650"/>
    </row>
    <row r="83" spans="1:31" s="14" customFormat="1" ht="4.5" customHeight="1"/>
    <row r="84" spans="1:31" s="14" customFormat="1" ht="16.5" customHeight="1">
      <c r="A84" s="505" t="s">
        <v>3203</v>
      </c>
      <c r="B84" s="506"/>
      <c r="C84" s="506"/>
      <c r="D84" s="506"/>
      <c r="E84" s="506"/>
      <c r="F84" s="506"/>
      <c r="G84" s="506"/>
      <c r="H84" s="506"/>
      <c r="I84" s="506"/>
      <c r="J84" s="506"/>
      <c r="K84" s="506"/>
      <c r="L84" s="506"/>
      <c r="M84" s="506"/>
      <c r="N84" s="506"/>
      <c r="O84" s="506"/>
      <c r="P84" s="506"/>
      <c r="Q84" s="506"/>
    </row>
    <row r="85" spans="1:31" s="14" customFormat="1" ht="16.5" customHeight="1">
      <c r="C85" s="519" t="str">
        <f>cst_wskakunin_KUIKI_TOSI</f>
        <v>□</v>
      </c>
      <c r="D85" s="14" t="s">
        <v>462</v>
      </c>
      <c r="J85" s="14" t="s">
        <v>9</v>
      </c>
      <c r="K85" s="519" t="str">
        <f>cst_wskakunin_KUIKI_SIGAIKA</f>
        <v>□</v>
      </c>
      <c r="L85" s="14" t="s">
        <v>466</v>
      </c>
      <c r="Q85" s="519" t="str">
        <f>cst_wskakunin_KUIKI_TYOSEI</f>
        <v>□</v>
      </c>
      <c r="R85" s="14" t="s">
        <v>467</v>
      </c>
      <c r="X85" s="519" t="str">
        <f>cst_wskakunin_KUIKI_HISETTEI</f>
        <v>□</v>
      </c>
      <c r="Y85" s="14" t="s">
        <v>3204</v>
      </c>
    </row>
    <row r="86" spans="1:31" s="14" customFormat="1" ht="16.5" customHeight="1">
      <c r="C86" s="519" t="str">
        <f>cst_wskakunin_KUIKI_JYUN_TOSHI</f>
        <v>□</v>
      </c>
      <c r="D86" s="14" t="s">
        <v>463</v>
      </c>
      <c r="K86" s="519" t="str">
        <f>cst_wskakunin_KUIKI_KUIKIGAI</f>
        <v>□</v>
      </c>
      <c r="L86" s="14" t="s">
        <v>3205</v>
      </c>
    </row>
    <row r="87" spans="1:31" s="14" customFormat="1" ht="4.5" customHeight="1"/>
    <row r="88" spans="1:31" s="14" customFormat="1" ht="16.5" customHeight="1">
      <c r="A88" s="505" t="s">
        <v>3206</v>
      </c>
      <c r="B88" s="506"/>
      <c r="C88" s="506"/>
      <c r="D88" s="506"/>
      <c r="E88" s="506"/>
      <c r="H88" s="519" t="str">
        <f>cst_wskakunin_BOUKA_BOUKA</f>
        <v>□</v>
      </c>
      <c r="I88" s="14" t="s">
        <v>469</v>
      </c>
      <c r="N88" s="519" t="str">
        <f>cst_wskakunin_BOUKA_JYUN_BOUKA</f>
        <v>□</v>
      </c>
      <c r="O88" s="14" t="s">
        <v>470</v>
      </c>
      <c r="T88" s="519" t="str">
        <f>cst_wskakunin_BOUKA_NASI</f>
        <v>□</v>
      </c>
      <c r="U88" s="14" t="s">
        <v>230</v>
      </c>
    </row>
    <row r="89" spans="1:31" s="14" customFormat="1" ht="4.5" customHeight="1"/>
    <row r="90" spans="1:31" s="14" customFormat="1" ht="16.5" customHeight="1">
      <c r="A90" s="505" t="s">
        <v>3207</v>
      </c>
      <c r="B90" s="506"/>
      <c r="C90" s="506"/>
      <c r="D90" s="506"/>
      <c r="E90" s="506"/>
      <c r="H90" s="4651" t="str">
        <f>cst_wskakunin_SHIKITI_MENSEKI_1_TOTAL</f>
        <v/>
      </c>
      <c r="I90" s="4651"/>
      <c r="J90" s="4651"/>
      <c r="K90" s="4651"/>
      <c r="L90" s="14" t="s">
        <v>114</v>
      </c>
    </row>
    <row r="91" spans="1:31" s="14" customFormat="1" ht="4.5" customHeight="1"/>
    <row r="92" spans="1:31" s="14" customFormat="1" ht="16.5" customHeight="1">
      <c r="A92" s="505" t="s">
        <v>3208</v>
      </c>
      <c r="B92" s="506"/>
      <c r="C92" s="506"/>
      <c r="D92" s="506"/>
      <c r="E92" s="506"/>
      <c r="H92" s="14" t="s">
        <v>597</v>
      </c>
      <c r="I92" s="14" t="s">
        <v>154</v>
      </c>
      <c r="P92" s="14" t="s">
        <v>139</v>
      </c>
      <c r="Q92" s="14" t="s">
        <v>3209</v>
      </c>
    </row>
    <row r="93" spans="1:31" s="14" customFormat="1" ht="4.5" customHeight="1"/>
    <row r="94" spans="1:31" s="14" customFormat="1" ht="16.5" customHeight="1">
      <c r="A94" s="505" t="s">
        <v>3210</v>
      </c>
      <c r="B94" s="506"/>
      <c r="C94" s="506"/>
      <c r="D94" s="506"/>
      <c r="E94" s="506"/>
      <c r="H94" s="4651" t="str">
        <f>cst_wskakunin_KENTIKU_MENSEKI_SHINSEI</f>
        <v/>
      </c>
      <c r="I94" s="4651"/>
      <c r="J94" s="4651"/>
      <c r="K94" s="4651"/>
      <c r="L94" s="14" t="s">
        <v>114</v>
      </c>
    </row>
    <row r="95" spans="1:31" s="14" customFormat="1" ht="4.5" customHeight="1"/>
    <row r="96" spans="1:31" s="14" customFormat="1" ht="16.5" customHeight="1">
      <c r="A96" s="505" t="s">
        <v>3211</v>
      </c>
      <c r="B96" s="506"/>
      <c r="C96" s="506"/>
      <c r="D96" s="506"/>
      <c r="E96" s="506"/>
      <c r="H96" s="4651" t="str">
        <f>cst_wskakunin_NOBE_MENSEKI_BUILD_SHINSEI</f>
        <v/>
      </c>
      <c r="I96" s="4651"/>
      <c r="J96" s="4651"/>
      <c r="K96" s="4651"/>
      <c r="L96" s="14" t="s">
        <v>114</v>
      </c>
    </row>
    <row r="97" spans="1:26" s="14" customFormat="1" ht="4.5" customHeight="1"/>
    <row r="98" spans="1:26" s="14" customFormat="1" ht="16.5" customHeight="1">
      <c r="A98" s="505" t="s">
        <v>3212</v>
      </c>
      <c r="B98" s="506"/>
      <c r="C98" s="506"/>
      <c r="D98" s="506"/>
      <c r="E98" s="506"/>
    </row>
    <row r="99" spans="1:26" s="14" customFormat="1" ht="16.5" customHeight="1">
      <c r="C99" s="14" t="s">
        <v>3213</v>
      </c>
      <c r="J99" s="4691">
        <v>1</v>
      </c>
      <c r="K99" s="4691"/>
      <c r="L99" s="4691"/>
      <c r="M99" s="14" t="s">
        <v>108</v>
      </c>
    </row>
    <row r="100" spans="1:26" s="14" customFormat="1" ht="16.5" customHeight="1">
      <c r="C100" s="14" t="s">
        <v>3214</v>
      </c>
      <c r="J100" s="4691">
        <v>1</v>
      </c>
      <c r="K100" s="4691"/>
      <c r="L100" s="4691"/>
      <c r="M100" s="14" t="s">
        <v>108</v>
      </c>
    </row>
    <row r="101" spans="1:26" s="14" customFormat="1" ht="4.5" customHeight="1"/>
    <row r="102" spans="1:26" s="14" customFormat="1" ht="16.5" customHeight="1">
      <c r="A102" s="505" t="s">
        <v>3215</v>
      </c>
      <c r="B102" s="506"/>
      <c r="C102" s="506"/>
      <c r="D102" s="506"/>
      <c r="E102" s="506"/>
      <c r="F102" s="506"/>
      <c r="G102" s="506"/>
    </row>
    <row r="103" spans="1:26" s="14" customFormat="1" ht="16.5" customHeight="1">
      <c r="C103" s="14" t="s">
        <v>3216</v>
      </c>
      <c r="J103" s="4692" t="str">
        <f>cst_wskakunin_p4_1_TAKASA_MAX</f>
        <v/>
      </c>
      <c r="K103" s="4692"/>
      <c r="L103" s="4692"/>
      <c r="M103" s="4692"/>
      <c r="N103" s="14" t="s">
        <v>674</v>
      </c>
    </row>
    <row r="104" spans="1:26" s="14" customFormat="1" ht="16.5" customHeight="1">
      <c r="C104" s="14" t="s">
        <v>3217</v>
      </c>
      <c r="J104" s="4692" t="str">
        <f>cst_wskakunin_p4_1_TAKASA_KEN_MAX</f>
        <v/>
      </c>
      <c r="K104" s="4692"/>
      <c r="L104" s="4692"/>
      <c r="M104" s="4692"/>
      <c r="N104" s="14" t="s">
        <v>674</v>
      </c>
    </row>
    <row r="105" spans="1:26" s="14" customFormat="1" ht="16.5" customHeight="1">
      <c r="C105" s="14" t="s">
        <v>3218</v>
      </c>
      <c r="I105" s="491" t="s">
        <v>3219</v>
      </c>
      <c r="J105" s="4656" t="str">
        <f>cst_wskakunin_p4_1_KAISU_TIKAI_NOZOKU</f>
        <v/>
      </c>
      <c r="K105" s="4656"/>
      <c r="L105" s="4656"/>
      <c r="M105" s="14" t="s">
        <v>481</v>
      </c>
      <c r="N105" s="14" t="s">
        <v>10</v>
      </c>
    </row>
    <row r="106" spans="1:26" s="14" customFormat="1" ht="16.5" customHeight="1">
      <c r="I106" s="491" t="s">
        <v>3220</v>
      </c>
      <c r="J106" s="4656" t="str">
        <f>cst_wskakunin_p4_1_KAISU_TIKAI</f>
        <v/>
      </c>
      <c r="K106" s="4656"/>
      <c r="L106" s="4656"/>
      <c r="M106" s="14" t="s">
        <v>481</v>
      </c>
      <c r="N106" s="14" t="s">
        <v>10</v>
      </c>
    </row>
    <row r="107" spans="1:26" s="14" customFormat="1" ht="16.5" customHeight="1">
      <c r="C107" s="14" t="s">
        <v>2953</v>
      </c>
      <c r="G107" s="4656" t="str">
        <f>cst_wskakunin_p4_1_KOUZOU1</f>
        <v/>
      </c>
      <c r="H107" s="4657"/>
      <c r="I107" s="4657"/>
      <c r="J107" s="4657"/>
      <c r="K107" s="4657"/>
      <c r="L107" s="4657"/>
      <c r="M107" s="4657"/>
      <c r="N107" s="4657"/>
      <c r="P107" s="14" t="s">
        <v>641</v>
      </c>
      <c r="S107" s="4656" t="str">
        <f>cst_wskakunin_p4_1_KOUZOU2</f>
        <v/>
      </c>
      <c r="T107" s="4657"/>
      <c r="U107" s="4657"/>
      <c r="V107" s="4657"/>
      <c r="W107" s="4657"/>
      <c r="X107" s="4657"/>
      <c r="Y107" s="4657"/>
      <c r="Z107" s="4657"/>
    </row>
    <row r="108" spans="1:26" s="14" customFormat="1" ht="4.5" customHeight="1"/>
    <row r="109" spans="1:26" s="14" customFormat="1" ht="16.5" customHeight="1">
      <c r="A109" s="505" t="s">
        <v>3221</v>
      </c>
      <c r="B109" s="506"/>
      <c r="C109" s="506"/>
      <c r="D109" s="506"/>
      <c r="E109" s="506"/>
    </row>
    <row r="110" spans="1:26" s="14" customFormat="1" ht="16.5" customHeight="1">
      <c r="A110" s="512"/>
      <c r="C110" s="14" t="s">
        <v>139</v>
      </c>
      <c r="D110" s="14" t="s">
        <v>3222</v>
      </c>
      <c r="G110" s="14" t="s">
        <v>139</v>
      </c>
      <c r="H110" s="14" t="s">
        <v>3223</v>
      </c>
      <c r="K110" s="14" t="s">
        <v>139</v>
      </c>
      <c r="L110" s="14" t="s">
        <v>3224</v>
      </c>
      <c r="P110" s="14" t="s">
        <v>597</v>
      </c>
      <c r="Q110" s="14" t="s">
        <v>3225</v>
      </c>
    </row>
    <row r="111" spans="1:26" s="14" customFormat="1" ht="4.5" customHeight="1"/>
    <row r="112" spans="1:26" s="14" customFormat="1" ht="16.5" customHeight="1">
      <c r="A112" s="505" t="s">
        <v>3226</v>
      </c>
      <c r="B112" s="506"/>
      <c r="C112" s="506"/>
      <c r="D112" s="506"/>
      <c r="E112" s="506"/>
      <c r="F112" s="506"/>
      <c r="G112" s="506"/>
      <c r="H112" s="506"/>
    </row>
    <row r="113" spans="1:31" s="14" customFormat="1" ht="17.25" customHeight="1">
      <c r="C113" s="4688"/>
      <c r="D113" s="4689"/>
      <c r="E113" s="4689"/>
      <c r="F113" s="4689"/>
      <c r="G113" s="4689"/>
      <c r="H113" s="4689"/>
      <c r="I113" s="4689"/>
      <c r="J113" s="4689"/>
      <c r="K113" s="4689"/>
      <c r="L113" s="4689"/>
      <c r="M113" s="4689"/>
      <c r="N113" s="4689"/>
      <c r="O113" s="4689"/>
      <c r="P113" s="4689"/>
      <c r="Q113" s="4689"/>
      <c r="R113" s="4689"/>
      <c r="S113" s="4689"/>
      <c r="T113" s="4689"/>
      <c r="U113" s="4689"/>
      <c r="V113" s="4689"/>
      <c r="W113" s="4689"/>
      <c r="X113" s="4689"/>
      <c r="Y113" s="4689"/>
      <c r="Z113" s="4689"/>
      <c r="AA113" s="4689"/>
      <c r="AB113" s="4689"/>
      <c r="AC113" s="4689"/>
      <c r="AD113" s="4689"/>
      <c r="AE113" s="4689"/>
    </row>
    <row r="114" spans="1:31" s="14" customFormat="1" ht="17.25" customHeight="1">
      <c r="C114" s="4690"/>
      <c r="D114" s="4690"/>
      <c r="E114" s="4690"/>
      <c r="F114" s="4690"/>
      <c r="G114" s="4690"/>
      <c r="H114" s="4690"/>
      <c r="I114" s="4690"/>
      <c r="J114" s="4690"/>
      <c r="K114" s="4690"/>
      <c r="L114" s="4690"/>
      <c r="M114" s="4690"/>
      <c r="N114" s="4690"/>
      <c r="O114" s="4690"/>
      <c r="P114" s="4690"/>
      <c r="Q114" s="4690"/>
      <c r="R114" s="4690"/>
      <c r="S114" s="4690"/>
      <c r="T114" s="4690"/>
      <c r="U114" s="4690"/>
      <c r="V114" s="4690"/>
      <c r="W114" s="4690"/>
      <c r="X114" s="4690"/>
      <c r="Y114" s="4690"/>
      <c r="Z114" s="4690"/>
      <c r="AA114" s="4690"/>
      <c r="AB114" s="4690"/>
      <c r="AC114" s="4690"/>
      <c r="AD114" s="4690"/>
      <c r="AE114" s="4690"/>
    </row>
    <row r="115" spans="1:31" s="14" customFormat="1" ht="4.5" customHeight="1"/>
    <row r="116" spans="1:31" s="14" customFormat="1" ht="16.5" customHeight="1">
      <c r="A116" s="505" t="s">
        <v>3227</v>
      </c>
      <c r="B116" s="506"/>
      <c r="C116" s="506"/>
      <c r="D116" s="506"/>
      <c r="E116" s="506"/>
    </row>
    <row r="117" spans="1:31" s="14" customFormat="1" ht="17.25" customHeight="1">
      <c r="C117" s="4688"/>
      <c r="D117" s="4689"/>
      <c r="E117" s="4689"/>
      <c r="F117" s="4689"/>
      <c r="G117" s="4689"/>
      <c r="H117" s="4689"/>
      <c r="I117" s="4689"/>
      <c r="J117" s="4689"/>
      <c r="K117" s="4689"/>
      <c r="L117" s="4689"/>
      <c r="M117" s="4689"/>
      <c r="N117" s="4689"/>
      <c r="O117" s="4689"/>
      <c r="P117" s="4689"/>
      <c r="Q117" s="4689"/>
      <c r="R117" s="4689"/>
      <c r="S117" s="4689"/>
      <c r="T117" s="4689"/>
      <c r="U117" s="4689"/>
      <c r="V117" s="4689"/>
      <c r="W117" s="4689"/>
      <c r="X117" s="4689"/>
      <c r="Y117" s="4689"/>
      <c r="Z117" s="4689"/>
      <c r="AA117" s="4689"/>
      <c r="AB117" s="4689"/>
      <c r="AC117" s="4689"/>
      <c r="AD117" s="4689"/>
      <c r="AE117" s="4689"/>
    </row>
    <row r="118" spans="1:31" ht="17.25" customHeight="1">
      <c r="C118" s="4690"/>
      <c r="D118" s="4690"/>
      <c r="E118" s="4690"/>
      <c r="F118" s="4690"/>
      <c r="G118" s="4690"/>
      <c r="H118" s="4690"/>
      <c r="I118" s="4690"/>
      <c r="J118" s="4690"/>
      <c r="K118" s="4690"/>
      <c r="L118" s="4690"/>
      <c r="M118" s="4690"/>
      <c r="N118" s="4690"/>
      <c r="O118" s="4690"/>
      <c r="P118" s="4690"/>
      <c r="Q118" s="4690"/>
      <c r="R118" s="4690"/>
      <c r="S118" s="4690"/>
      <c r="T118" s="4690"/>
      <c r="U118" s="4690"/>
      <c r="V118" s="4690"/>
      <c r="W118" s="4690"/>
      <c r="X118" s="4690"/>
      <c r="Y118" s="4690"/>
      <c r="Z118" s="4690"/>
      <c r="AA118" s="4690"/>
      <c r="AB118" s="4690"/>
      <c r="AC118" s="4690"/>
      <c r="AD118" s="4690"/>
      <c r="AE118" s="4690"/>
    </row>
    <row r="119" spans="1:31" ht="5.25" customHeight="1">
      <c r="A119" s="508"/>
      <c r="B119" s="508"/>
      <c r="C119" s="508"/>
      <c r="D119" s="508"/>
      <c r="E119" s="508"/>
      <c r="F119" s="508"/>
      <c r="G119" s="508"/>
      <c r="H119" s="508"/>
      <c r="I119" s="508"/>
      <c r="J119" s="508"/>
      <c r="K119" s="508"/>
      <c r="L119" s="508"/>
      <c r="M119" s="508"/>
      <c r="N119" s="508"/>
      <c r="O119" s="508"/>
      <c r="P119" s="508"/>
      <c r="Q119" s="508"/>
      <c r="R119" s="508"/>
      <c r="S119" s="508"/>
      <c r="T119" s="508"/>
      <c r="U119" s="508"/>
      <c r="V119" s="508"/>
      <c r="W119" s="508"/>
      <c r="X119" s="508"/>
      <c r="Y119" s="508"/>
      <c r="Z119" s="508"/>
      <c r="AA119" s="508"/>
      <c r="AB119" s="508"/>
      <c r="AC119" s="508"/>
      <c r="AD119" s="508"/>
      <c r="AE119" s="508"/>
    </row>
    <row r="120" spans="1:31" ht="4.5" customHeight="1"/>
    <row r="121" spans="1:31" ht="12.75" customHeight="1">
      <c r="A121" s="408" t="s">
        <v>3028</v>
      </c>
      <c r="B121" s="408"/>
      <c r="C121" s="408"/>
      <c r="D121" s="408"/>
      <c r="E121" s="408"/>
      <c r="F121" s="408"/>
      <c r="G121" s="408"/>
      <c r="H121" s="408"/>
      <c r="I121" s="408"/>
      <c r="J121" s="408"/>
      <c r="K121" s="408"/>
      <c r="L121" s="408"/>
      <c r="M121" s="408"/>
      <c r="N121" s="408"/>
      <c r="O121" s="408"/>
      <c r="P121" s="408"/>
      <c r="Q121" s="408"/>
      <c r="R121" s="408"/>
      <c r="S121" s="408"/>
      <c r="T121" s="408"/>
      <c r="U121" s="408"/>
      <c r="V121" s="408"/>
      <c r="W121" s="408"/>
      <c r="X121" s="408"/>
      <c r="Y121" s="408"/>
      <c r="Z121" s="408"/>
      <c r="AA121" s="408"/>
      <c r="AB121" s="408"/>
      <c r="AC121" s="408"/>
      <c r="AD121" s="408"/>
      <c r="AE121" s="408"/>
    </row>
    <row r="122" spans="1:31" ht="12.75" customHeight="1">
      <c r="A122" s="408"/>
      <c r="B122" s="408" t="s">
        <v>3116</v>
      </c>
      <c r="C122" s="408"/>
      <c r="D122" s="408"/>
      <c r="E122" s="408"/>
      <c r="F122" s="408"/>
      <c r="G122" s="408"/>
      <c r="H122" s="408"/>
      <c r="I122" s="408"/>
      <c r="J122" s="408"/>
      <c r="K122" s="408"/>
      <c r="L122" s="408"/>
      <c r="M122" s="408"/>
      <c r="N122" s="408"/>
      <c r="O122" s="408"/>
      <c r="P122" s="408"/>
      <c r="Q122" s="408"/>
      <c r="R122" s="408"/>
      <c r="S122" s="408"/>
      <c r="T122" s="408"/>
      <c r="U122" s="408"/>
      <c r="V122" s="408"/>
      <c r="W122" s="408"/>
      <c r="X122" s="408"/>
      <c r="Y122" s="408"/>
      <c r="Z122" s="408"/>
      <c r="AA122" s="408"/>
      <c r="AB122" s="408"/>
      <c r="AC122" s="408"/>
      <c r="AD122" s="408"/>
      <c r="AE122" s="408"/>
    </row>
    <row r="123" spans="1:31" ht="12.75" customHeight="1">
      <c r="A123" s="408"/>
      <c r="B123" s="408" t="s">
        <v>3228</v>
      </c>
      <c r="C123" s="408"/>
      <c r="D123" s="408"/>
      <c r="E123" s="408"/>
      <c r="F123" s="408"/>
      <c r="G123" s="408"/>
      <c r="H123" s="408"/>
      <c r="I123" s="408"/>
      <c r="J123" s="408"/>
      <c r="K123" s="408"/>
      <c r="L123" s="408"/>
      <c r="M123" s="408"/>
      <c r="N123" s="408"/>
      <c r="O123" s="408"/>
      <c r="P123" s="408"/>
      <c r="Q123" s="408"/>
      <c r="R123" s="408"/>
      <c r="S123" s="408"/>
      <c r="T123" s="408"/>
      <c r="U123" s="408"/>
      <c r="V123" s="408"/>
      <c r="W123" s="408"/>
      <c r="X123" s="408"/>
      <c r="Y123" s="408"/>
      <c r="Z123" s="408"/>
      <c r="AA123" s="408"/>
      <c r="AB123" s="408"/>
      <c r="AC123" s="408"/>
      <c r="AD123" s="408"/>
      <c r="AE123" s="408"/>
    </row>
    <row r="124" spans="1:31" ht="12.75" customHeight="1">
      <c r="A124" s="408"/>
      <c r="B124" s="408" t="s">
        <v>3229</v>
      </c>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408"/>
    </row>
    <row r="125" spans="1:31" ht="12.75" customHeight="1">
      <c r="A125" s="408"/>
      <c r="B125" s="408" t="s">
        <v>3230</v>
      </c>
      <c r="C125" s="408"/>
      <c r="D125" s="408"/>
      <c r="E125" s="408"/>
      <c r="F125" s="408"/>
      <c r="G125" s="408"/>
      <c r="H125" s="408"/>
      <c r="I125" s="408"/>
      <c r="J125" s="408"/>
      <c r="K125" s="408"/>
      <c r="L125" s="408"/>
      <c r="M125" s="408"/>
      <c r="N125" s="408"/>
      <c r="O125" s="408"/>
      <c r="P125" s="408"/>
      <c r="Q125" s="408"/>
      <c r="R125" s="408"/>
      <c r="S125" s="408"/>
      <c r="T125" s="408"/>
      <c r="U125" s="408"/>
      <c r="V125" s="408"/>
      <c r="W125" s="408"/>
      <c r="X125" s="408"/>
      <c r="Y125" s="408"/>
      <c r="Z125" s="408"/>
      <c r="AA125" s="408"/>
      <c r="AB125" s="408"/>
      <c r="AC125" s="408"/>
      <c r="AD125" s="408"/>
      <c r="AE125" s="408"/>
    </row>
    <row r="126" spans="1:31" ht="12.75" customHeight="1">
      <c r="A126" s="408"/>
      <c r="B126" s="408" t="s">
        <v>3231</v>
      </c>
      <c r="C126" s="408"/>
      <c r="D126" s="408"/>
      <c r="E126" s="408"/>
      <c r="F126" s="408"/>
      <c r="G126" s="408"/>
      <c r="H126" s="408"/>
      <c r="I126" s="408"/>
      <c r="J126" s="408"/>
      <c r="K126" s="408"/>
      <c r="L126" s="408"/>
      <c r="M126" s="408"/>
      <c r="N126" s="408"/>
      <c r="O126" s="408"/>
      <c r="P126" s="408"/>
      <c r="Q126" s="408"/>
      <c r="R126" s="408"/>
      <c r="S126" s="408"/>
      <c r="T126" s="408"/>
      <c r="U126" s="408"/>
      <c r="V126" s="408"/>
      <c r="W126" s="408"/>
      <c r="X126" s="408"/>
      <c r="Y126" s="408"/>
      <c r="Z126" s="408"/>
      <c r="AA126" s="408"/>
      <c r="AB126" s="408"/>
      <c r="AC126" s="408"/>
      <c r="AD126" s="408"/>
      <c r="AE126" s="408"/>
    </row>
    <row r="127" spans="1:31" ht="12.75" customHeight="1">
      <c r="A127" s="408"/>
      <c r="B127" s="408" t="s">
        <v>3232</v>
      </c>
      <c r="C127" s="408"/>
      <c r="D127" s="408"/>
      <c r="E127" s="408"/>
      <c r="F127" s="408"/>
      <c r="G127" s="408"/>
      <c r="H127" s="408"/>
      <c r="I127" s="408"/>
      <c r="J127" s="408"/>
      <c r="K127" s="408"/>
      <c r="L127" s="408"/>
      <c r="M127" s="408"/>
      <c r="N127" s="408"/>
      <c r="O127" s="408"/>
      <c r="P127" s="408"/>
      <c r="Q127" s="408"/>
      <c r="R127" s="408"/>
      <c r="S127" s="408"/>
      <c r="T127" s="408"/>
      <c r="U127" s="408"/>
      <c r="V127" s="408"/>
      <c r="W127" s="408"/>
      <c r="X127" s="408"/>
      <c r="Y127" s="408"/>
      <c r="Z127" s="408"/>
      <c r="AA127" s="408"/>
      <c r="AB127" s="408"/>
      <c r="AC127" s="408"/>
      <c r="AD127" s="408"/>
      <c r="AE127" s="408"/>
    </row>
    <row r="128" spans="1:31" ht="12.75" customHeight="1">
      <c r="A128" s="408"/>
      <c r="B128" s="408" t="s">
        <v>3233</v>
      </c>
      <c r="C128" s="408"/>
      <c r="D128" s="408"/>
      <c r="E128" s="408"/>
      <c r="F128" s="408"/>
      <c r="G128" s="408"/>
      <c r="H128" s="408"/>
      <c r="I128" s="408"/>
      <c r="J128" s="408"/>
      <c r="K128" s="408"/>
      <c r="L128" s="408"/>
      <c r="M128" s="408"/>
      <c r="N128" s="408"/>
      <c r="O128" s="408"/>
      <c r="P128" s="408"/>
      <c r="Q128" s="408"/>
      <c r="R128" s="408"/>
      <c r="S128" s="408"/>
      <c r="T128" s="408"/>
      <c r="U128" s="408"/>
      <c r="V128" s="408"/>
      <c r="W128" s="408"/>
      <c r="X128" s="408"/>
      <c r="Y128" s="408"/>
      <c r="Z128" s="408"/>
      <c r="AA128" s="408"/>
      <c r="AB128" s="408"/>
      <c r="AC128" s="408"/>
      <c r="AD128" s="408"/>
      <c r="AE128" s="408"/>
    </row>
    <row r="129" spans="1:31" ht="12.75" customHeight="1">
      <c r="A129" s="408"/>
      <c r="B129" s="408" t="s">
        <v>3234</v>
      </c>
      <c r="C129" s="408"/>
      <c r="D129" s="408"/>
      <c r="E129" s="408"/>
      <c r="F129" s="408"/>
      <c r="G129" s="408"/>
      <c r="H129" s="408"/>
      <c r="I129" s="408"/>
      <c r="J129" s="408"/>
      <c r="K129" s="408"/>
      <c r="L129" s="408"/>
      <c r="M129" s="408"/>
      <c r="N129" s="408"/>
      <c r="O129" s="408"/>
      <c r="P129" s="408"/>
      <c r="Q129" s="408"/>
      <c r="R129" s="408"/>
      <c r="S129" s="408"/>
      <c r="T129" s="408"/>
      <c r="U129" s="408"/>
      <c r="V129" s="408"/>
      <c r="W129" s="408"/>
      <c r="X129" s="408"/>
      <c r="Y129" s="408"/>
      <c r="Z129" s="408"/>
      <c r="AA129" s="408"/>
      <c r="AB129" s="408"/>
      <c r="AC129" s="408"/>
      <c r="AD129" s="408"/>
      <c r="AE129" s="408"/>
    </row>
    <row r="130" spans="1:31" ht="12.75" customHeight="1">
      <c r="A130" s="408"/>
      <c r="B130" s="408" t="s">
        <v>3235</v>
      </c>
      <c r="C130" s="408"/>
      <c r="D130" s="408"/>
      <c r="E130" s="408"/>
      <c r="F130" s="408"/>
      <c r="G130" s="408"/>
      <c r="H130" s="408"/>
      <c r="I130" s="408"/>
      <c r="J130" s="408"/>
      <c r="K130" s="408"/>
      <c r="L130" s="408"/>
      <c r="M130" s="408"/>
      <c r="N130" s="408"/>
      <c r="O130" s="408"/>
      <c r="P130" s="408"/>
      <c r="Q130" s="408"/>
      <c r="R130" s="408"/>
      <c r="S130" s="408"/>
      <c r="T130" s="408"/>
      <c r="U130" s="408"/>
      <c r="V130" s="408"/>
      <c r="W130" s="408"/>
      <c r="X130" s="408"/>
      <c r="Y130" s="408"/>
      <c r="Z130" s="408"/>
      <c r="AA130" s="408"/>
      <c r="AB130" s="408"/>
      <c r="AC130" s="408"/>
      <c r="AD130" s="408"/>
      <c r="AE130" s="408"/>
    </row>
    <row r="131" spans="1:31" ht="12.75" customHeight="1">
      <c r="A131" s="408"/>
      <c r="B131" s="408" t="s">
        <v>3236</v>
      </c>
      <c r="C131" s="408"/>
      <c r="D131" s="408"/>
      <c r="E131" s="408"/>
      <c r="F131" s="408"/>
      <c r="G131" s="408"/>
      <c r="H131" s="408"/>
      <c r="I131" s="408"/>
      <c r="J131" s="408"/>
      <c r="K131" s="408"/>
      <c r="L131" s="408"/>
      <c r="M131" s="408"/>
      <c r="N131" s="408"/>
      <c r="O131" s="408"/>
      <c r="P131" s="408"/>
      <c r="Q131" s="408"/>
      <c r="R131" s="408"/>
      <c r="S131" s="408"/>
      <c r="T131" s="408"/>
      <c r="U131" s="408"/>
      <c r="V131" s="408"/>
      <c r="W131" s="408"/>
      <c r="X131" s="408"/>
      <c r="Y131" s="408"/>
      <c r="Z131" s="408"/>
      <c r="AA131" s="408"/>
      <c r="AB131" s="408"/>
      <c r="AC131" s="408"/>
      <c r="AD131" s="408"/>
      <c r="AE131" s="408"/>
    </row>
    <row r="132" spans="1:31" ht="12.75" customHeight="1">
      <c r="A132" s="408"/>
      <c r="B132" s="408" t="s">
        <v>3237</v>
      </c>
      <c r="C132" s="408"/>
      <c r="D132" s="408"/>
      <c r="E132" s="408"/>
      <c r="F132" s="408"/>
      <c r="G132" s="408"/>
      <c r="H132" s="408"/>
      <c r="I132" s="408"/>
      <c r="J132" s="408"/>
      <c r="K132" s="408"/>
      <c r="L132" s="408"/>
      <c r="M132" s="408"/>
      <c r="N132" s="408"/>
      <c r="O132" s="408"/>
      <c r="P132" s="408"/>
      <c r="Q132" s="408"/>
      <c r="R132" s="408"/>
      <c r="S132" s="408"/>
      <c r="T132" s="408"/>
      <c r="U132" s="408"/>
      <c r="V132" s="408"/>
      <c r="W132" s="408"/>
      <c r="X132" s="408"/>
      <c r="Y132" s="408"/>
      <c r="Z132" s="408"/>
      <c r="AA132" s="408"/>
      <c r="AB132" s="408"/>
      <c r="AC132" s="408"/>
      <c r="AD132" s="408"/>
      <c r="AE132" s="408"/>
    </row>
    <row r="133" spans="1:31" ht="12.75" customHeight="1">
      <c r="A133" s="408"/>
      <c r="B133" s="408" t="s">
        <v>3238</v>
      </c>
      <c r="C133" s="408"/>
      <c r="D133" s="408"/>
      <c r="E133" s="408"/>
      <c r="F133" s="408"/>
      <c r="G133" s="408"/>
      <c r="H133" s="408"/>
      <c r="I133" s="408"/>
      <c r="J133" s="408"/>
      <c r="K133" s="408"/>
      <c r="L133" s="408"/>
      <c r="M133" s="408"/>
      <c r="N133" s="408"/>
      <c r="O133" s="408"/>
      <c r="P133" s="408"/>
      <c r="Q133" s="408"/>
      <c r="R133" s="408"/>
      <c r="S133" s="408"/>
      <c r="T133" s="408"/>
      <c r="U133" s="408"/>
      <c r="V133" s="408"/>
      <c r="W133" s="408"/>
      <c r="X133" s="408"/>
      <c r="Y133" s="408"/>
      <c r="Z133" s="408"/>
      <c r="AA133" s="408"/>
      <c r="AB133" s="408"/>
      <c r="AC133" s="408"/>
      <c r="AD133" s="408"/>
      <c r="AE133" s="408"/>
    </row>
    <row r="134" spans="1:31" ht="12.75" customHeight="1">
      <c r="A134" s="408"/>
      <c r="B134" s="408" t="s">
        <v>3239</v>
      </c>
      <c r="C134" s="408"/>
      <c r="D134" s="408"/>
      <c r="E134" s="408"/>
      <c r="F134" s="408"/>
      <c r="G134" s="408"/>
      <c r="H134" s="408"/>
      <c r="I134" s="408"/>
      <c r="J134" s="408"/>
      <c r="K134" s="408"/>
      <c r="L134" s="408"/>
      <c r="M134" s="408"/>
      <c r="N134" s="408"/>
      <c r="O134" s="408"/>
      <c r="P134" s="408"/>
      <c r="Q134" s="408"/>
      <c r="R134" s="408"/>
      <c r="S134" s="408"/>
      <c r="T134" s="408"/>
      <c r="U134" s="408"/>
      <c r="V134" s="408"/>
      <c r="W134" s="408"/>
      <c r="X134" s="408"/>
      <c r="Y134" s="408"/>
      <c r="Z134" s="408"/>
      <c r="AA134" s="408"/>
      <c r="AB134" s="408"/>
      <c r="AC134" s="408"/>
      <c r="AD134" s="408"/>
      <c r="AE134" s="408"/>
    </row>
    <row r="135" spans="1:31" ht="12.75" customHeight="1">
      <c r="A135" s="408"/>
      <c r="B135" s="408" t="s">
        <v>3240</v>
      </c>
      <c r="C135" s="408"/>
      <c r="D135" s="408"/>
      <c r="E135" s="408"/>
      <c r="F135" s="408"/>
      <c r="G135" s="408"/>
      <c r="H135" s="408"/>
      <c r="I135" s="408"/>
      <c r="J135" s="408"/>
      <c r="K135" s="408"/>
      <c r="L135" s="408"/>
      <c r="M135" s="408"/>
      <c r="N135" s="408"/>
      <c r="O135" s="408"/>
      <c r="P135" s="408"/>
      <c r="Q135" s="408"/>
      <c r="R135" s="408"/>
      <c r="S135" s="408"/>
      <c r="T135" s="408"/>
      <c r="U135" s="408"/>
      <c r="V135" s="408"/>
      <c r="W135" s="408"/>
      <c r="X135" s="408"/>
      <c r="Y135" s="408"/>
      <c r="Z135" s="408"/>
      <c r="AA135" s="408"/>
      <c r="AB135" s="408"/>
      <c r="AC135" s="408"/>
      <c r="AD135" s="408"/>
      <c r="AE135" s="408"/>
    </row>
    <row r="136" spans="1:31" ht="12.75" customHeight="1">
      <c r="A136" s="408"/>
      <c r="B136" s="408" t="s">
        <v>3241</v>
      </c>
      <c r="C136" s="408"/>
      <c r="D136" s="408"/>
      <c r="E136" s="408"/>
      <c r="F136" s="408"/>
      <c r="G136" s="408"/>
      <c r="H136" s="408"/>
      <c r="I136" s="408"/>
      <c r="J136" s="408"/>
      <c r="K136" s="408"/>
      <c r="L136" s="408"/>
      <c r="M136" s="408"/>
      <c r="N136" s="408"/>
      <c r="O136" s="408"/>
      <c r="P136" s="408"/>
      <c r="Q136" s="408"/>
      <c r="R136" s="408"/>
      <c r="S136" s="408"/>
      <c r="T136" s="408"/>
      <c r="U136" s="408"/>
      <c r="V136" s="408"/>
      <c r="W136" s="408"/>
      <c r="X136" s="408"/>
      <c r="Y136" s="408"/>
      <c r="Z136" s="408"/>
      <c r="AA136" s="408"/>
      <c r="AB136" s="408"/>
      <c r="AC136" s="408"/>
      <c r="AD136" s="408"/>
      <c r="AE136" s="408"/>
    </row>
    <row r="137" spans="1:31" ht="12.75" customHeight="1">
      <c r="A137" s="408"/>
      <c r="B137" s="408" t="s">
        <v>3242</v>
      </c>
      <c r="C137" s="408"/>
      <c r="D137" s="408"/>
      <c r="E137" s="408"/>
      <c r="F137" s="408"/>
      <c r="G137" s="408"/>
      <c r="H137" s="408"/>
      <c r="I137" s="408"/>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row>
    <row r="138" spans="1:31" ht="12.75" customHeight="1">
      <c r="A138" s="408"/>
      <c r="B138" s="408" t="s">
        <v>3243</v>
      </c>
      <c r="C138" s="408"/>
      <c r="D138" s="408"/>
      <c r="E138" s="408"/>
      <c r="F138" s="408"/>
      <c r="G138" s="408"/>
      <c r="H138" s="408"/>
      <c r="I138" s="408"/>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row>
    <row r="139" spans="1:31" ht="12.75" customHeight="1">
      <c r="A139" s="408"/>
      <c r="B139" s="408" t="s">
        <v>3244</v>
      </c>
      <c r="C139" s="408"/>
      <c r="D139" s="408"/>
      <c r="E139" s="408"/>
      <c r="F139" s="408"/>
      <c r="G139" s="408"/>
      <c r="H139" s="408"/>
      <c r="I139" s="408"/>
      <c r="J139" s="408"/>
      <c r="K139" s="408"/>
      <c r="L139" s="408"/>
      <c r="M139" s="408"/>
      <c r="N139" s="408"/>
      <c r="O139" s="408"/>
      <c r="P139" s="408"/>
      <c r="Q139" s="408"/>
      <c r="R139" s="408"/>
      <c r="S139" s="408"/>
      <c r="T139" s="408"/>
      <c r="U139" s="408"/>
      <c r="V139" s="408"/>
      <c r="W139" s="408"/>
      <c r="X139" s="408"/>
      <c r="Y139" s="408"/>
      <c r="Z139" s="408"/>
      <c r="AA139" s="408"/>
      <c r="AB139" s="408"/>
      <c r="AC139" s="408"/>
      <c r="AD139" s="408"/>
      <c r="AE139" s="408"/>
    </row>
    <row r="140" spans="1:31" ht="12.75" customHeight="1">
      <c r="A140" s="408"/>
      <c r="B140" s="408" t="s">
        <v>3245</v>
      </c>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408"/>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J53:AE53"/>
    <mergeCell ref="A5:AE5"/>
    <mergeCell ref="W7:X7"/>
    <mergeCell ref="Y7:Z7"/>
    <mergeCell ref="R11:AD11"/>
    <mergeCell ref="R13:AD13"/>
    <mergeCell ref="J40:AE40"/>
    <mergeCell ref="J41:AE41"/>
    <mergeCell ref="J42:P42"/>
    <mergeCell ref="J43:AE43"/>
    <mergeCell ref="J44:S44"/>
    <mergeCell ref="J52:AE52"/>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99:L99"/>
    <mergeCell ref="I61:AE61"/>
    <mergeCell ref="J62:P62"/>
    <mergeCell ref="J63:AE63"/>
    <mergeCell ref="J64:S64"/>
    <mergeCell ref="E72:F72"/>
    <mergeCell ref="B82:AE82"/>
    <mergeCell ref="H90:K90"/>
    <mergeCell ref="H94:K94"/>
    <mergeCell ref="H96:K96"/>
    <mergeCell ref="S107:Z107"/>
    <mergeCell ref="C113:AE114"/>
    <mergeCell ref="C117:AE118"/>
    <mergeCell ref="J100:L100"/>
    <mergeCell ref="J103:M103"/>
    <mergeCell ref="J104:M104"/>
    <mergeCell ref="J105:L105"/>
    <mergeCell ref="J106:L106"/>
    <mergeCell ref="G107:N107"/>
  </mergeCells>
  <phoneticPr fontId="136"/>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2005" customWidth="1"/>
    <col min="2" max="31" width="2.875" style="2005" customWidth="1"/>
    <col min="32" max="32" width="2" style="2005" customWidth="1"/>
    <col min="33" max="33" width="9" style="2005" customWidth="1"/>
    <col min="34" max="16384" width="9" style="2005"/>
  </cols>
  <sheetData>
    <row r="1" spans="1:32" s="2004" customFormat="1" ht="18" customHeight="1">
      <c r="A1" s="2004" t="s">
        <v>5830</v>
      </c>
    </row>
    <row r="2" spans="1:32" s="2004" customFormat="1" ht="18" customHeight="1"/>
    <row r="3" spans="1:32" ht="21">
      <c r="A3" s="4646" t="s">
        <v>5831</v>
      </c>
      <c r="B3" s="4646"/>
      <c r="C3" s="4646"/>
      <c r="D3" s="4646"/>
      <c r="E3" s="4646"/>
      <c r="F3" s="4646"/>
      <c r="G3" s="4646"/>
      <c r="H3" s="4646"/>
      <c r="I3" s="4646"/>
      <c r="J3" s="4646"/>
      <c r="K3" s="4646"/>
      <c r="L3" s="4646"/>
      <c r="M3" s="4646"/>
      <c r="N3" s="4646"/>
      <c r="O3" s="4646"/>
      <c r="P3" s="4646"/>
      <c r="Q3" s="4646"/>
      <c r="R3" s="4646"/>
      <c r="S3" s="4646"/>
      <c r="T3" s="4646"/>
      <c r="U3" s="4646"/>
      <c r="V3" s="4646"/>
      <c r="W3" s="4646"/>
      <c r="X3" s="4646"/>
      <c r="Y3" s="4646"/>
      <c r="Z3" s="4646"/>
      <c r="AA3" s="4646"/>
      <c r="AB3" s="4646"/>
      <c r="AC3" s="4646"/>
      <c r="AD3" s="4646"/>
      <c r="AE3" s="4646"/>
      <c r="AF3" s="4646"/>
    </row>
    <row r="4" spans="1:32" s="2004" customFormat="1" ht="18" customHeight="1"/>
    <row r="5" spans="1:32" s="2004" customFormat="1" ht="18" customHeight="1">
      <c r="A5" s="4635" t="s">
        <v>15</v>
      </c>
      <c r="B5" s="4635"/>
      <c r="C5" s="4635"/>
      <c r="D5" s="4635"/>
      <c r="E5" s="4635"/>
      <c r="F5" s="4635"/>
      <c r="G5" s="4635"/>
      <c r="H5" s="4635"/>
      <c r="I5" s="4635"/>
      <c r="J5" s="4635"/>
      <c r="K5" s="4635"/>
      <c r="L5" s="4635"/>
      <c r="M5" s="4635"/>
      <c r="N5" s="4635"/>
      <c r="O5" s="4635"/>
      <c r="P5" s="4635"/>
      <c r="Q5" s="4635"/>
      <c r="R5" s="4635"/>
      <c r="S5" s="4635"/>
      <c r="T5" s="4635"/>
      <c r="U5" s="4635"/>
      <c r="V5" s="4635"/>
      <c r="W5" s="4635"/>
      <c r="X5" s="4635"/>
      <c r="Y5" s="4635"/>
      <c r="Z5" s="4635"/>
      <c r="AA5" s="4635"/>
      <c r="AB5" s="4635"/>
      <c r="AC5" s="4635"/>
      <c r="AD5" s="4635"/>
      <c r="AE5" s="4635"/>
      <c r="AF5" s="4635"/>
    </row>
    <row r="6" spans="1:32" ht="24" customHeight="1"/>
    <row r="7" spans="1:32" s="2004" customFormat="1" ht="24" customHeight="1">
      <c r="X7" s="4647"/>
      <c r="Y7" s="4644"/>
      <c r="Z7" s="4644"/>
      <c r="AA7" s="2004" t="s">
        <v>477</v>
      </c>
      <c r="AB7" s="2006"/>
      <c r="AC7" s="2004" t="s">
        <v>5</v>
      </c>
      <c r="AD7" s="2006"/>
      <c r="AE7" s="2004" t="s">
        <v>478</v>
      </c>
    </row>
    <row r="8" spans="1:32" s="2004" customFormat="1" ht="24" customHeight="1"/>
    <row r="9" spans="1:32" s="2004" customFormat="1" ht="24" customHeight="1">
      <c r="A9" s="2004" t="s">
        <v>4659</v>
      </c>
    </row>
    <row r="10" spans="1:32" s="2004" customFormat="1" ht="18" customHeight="1"/>
    <row r="11" spans="1:32" s="2004" customFormat="1" ht="24" customHeight="1">
      <c r="J11" s="2004" t="s">
        <v>3110</v>
      </c>
      <c r="R11" s="4641" t="str">
        <f>cst_wskakunin_owner1__line1</f>
        <v>テスト建て主</v>
      </c>
      <c r="S11" s="4641"/>
      <c r="T11" s="4641"/>
      <c r="U11" s="4641"/>
      <c r="V11" s="4641"/>
      <c r="W11" s="4641"/>
      <c r="X11" s="4641"/>
      <c r="Y11" s="4641"/>
      <c r="Z11" s="4641"/>
      <c r="AA11" s="4641"/>
      <c r="AB11" s="4641"/>
      <c r="AC11" s="4641"/>
      <c r="AD11" s="4641"/>
      <c r="AE11" s="4641"/>
      <c r="AF11" s="4641"/>
    </row>
    <row r="12" spans="1:32" s="2004" customFormat="1" ht="18" customHeight="1"/>
    <row r="13" spans="1:32" s="2004" customFormat="1" ht="24" customHeight="1">
      <c r="J13" s="2004" t="s">
        <v>3111</v>
      </c>
      <c r="R13" s="4641" t="str">
        <f>cst_wskakunin_owner1__line2</f>
        <v>代表取締役社長　テストさん</v>
      </c>
      <c r="S13" s="4641"/>
      <c r="T13" s="4641"/>
      <c r="U13" s="4641"/>
      <c r="V13" s="4641"/>
      <c r="W13" s="4641"/>
      <c r="X13" s="4641"/>
      <c r="Y13" s="4641"/>
      <c r="Z13" s="4641"/>
      <c r="AA13" s="4641"/>
      <c r="AB13" s="4641"/>
      <c r="AC13" s="4641"/>
      <c r="AD13" s="4641"/>
      <c r="AE13" s="4641"/>
      <c r="AF13" s="4641"/>
    </row>
    <row r="14" spans="1:32" s="2004" customFormat="1" ht="18" customHeight="1"/>
    <row r="15" spans="1:32" s="2004" customFormat="1" ht="24" customHeight="1">
      <c r="A15" s="2004" t="s">
        <v>5832</v>
      </c>
    </row>
    <row r="16" spans="1:32" s="2004" customFormat="1" ht="24" customHeight="1">
      <c r="A16" s="2004" t="s">
        <v>5833</v>
      </c>
    </row>
    <row r="17" spans="1:32" s="2004" customFormat="1" ht="18" customHeight="1">
      <c r="A17" s="2004" t="s">
        <v>5834</v>
      </c>
    </row>
    <row r="18" spans="1:32" s="2004" customFormat="1" ht="18" customHeight="1"/>
    <row r="19" spans="1:32" s="2004" customFormat="1" ht="18" customHeight="1">
      <c r="A19" s="4635" t="s">
        <v>0</v>
      </c>
      <c r="B19" s="4635"/>
      <c r="C19" s="4635"/>
      <c r="D19" s="4635"/>
      <c r="E19" s="4635"/>
      <c r="F19" s="4635"/>
      <c r="G19" s="4635"/>
      <c r="H19" s="4635"/>
      <c r="I19" s="4635"/>
      <c r="J19" s="4635"/>
      <c r="K19" s="4635"/>
      <c r="L19" s="4635"/>
      <c r="M19" s="4635"/>
      <c r="N19" s="4635"/>
      <c r="O19" s="4635"/>
      <c r="P19" s="4635"/>
      <c r="Q19" s="4635"/>
      <c r="R19" s="4635"/>
      <c r="S19" s="4635"/>
      <c r="T19" s="4635"/>
      <c r="U19" s="4635"/>
      <c r="V19" s="4635"/>
      <c r="W19" s="4635"/>
      <c r="X19" s="4635"/>
      <c r="Y19" s="4635"/>
      <c r="Z19" s="4635"/>
      <c r="AA19" s="4635"/>
      <c r="AB19" s="4635"/>
      <c r="AC19" s="4635"/>
      <c r="AD19" s="4635"/>
      <c r="AE19" s="4635"/>
      <c r="AF19" s="4635"/>
    </row>
    <row r="20" spans="1:32" ht="18" customHeight="1">
      <c r="A20" s="2004"/>
      <c r="B20" s="2004"/>
      <c r="C20" s="2004"/>
      <c r="D20" s="2004"/>
      <c r="E20" s="2004"/>
      <c r="F20" s="2004"/>
      <c r="G20" s="2004"/>
      <c r="H20" s="2004"/>
      <c r="I20" s="2004"/>
      <c r="J20" s="2004"/>
      <c r="K20" s="2004"/>
      <c r="L20" s="2004"/>
      <c r="M20" s="2004"/>
      <c r="N20" s="2004"/>
      <c r="O20" s="2004"/>
      <c r="P20" s="2004"/>
      <c r="Q20" s="2004"/>
      <c r="R20" s="2004"/>
      <c r="S20" s="2004"/>
      <c r="T20" s="2004"/>
      <c r="U20" s="2004"/>
      <c r="V20" s="2004"/>
      <c r="W20" s="2004"/>
      <c r="X20" s="2004"/>
      <c r="Y20" s="2004"/>
      <c r="Z20" s="2004"/>
      <c r="AA20" s="2004"/>
      <c r="AB20" s="2004"/>
      <c r="AC20" s="2004"/>
      <c r="AD20" s="2004"/>
      <c r="AE20" s="2004"/>
    </row>
    <row r="21" spans="1:32" ht="18" customHeight="1">
      <c r="A21" s="2004" t="s">
        <v>5835</v>
      </c>
      <c r="B21" s="2004"/>
      <c r="C21" s="2004"/>
      <c r="D21" s="2004"/>
      <c r="E21" s="2004"/>
      <c r="F21" s="2004"/>
      <c r="G21" s="2004"/>
      <c r="H21" s="2004"/>
      <c r="I21" s="2004"/>
      <c r="J21" s="2004"/>
      <c r="K21" s="2004"/>
      <c r="L21" s="2004"/>
      <c r="M21" s="2004"/>
      <c r="N21" s="2004"/>
      <c r="O21" s="2004"/>
      <c r="P21" s="2004"/>
      <c r="Q21" s="2004"/>
      <c r="R21" s="2004"/>
      <c r="S21" s="2004"/>
      <c r="T21" s="2004"/>
      <c r="U21" s="2004"/>
      <c r="V21" s="2004"/>
      <c r="W21" s="2004"/>
      <c r="X21" s="2004"/>
      <c r="Y21" s="2004"/>
      <c r="Z21" s="2004"/>
      <c r="AA21" s="2004"/>
      <c r="AB21" s="2004"/>
      <c r="AC21" s="2004"/>
      <c r="AD21" s="2004"/>
      <c r="AE21" s="2004"/>
    </row>
    <row r="22" spans="1:32" ht="18" customHeight="1">
      <c r="A22" s="2004"/>
      <c r="B22" s="2004" t="s">
        <v>5836</v>
      </c>
      <c r="C22" s="2004"/>
      <c r="D22" s="2004"/>
      <c r="E22" s="2004"/>
      <c r="F22" s="2004"/>
      <c r="G22" s="2004"/>
      <c r="H22" s="2004"/>
      <c r="I22" s="2004"/>
      <c r="J22" s="2004"/>
      <c r="K22" s="2004"/>
      <c r="L22" s="2004"/>
      <c r="M22" s="2004"/>
      <c r="N22" s="2004"/>
      <c r="O22" s="2004"/>
      <c r="P22" s="2004" t="s">
        <v>6</v>
      </c>
      <c r="Q22" s="4695"/>
      <c r="R22" s="4695"/>
      <c r="S22" s="4695"/>
      <c r="T22" s="4695"/>
      <c r="U22" s="4695"/>
      <c r="V22" s="4695"/>
      <c r="W22" s="4695"/>
      <c r="X22" s="4695"/>
      <c r="Y22" s="2004" t="s">
        <v>7</v>
      </c>
      <c r="Z22" s="2004"/>
      <c r="AA22" s="2004"/>
      <c r="AB22" s="2004"/>
      <c r="AC22" s="2004"/>
      <c r="AD22" s="2004"/>
      <c r="AE22" s="2004"/>
    </row>
    <row r="23" spans="1:32" ht="18" customHeight="1">
      <c r="A23" s="2004"/>
      <c r="B23" s="2004" t="s">
        <v>5837</v>
      </c>
      <c r="C23" s="2004"/>
      <c r="D23" s="2004"/>
      <c r="E23" s="2004"/>
      <c r="F23" s="2004"/>
      <c r="G23" s="2004"/>
      <c r="H23" s="2004"/>
      <c r="I23" s="2004"/>
      <c r="J23" s="2004"/>
      <c r="K23" s="2004"/>
      <c r="L23" s="2004"/>
      <c r="M23" s="2004"/>
      <c r="N23" s="2004"/>
      <c r="O23" s="2004"/>
      <c r="P23" s="4695"/>
      <c r="Q23" s="4695"/>
      <c r="R23" s="4695"/>
      <c r="S23" s="2004" t="s">
        <v>477</v>
      </c>
      <c r="T23" s="4695"/>
      <c r="U23" s="4695"/>
      <c r="V23" s="2004" t="s">
        <v>5</v>
      </c>
      <c r="W23" s="4695"/>
      <c r="X23" s="4695"/>
      <c r="Y23" s="2004" t="s">
        <v>478</v>
      </c>
      <c r="Z23" s="2004"/>
      <c r="AA23" s="2004"/>
      <c r="AB23" s="2004"/>
      <c r="AC23" s="2004"/>
      <c r="AD23" s="2004"/>
      <c r="AE23" s="2004"/>
    </row>
    <row r="24" spans="1:32" ht="18" customHeight="1">
      <c r="A24" s="2004"/>
      <c r="B24" s="2004" t="s">
        <v>5838</v>
      </c>
      <c r="C24" s="2004"/>
      <c r="D24" s="2004"/>
      <c r="E24" s="2004"/>
      <c r="F24" s="2004"/>
      <c r="G24" s="2004"/>
      <c r="H24" s="2004"/>
      <c r="I24" s="2004"/>
      <c r="J24" s="2004"/>
      <c r="K24" s="2004"/>
      <c r="L24" s="2004"/>
      <c r="M24" s="2004"/>
      <c r="N24" s="2004"/>
      <c r="O24" s="2004"/>
      <c r="P24" s="2004" t="s">
        <v>3001</v>
      </c>
      <c r="Q24" s="2004"/>
      <c r="R24" s="2004"/>
      <c r="S24" s="2004"/>
      <c r="T24" s="2004"/>
      <c r="U24" s="2004"/>
      <c r="V24" s="2004"/>
      <c r="W24" s="2004"/>
      <c r="X24" s="2004"/>
      <c r="Y24" s="2004"/>
      <c r="Z24" s="2004"/>
      <c r="AA24" s="2004"/>
      <c r="AB24" s="2004"/>
      <c r="AC24" s="2004"/>
      <c r="AD24" s="2004"/>
      <c r="AE24" s="2004"/>
    </row>
    <row r="25" spans="1:32" s="2004" customFormat="1" ht="18" customHeight="1">
      <c r="P25" s="2004" t="s">
        <v>4747</v>
      </c>
    </row>
    <row r="26" spans="1:32" s="2004" customFormat="1" ht="18" customHeight="1">
      <c r="B26" s="2004" t="s">
        <v>4054</v>
      </c>
    </row>
    <row r="27" spans="1:32" s="2004" customFormat="1" ht="18" customHeight="1">
      <c r="C27" s="4696"/>
      <c r="D27" s="4696"/>
      <c r="E27" s="4696"/>
      <c r="F27" s="4696"/>
      <c r="G27" s="4696"/>
      <c r="H27" s="4696"/>
      <c r="I27" s="4696"/>
      <c r="J27" s="4696"/>
      <c r="K27" s="4696"/>
      <c r="L27" s="4696"/>
      <c r="M27" s="4696"/>
      <c r="N27" s="4696"/>
      <c r="O27" s="4696"/>
      <c r="P27" s="4696"/>
      <c r="Q27" s="4696"/>
      <c r="R27" s="4696"/>
      <c r="S27" s="4696"/>
      <c r="T27" s="4696"/>
      <c r="U27" s="4696"/>
      <c r="V27" s="4696"/>
      <c r="W27" s="4696"/>
      <c r="X27" s="4696"/>
      <c r="Y27" s="4696"/>
      <c r="Z27" s="4696"/>
      <c r="AA27" s="4696"/>
      <c r="AB27" s="4696"/>
      <c r="AC27" s="4696"/>
      <c r="AD27" s="4696"/>
      <c r="AE27" s="4696"/>
    </row>
    <row r="28" spans="1:32" s="2004" customFormat="1" ht="18" customHeight="1">
      <c r="C28" s="4696"/>
      <c r="D28" s="4696"/>
      <c r="E28" s="4696"/>
      <c r="F28" s="4696"/>
      <c r="G28" s="4696"/>
      <c r="H28" s="4696"/>
      <c r="I28" s="4696"/>
      <c r="J28" s="4696"/>
      <c r="K28" s="4696"/>
      <c r="L28" s="4696"/>
      <c r="M28" s="4696"/>
      <c r="N28" s="4696"/>
      <c r="O28" s="4696"/>
      <c r="P28" s="4696"/>
      <c r="Q28" s="4696"/>
      <c r="R28" s="4696"/>
      <c r="S28" s="4696"/>
      <c r="T28" s="4696"/>
      <c r="U28" s="4696"/>
      <c r="V28" s="4696"/>
      <c r="W28" s="4696"/>
      <c r="X28" s="4696"/>
      <c r="Y28" s="4696"/>
      <c r="Z28" s="4696"/>
      <c r="AA28" s="4696"/>
      <c r="AB28" s="4696"/>
      <c r="AC28" s="4696"/>
      <c r="AD28" s="4696"/>
      <c r="AE28" s="4696"/>
    </row>
    <row r="29" spans="1:32" s="2004" customFormat="1" ht="18" customHeight="1">
      <c r="C29" s="4696"/>
      <c r="D29" s="4696"/>
      <c r="E29" s="4696"/>
      <c r="F29" s="4696"/>
      <c r="G29" s="4696"/>
      <c r="H29" s="4696"/>
      <c r="I29" s="4696"/>
      <c r="J29" s="4696"/>
      <c r="K29" s="4696"/>
      <c r="L29" s="4696"/>
      <c r="M29" s="4696"/>
      <c r="N29" s="4696"/>
      <c r="O29" s="4696"/>
      <c r="P29" s="4696"/>
      <c r="Q29" s="4696"/>
      <c r="R29" s="4696"/>
      <c r="S29" s="4696"/>
      <c r="T29" s="4696"/>
      <c r="U29" s="4696"/>
      <c r="V29" s="4696"/>
      <c r="W29" s="4696"/>
      <c r="X29" s="4696"/>
      <c r="Y29" s="4696"/>
      <c r="Z29" s="4696"/>
      <c r="AA29" s="4696"/>
      <c r="AB29" s="4696"/>
      <c r="AC29" s="4696"/>
      <c r="AD29" s="4696"/>
      <c r="AE29" s="4696"/>
    </row>
    <row r="30" spans="1:32" s="2004" customFormat="1" ht="18" customHeight="1">
      <c r="C30" s="4697"/>
      <c r="D30" s="4697"/>
      <c r="E30" s="4697"/>
      <c r="F30" s="4697"/>
      <c r="G30" s="4697"/>
      <c r="H30" s="4697"/>
      <c r="I30" s="4697"/>
      <c r="J30" s="4697"/>
      <c r="K30" s="4697"/>
      <c r="L30" s="4697"/>
      <c r="M30" s="4697"/>
      <c r="N30" s="4697"/>
      <c r="O30" s="4697"/>
      <c r="P30" s="4697"/>
      <c r="Q30" s="4697"/>
      <c r="R30" s="4697"/>
      <c r="S30" s="4697"/>
      <c r="T30" s="4697"/>
      <c r="U30" s="4697"/>
      <c r="V30" s="4697"/>
      <c r="W30" s="4697"/>
      <c r="X30" s="4697"/>
      <c r="Y30" s="4697"/>
      <c r="Z30" s="4697"/>
      <c r="AA30" s="4697"/>
      <c r="AB30" s="4697"/>
      <c r="AC30" s="4697"/>
      <c r="AD30" s="4697"/>
      <c r="AE30" s="4697"/>
    </row>
    <row r="31" spans="1:32" s="2004" customFormat="1" ht="26.25" customHeight="1">
      <c r="B31" s="2009" t="s">
        <v>3114</v>
      </c>
      <c r="C31" s="2010"/>
      <c r="D31" s="2010"/>
      <c r="E31" s="2010"/>
      <c r="F31" s="2010"/>
      <c r="G31" s="2010"/>
      <c r="H31" s="2010"/>
      <c r="I31" s="2010"/>
      <c r="J31" s="2010"/>
      <c r="K31" s="2010"/>
      <c r="L31" s="2010"/>
      <c r="M31" s="2010"/>
      <c r="N31" s="2010"/>
      <c r="O31" s="2010"/>
      <c r="P31" s="2011"/>
      <c r="Q31" s="2009" t="s">
        <v>3115</v>
      </c>
      <c r="R31" s="2010"/>
      <c r="S31" s="2010"/>
      <c r="T31" s="2010"/>
      <c r="U31" s="2010"/>
      <c r="V31" s="2010"/>
      <c r="W31" s="2010"/>
      <c r="X31" s="2010"/>
      <c r="Y31" s="2010"/>
      <c r="Z31" s="2010"/>
      <c r="AA31" s="2010"/>
      <c r="AB31" s="2010"/>
      <c r="AC31" s="2010"/>
      <c r="AD31" s="2010"/>
      <c r="AE31" s="2011"/>
    </row>
    <row r="32" spans="1:32" s="2004" customFormat="1" ht="26.25" customHeight="1">
      <c r="B32" s="2012"/>
      <c r="C32" s="2013"/>
      <c r="D32" s="2013"/>
      <c r="E32" s="2013"/>
      <c r="F32" s="2013" t="s">
        <v>477</v>
      </c>
      <c r="G32" s="2013"/>
      <c r="H32" s="2013"/>
      <c r="I32" s="2013" t="s">
        <v>5</v>
      </c>
      <c r="J32" s="2013"/>
      <c r="K32" s="2013"/>
      <c r="L32" s="2013" t="s">
        <v>478</v>
      </c>
      <c r="M32" s="2013"/>
      <c r="N32" s="2013"/>
      <c r="O32" s="2013"/>
      <c r="P32" s="2014"/>
      <c r="Q32" s="2015"/>
      <c r="AE32" s="2016"/>
    </row>
    <row r="33" spans="1:32" s="2004" customFormat="1" ht="26.25" customHeight="1">
      <c r="B33" s="2012"/>
      <c r="C33" s="2013" t="s">
        <v>6</v>
      </c>
      <c r="D33" s="2013"/>
      <c r="E33" s="2013"/>
      <c r="F33" s="2013"/>
      <c r="G33" s="2013"/>
      <c r="H33" s="2013"/>
      <c r="I33" s="2013"/>
      <c r="J33" s="2013"/>
      <c r="K33" s="2013"/>
      <c r="L33" s="2013" t="s">
        <v>7</v>
      </c>
      <c r="M33" s="2013"/>
      <c r="N33" s="2013"/>
      <c r="O33" s="2013"/>
      <c r="P33" s="2014"/>
      <c r="Q33" s="2015"/>
      <c r="AE33" s="2016"/>
    </row>
    <row r="34" spans="1:32" s="2004" customFormat="1" ht="26.25" customHeight="1">
      <c r="B34" s="2017"/>
      <c r="C34" s="2018" t="s">
        <v>3954</v>
      </c>
      <c r="D34" s="2018"/>
      <c r="E34" s="2018"/>
      <c r="F34" s="2018"/>
      <c r="G34" s="2018"/>
      <c r="H34" s="2018"/>
      <c r="I34" s="2018"/>
      <c r="J34" s="2018"/>
      <c r="K34" s="2018"/>
      <c r="L34" s="2018"/>
      <c r="M34" s="2018"/>
      <c r="N34" s="2018"/>
      <c r="O34" s="2018"/>
      <c r="P34" s="2019"/>
      <c r="Q34" s="2017"/>
      <c r="R34" s="2018"/>
      <c r="S34" s="2018"/>
      <c r="T34" s="2018"/>
      <c r="U34" s="2018"/>
      <c r="V34" s="2018"/>
      <c r="W34" s="2018"/>
      <c r="X34" s="2018"/>
      <c r="Y34" s="2018"/>
      <c r="Z34" s="2018"/>
      <c r="AA34" s="2018"/>
      <c r="AB34" s="2018"/>
      <c r="AC34" s="2018"/>
      <c r="AD34" s="2018"/>
      <c r="AE34" s="2019"/>
    </row>
    <row r="35" spans="1:32" s="2004" customFormat="1" ht="24" customHeight="1"/>
    <row r="36" spans="1:32" ht="18" customHeight="1"/>
    <row r="37" spans="1:32" s="2004" customFormat="1" ht="18" customHeight="1">
      <c r="A37" s="4635" t="s">
        <v>32</v>
      </c>
      <c r="B37" s="4635"/>
      <c r="C37" s="4635"/>
      <c r="D37" s="4635"/>
      <c r="E37" s="4635"/>
      <c r="F37" s="4635"/>
      <c r="G37" s="4635"/>
      <c r="H37" s="4635"/>
      <c r="I37" s="4635"/>
      <c r="J37" s="4635"/>
      <c r="K37" s="4635"/>
      <c r="L37" s="4635"/>
      <c r="M37" s="4635"/>
      <c r="N37" s="4635"/>
      <c r="O37" s="4635"/>
      <c r="P37" s="4635"/>
      <c r="Q37" s="4635"/>
      <c r="R37" s="4635"/>
      <c r="S37" s="4635"/>
      <c r="T37" s="4635"/>
      <c r="U37" s="4635"/>
      <c r="V37" s="4635"/>
      <c r="W37" s="4635"/>
      <c r="X37" s="4635"/>
      <c r="Y37" s="4635"/>
      <c r="Z37" s="4635"/>
      <c r="AA37" s="4635"/>
      <c r="AB37" s="4635"/>
      <c r="AC37" s="4635"/>
      <c r="AD37" s="4635"/>
      <c r="AE37" s="4635"/>
      <c r="AF37" s="4635"/>
    </row>
    <row r="38" spans="1:32" s="2004" customFormat="1" ht="24.75" customHeight="1">
      <c r="A38" s="2020" t="s">
        <v>3118</v>
      </c>
      <c r="B38" s="2018"/>
      <c r="C38" s="2018"/>
      <c r="D38" s="2018"/>
      <c r="E38" s="2018"/>
      <c r="F38" s="2018"/>
      <c r="G38" s="2018"/>
      <c r="H38" s="2018"/>
      <c r="I38" s="2018"/>
      <c r="J38" s="2018"/>
      <c r="K38" s="2018"/>
      <c r="L38" s="2018"/>
      <c r="M38" s="2018"/>
      <c r="N38" s="2018"/>
      <c r="O38" s="2018"/>
      <c r="P38" s="2018"/>
      <c r="Q38" s="2018"/>
      <c r="R38" s="2018"/>
      <c r="S38" s="2018"/>
      <c r="T38" s="2018"/>
      <c r="U38" s="2018"/>
      <c r="V38" s="2018"/>
      <c r="W38" s="2018"/>
      <c r="X38" s="2018"/>
      <c r="Y38" s="2018"/>
      <c r="Z38" s="2018"/>
      <c r="AA38" s="2018"/>
      <c r="AB38" s="2018"/>
      <c r="AC38" s="2018"/>
      <c r="AD38" s="2018"/>
      <c r="AE38" s="2018"/>
      <c r="AF38" s="2018"/>
    </row>
    <row r="39" spans="1:32" s="2004" customFormat="1" ht="6" customHeight="1">
      <c r="A39" s="2021"/>
    </row>
    <row r="40" spans="1:32" s="2004" customFormat="1" ht="17.25" customHeight="1">
      <c r="A40" s="2021" t="s">
        <v>4662</v>
      </c>
    </row>
    <row r="41" spans="1:32" s="2004" customFormat="1" ht="17.25" customHeight="1">
      <c r="B41" s="2004" t="s">
        <v>3120</v>
      </c>
      <c r="J41" s="4636" t="str">
        <f>cst_wskakunin_owner1__space_KANA</f>
        <v>テスト建て主　ﾀﾞｲﾋｮｳﾄﾘｼﾏﾘﾔｸｼｬﾁｮｳ　テスト</v>
      </c>
      <c r="K41" s="4639"/>
      <c r="L41" s="4639"/>
      <c r="M41" s="4639"/>
      <c r="N41" s="4639"/>
      <c r="O41" s="4639"/>
      <c r="P41" s="4639"/>
      <c r="Q41" s="4639"/>
      <c r="R41" s="4639"/>
      <c r="S41" s="4639"/>
      <c r="T41" s="4639"/>
      <c r="U41" s="4639"/>
      <c r="V41" s="4639"/>
      <c r="W41" s="4639"/>
      <c r="X41" s="4639"/>
      <c r="Y41" s="4639"/>
      <c r="Z41" s="4639"/>
      <c r="AA41" s="4639"/>
      <c r="AB41" s="4639"/>
      <c r="AC41" s="4639"/>
      <c r="AD41" s="4639"/>
      <c r="AE41" s="4639"/>
    </row>
    <row r="42" spans="1:32" s="2004" customFormat="1" ht="17.25" customHeight="1">
      <c r="B42" s="2004" t="s">
        <v>3121</v>
      </c>
      <c r="J42" s="4636" t="str">
        <f>cst_wskakunin_owner1__space</f>
        <v>テスト建て主　代表取締役社長　テストさん</v>
      </c>
      <c r="K42" s="4639"/>
      <c r="L42" s="4639"/>
      <c r="M42" s="4639"/>
      <c r="N42" s="4639"/>
      <c r="O42" s="4639"/>
      <c r="P42" s="4639"/>
      <c r="Q42" s="4639"/>
      <c r="R42" s="4639"/>
      <c r="S42" s="4639"/>
      <c r="T42" s="4639"/>
      <c r="U42" s="4639"/>
      <c r="V42" s="4639"/>
      <c r="W42" s="4639"/>
      <c r="X42" s="4639"/>
      <c r="Y42" s="4639"/>
      <c r="Z42" s="4639"/>
      <c r="AA42" s="4639"/>
      <c r="AB42" s="4639"/>
      <c r="AC42" s="4639"/>
      <c r="AD42" s="4639"/>
      <c r="AE42" s="4639"/>
    </row>
    <row r="43" spans="1:32" s="2004" customFormat="1" ht="17.25" customHeight="1">
      <c r="B43" s="2004" t="s">
        <v>3122</v>
      </c>
      <c r="I43" s="2004" t="s">
        <v>2595</v>
      </c>
      <c r="J43" s="4636" t="str">
        <f>cst_wskakunin_owner1_ZIP</f>
        <v>330-0064</v>
      </c>
      <c r="K43" s="4639"/>
      <c r="L43" s="4639"/>
      <c r="M43" s="4639"/>
      <c r="N43" s="4639"/>
      <c r="O43" s="4639"/>
      <c r="P43" s="4639"/>
    </row>
    <row r="44" spans="1:32" s="2004" customFormat="1" ht="17.25" customHeight="1">
      <c r="B44" s="2004" t="s">
        <v>3123</v>
      </c>
      <c r="J44" s="4636" t="str">
        <f>cst_wskakunin_owner1__address</f>
        <v>埼玉県埼玉県さいたま市浦和区岸町７－１２－３</v>
      </c>
      <c r="K44" s="4639"/>
      <c r="L44" s="4639"/>
      <c r="M44" s="4639"/>
      <c r="N44" s="4639"/>
      <c r="O44" s="4639"/>
      <c r="P44" s="4639"/>
      <c r="Q44" s="4639"/>
      <c r="R44" s="4639"/>
      <c r="S44" s="4639"/>
      <c r="T44" s="4639"/>
      <c r="U44" s="4639"/>
      <c r="V44" s="4639"/>
      <c r="W44" s="4639"/>
      <c r="X44" s="4639"/>
      <c r="Y44" s="4639"/>
      <c r="Z44" s="4639"/>
      <c r="AA44" s="4639"/>
      <c r="AB44" s="4639"/>
      <c r="AC44" s="4639"/>
      <c r="AD44" s="4639"/>
      <c r="AE44" s="4639"/>
    </row>
    <row r="45" spans="1:32" s="2004" customFormat="1" ht="17.25" customHeight="1">
      <c r="B45" s="2004" t="s">
        <v>3124</v>
      </c>
      <c r="J45" s="4636" t="str">
        <f>cst_wskakunin_owner1_TEL</f>
        <v>048-222-2222</v>
      </c>
      <c r="K45" s="4639"/>
      <c r="L45" s="4639"/>
      <c r="M45" s="4639"/>
      <c r="N45" s="4639"/>
      <c r="O45" s="4639"/>
      <c r="P45" s="4639"/>
      <c r="Q45" s="4639"/>
      <c r="R45" s="4639"/>
      <c r="S45" s="4639"/>
    </row>
    <row r="46" spans="1:32" s="2004" customFormat="1" ht="6" customHeight="1">
      <c r="J46" s="2022"/>
      <c r="K46" s="2023"/>
      <c r="L46" s="2023"/>
      <c r="M46" s="2023"/>
      <c r="N46" s="2023"/>
      <c r="O46" s="2023"/>
      <c r="P46" s="2023"/>
      <c r="Q46" s="2023"/>
      <c r="R46" s="2023"/>
      <c r="S46" s="2023"/>
    </row>
    <row r="47" spans="1:32" s="2004" customFormat="1" ht="6" customHeight="1">
      <c r="A47" s="2010"/>
      <c r="B47" s="2010"/>
      <c r="C47" s="2010"/>
      <c r="D47" s="2010"/>
      <c r="E47" s="2010"/>
      <c r="F47" s="2010"/>
      <c r="G47" s="2010"/>
      <c r="H47" s="2010"/>
      <c r="I47" s="2010"/>
      <c r="J47" s="2024"/>
      <c r="K47" s="2025"/>
      <c r="L47" s="2025"/>
      <c r="M47" s="2025"/>
      <c r="N47" s="2025"/>
      <c r="O47" s="2025"/>
      <c r="P47" s="2025"/>
      <c r="Q47" s="2025"/>
      <c r="R47" s="2025"/>
      <c r="S47" s="2025"/>
      <c r="T47" s="2010"/>
      <c r="U47" s="2010"/>
      <c r="V47" s="2010"/>
      <c r="W47" s="2010"/>
      <c r="X47" s="2010"/>
      <c r="Y47" s="2010"/>
      <c r="Z47" s="2010"/>
      <c r="AA47" s="2010"/>
      <c r="AB47" s="2010"/>
      <c r="AC47" s="2010"/>
      <c r="AD47" s="2010"/>
      <c r="AE47" s="2010"/>
      <c r="AF47" s="2010"/>
    </row>
    <row r="48" spans="1:32" s="2004" customFormat="1" ht="17.25" customHeight="1">
      <c r="A48" s="2021" t="s">
        <v>4000</v>
      </c>
    </row>
    <row r="49" spans="1:32" s="2004" customFormat="1" ht="17.25" customHeight="1">
      <c r="B49" s="2004" t="s">
        <v>3120</v>
      </c>
      <c r="J49" s="4644"/>
      <c r="K49" s="4645"/>
      <c r="L49" s="4645"/>
      <c r="M49" s="4645"/>
      <c r="N49" s="4645"/>
      <c r="O49" s="4645"/>
      <c r="P49" s="4645"/>
      <c r="Q49" s="4645"/>
      <c r="R49" s="4645"/>
      <c r="S49" s="4645"/>
      <c r="T49" s="4645"/>
      <c r="U49" s="4645"/>
      <c r="V49" s="4645"/>
      <c r="W49" s="4645"/>
      <c r="X49" s="4645"/>
      <c r="Y49" s="4645"/>
      <c r="Z49" s="4645"/>
      <c r="AA49" s="4645"/>
      <c r="AB49" s="4645"/>
      <c r="AC49" s="4645"/>
      <c r="AD49" s="4645"/>
      <c r="AE49" s="4645"/>
    </row>
    <row r="50" spans="1:32" s="2004" customFormat="1" ht="17.25" customHeight="1">
      <c r="B50" s="2004" t="s">
        <v>3121</v>
      </c>
      <c r="J50" s="4636" t="str">
        <f>cst_wskakunin_dairi1__space</f>
        <v>XXXアーキ　テスト代理人</v>
      </c>
      <c r="K50" s="4639"/>
      <c r="L50" s="4639"/>
      <c r="M50" s="4639"/>
      <c r="N50" s="4639"/>
      <c r="O50" s="4639"/>
      <c r="P50" s="4639"/>
      <c r="Q50" s="4639"/>
      <c r="R50" s="4639"/>
      <c r="S50" s="4639"/>
      <c r="T50" s="4639"/>
      <c r="U50" s="4639"/>
      <c r="V50" s="4639"/>
      <c r="W50" s="4639"/>
      <c r="X50" s="4639"/>
      <c r="Y50" s="4639"/>
      <c r="Z50" s="4639"/>
      <c r="AA50" s="4639"/>
      <c r="AB50" s="4639"/>
      <c r="AC50" s="4639"/>
      <c r="AD50" s="4639"/>
      <c r="AE50" s="4639"/>
    </row>
    <row r="51" spans="1:32" s="2004" customFormat="1" ht="17.25" customHeight="1">
      <c r="B51" s="2004" t="s">
        <v>3122</v>
      </c>
      <c r="I51" s="2004" t="s">
        <v>2595</v>
      </c>
      <c r="J51" s="4636" t="str">
        <f>cst_wskakunin_dairi1_ZIP</f>
        <v>359-0034</v>
      </c>
      <c r="K51" s="4639"/>
      <c r="L51" s="4639"/>
      <c r="M51" s="4639"/>
      <c r="N51" s="4639"/>
      <c r="O51" s="4639"/>
      <c r="P51" s="4639"/>
    </row>
    <row r="52" spans="1:32" s="2004" customFormat="1" ht="17.25" customHeight="1">
      <c r="B52" s="2004" t="s">
        <v>3123</v>
      </c>
      <c r="J52" s="4636" t="str">
        <f>cst_wskakunin_dairi1__address</f>
        <v>埼玉県所沢市東新井町307-7</v>
      </c>
      <c r="K52" s="4639"/>
      <c r="L52" s="4639"/>
      <c r="M52" s="4639"/>
      <c r="N52" s="4639"/>
      <c r="O52" s="4639"/>
      <c r="P52" s="4639"/>
      <c r="Q52" s="4639"/>
      <c r="R52" s="4639"/>
      <c r="S52" s="4639"/>
      <c r="T52" s="4639"/>
      <c r="U52" s="4639"/>
      <c r="V52" s="4639"/>
      <c r="W52" s="4639"/>
      <c r="X52" s="4639"/>
      <c r="Y52" s="4639"/>
      <c r="Z52" s="4639"/>
      <c r="AA52" s="4639"/>
      <c r="AB52" s="4639"/>
      <c r="AC52" s="4639"/>
      <c r="AD52" s="4639"/>
      <c r="AE52" s="4639"/>
    </row>
    <row r="53" spans="1:32" s="2004" customFormat="1" ht="17.25" customHeight="1">
      <c r="B53" s="2004" t="s">
        <v>3124</v>
      </c>
      <c r="J53" s="4636" t="str">
        <f>cst_wskakunin_dairi1_TEL</f>
        <v>048-222-2222</v>
      </c>
      <c r="K53" s="4639"/>
      <c r="L53" s="4639"/>
      <c r="M53" s="4639"/>
      <c r="N53" s="4639"/>
      <c r="O53" s="4639"/>
      <c r="P53" s="4639"/>
      <c r="Q53" s="4639"/>
      <c r="R53" s="4639"/>
      <c r="S53" s="4639"/>
    </row>
    <row r="54" spans="1:32" s="2004" customFormat="1" ht="6" customHeight="1">
      <c r="A54" s="2018"/>
      <c r="B54" s="2018"/>
      <c r="C54" s="2018"/>
      <c r="D54" s="2018"/>
      <c r="E54" s="2018"/>
      <c r="F54" s="2018"/>
      <c r="G54" s="2018"/>
      <c r="H54" s="2018"/>
      <c r="I54" s="2018"/>
      <c r="J54" s="2026"/>
      <c r="K54" s="2027"/>
      <c r="L54" s="2027"/>
      <c r="M54" s="2027"/>
      <c r="N54" s="2027"/>
      <c r="O54" s="2027"/>
      <c r="P54" s="2027"/>
      <c r="Q54" s="2027"/>
      <c r="R54" s="2027"/>
      <c r="S54" s="2027"/>
      <c r="T54" s="2018"/>
      <c r="U54" s="2018"/>
      <c r="V54" s="2018"/>
      <c r="W54" s="2018"/>
      <c r="X54" s="2018"/>
      <c r="Y54" s="2018"/>
      <c r="Z54" s="2018"/>
      <c r="AA54" s="2018"/>
      <c r="AB54" s="2018"/>
      <c r="AC54" s="2018"/>
      <c r="AD54" s="2018"/>
      <c r="AE54" s="2018"/>
      <c r="AF54" s="2018"/>
    </row>
    <row r="55" spans="1:32" s="2004" customFormat="1" ht="6" customHeight="1">
      <c r="J55" s="2022"/>
      <c r="K55" s="2023"/>
      <c r="L55" s="2023"/>
      <c r="M55" s="2023"/>
      <c r="N55" s="2023"/>
      <c r="O55" s="2023"/>
      <c r="P55" s="2023"/>
      <c r="Q55" s="2023"/>
      <c r="R55" s="2023"/>
      <c r="S55" s="2023"/>
    </row>
    <row r="56" spans="1:32" s="2004" customFormat="1" ht="17.25" customHeight="1">
      <c r="A56" s="2021" t="s">
        <v>4663</v>
      </c>
    </row>
    <row r="57" spans="1:32" s="2004" customFormat="1" ht="17.25" customHeight="1">
      <c r="B57" s="2004" t="s">
        <v>3120</v>
      </c>
      <c r="J57" s="4636" t="str">
        <f>cst_wskakunin_owner1__space_KANA</f>
        <v>テスト建て主　ﾀﾞｲﾋｮｳﾄﾘｼﾏﾘﾔｸｼｬﾁｮｳ　テスト</v>
      </c>
      <c r="K57" s="4639"/>
      <c r="L57" s="4639"/>
      <c r="M57" s="4639"/>
      <c r="N57" s="4639"/>
      <c r="O57" s="4639"/>
      <c r="P57" s="4639"/>
      <c r="Q57" s="4639"/>
      <c r="R57" s="4639"/>
      <c r="S57" s="4639"/>
      <c r="T57" s="4639"/>
      <c r="U57" s="4639"/>
      <c r="V57" s="4639"/>
      <c r="W57" s="4639"/>
      <c r="X57" s="4639"/>
      <c r="Y57" s="4639"/>
      <c r="Z57" s="4639"/>
      <c r="AA57" s="4639"/>
      <c r="AB57" s="4639"/>
      <c r="AC57" s="4639"/>
      <c r="AD57" s="4639"/>
      <c r="AE57" s="4639"/>
    </row>
    <row r="58" spans="1:32" s="2004" customFormat="1" ht="17.25" customHeight="1">
      <c r="B58" s="2004" t="s">
        <v>3121</v>
      </c>
      <c r="J58" s="4636" t="str">
        <f>cst_wskakunin_owner1__space</f>
        <v>テスト建て主　代表取締役社長　テストさん</v>
      </c>
      <c r="K58" s="4639"/>
      <c r="L58" s="4639"/>
      <c r="M58" s="4639"/>
      <c r="N58" s="4639"/>
      <c r="O58" s="4639"/>
      <c r="P58" s="4639"/>
      <c r="Q58" s="4639"/>
      <c r="R58" s="4639"/>
      <c r="S58" s="4639"/>
      <c r="T58" s="4639"/>
      <c r="U58" s="4639"/>
      <c r="V58" s="4639"/>
      <c r="W58" s="4639"/>
      <c r="X58" s="4639"/>
      <c r="Y58" s="4639"/>
      <c r="Z58" s="4639"/>
      <c r="AA58" s="4639"/>
      <c r="AB58" s="4639"/>
      <c r="AC58" s="4639"/>
      <c r="AD58" s="4639"/>
      <c r="AE58" s="4639"/>
    </row>
    <row r="59" spans="1:32" s="2004" customFormat="1" ht="17.25" customHeight="1">
      <c r="B59" s="2004" t="s">
        <v>3122</v>
      </c>
      <c r="I59" s="2004" t="s">
        <v>2595</v>
      </c>
      <c r="J59" s="4636" t="str">
        <f>cst_wskakunin_owner1_ZIP</f>
        <v>330-0064</v>
      </c>
      <c r="K59" s="4639"/>
      <c r="L59" s="4639"/>
      <c r="M59" s="4639"/>
      <c r="N59" s="4639"/>
      <c r="O59" s="4639"/>
      <c r="P59" s="4639"/>
    </row>
    <row r="60" spans="1:32" s="2004" customFormat="1" ht="17.25" customHeight="1">
      <c r="B60" s="2004" t="s">
        <v>3123</v>
      </c>
      <c r="J60" s="4636" t="str">
        <f>cst_wskakunin_owner1__address</f>
        <v>埼玉県埼玉県さいたま市浦和区岸町７－１２－３</v>
      </c>
      <c r="K60" s="4639"/>
      <c r="L60" s="4639"/>
      <c r="M60" s="4639"/>
      <c r="N60" s="4639"/>
      <c r="O60" s="4639"/>
      <c r="P60" s="4639"/>
      <c r="Q60" s="4639"/>
      <c r="R60" s="4639"/>
      <c r="S60" s="4639"/>
      <c r="T60" s="4639"/>
      <c r="U60" s="4639"/>
      <c r="V60" s="4639"/>
      <c r="W60" s="4639"/>
      <c r="X60" s="4639"/>
      <c r="Y60" s="4639"/>
      <c r="Z60" s="4639"/>
      <c r="AA60" s="4639"/>
      <c r="AB60" s="4639"/>
      <c r="AC60" s="4639"/>
      <c r="AD60" s="4639"/>
      <c r="AE60" s="4639"/>
    </row>
    <row r="61" spans="1:32" s="2004" customFormat="1" ht="17.25" customHeight="1">
      <c r="B61" s="2004" t="s">
        <v>3124</v>
      </c>
      <c r="J61" s="4636" t="str">
        <f>cst_wskakunin_owner1_TEL</f>
        <v>048-222-2222</v>
      </c>
      <c r="K61" s="4639"/>
      <c r="L61" s="4639"/>
      <c r="M61" s="4639"/>
      <c r="N61" s="4639"/>
      <c r="O61" s="4639"/>
      <c r="P61" s="4639"/>
      <c r="Q61" s="4639"/>
      <c r="R61" s="4639"/>
      <c r="S61" s="4639"/>
    </row>
    <row r="62" spans="1:32" s="2004" customFormat="1" ht="6" customHeight="1">
      <c r="A62" s="2018"/>
      <c r="B62" s="2018"/>
      <c r="C62" s="2018"/>
      <c r="D62" s="2018"/>
      <c r="E62" s="2018"/>
      <c r="F62" s="2018"/>
      <c r="G62" s="2018"/>
      <c r="H62" s="2018"/>
      <c r="I62" s="2018"/>
      <c r="J62" s="2026"/>
      <c r="K62" s="2027"/>
      <c r="L62" s="2027"/>
      <c r="M62" s="2027"/>
      <c r="N62" s="2027"/>
      <c r="O62" s="2027"/>
      <c r="P62" s="2027"/>
      <c r="Q62" s="2027"/>
      <c r="R62" s="2027"/>
      <c r="S62" s="2027"/>
      <c r="T62" s="2018"/>
      <c r="U62" s="2018"/>
      <c r="V62" s="2018"/>
      <c r="W62" s="2018"/>
      <c r="X62" s="2018"/>
      <c r="Y62" s="2018"/>
      <c r="Z62" s="2018"/>
      <c r="AA62" s="2018"/>
      <c r="AB62" s="2018"/>
      <c r="AC62" s="2018"/>
      <c r="AD62" s="2018"/>
      <c r="AE62" s="2018"/>
      <c r="AF62" s="2018"/>
    </row>
    <row r="63" spans="1:32" s="2004" customFormat="1" ht="6" customHeight="1">
      <c r="J63" s="2022"/>
      <c r="K63" s="2023"/>
      <c r="L63" s="2023"/>
      <c r="M63" s="2023"/>
      <c r="N63" s="2023"/>
      <c r="O63" s="2023"/>
      <c r="P63" s="2023"/>
      <c r="Q63" s="2023"/>
      <c r="R63" s="2023"/>
      <c r="S63" s="2023"/>
    </row>
    <row r="64" spans="1:32" s="2004" customFormat="1" ht="17.25" customHeight="1">
      <c r="A64" s="2021" t="s">
        <v>4664</v>
      </c>
    </row>
    <row r="65" spans="1:32" s="2004" customFormat="1" ht="17.25" customHeight="1">
      <c r="B65" s="2004" t="s">
        <v>3127</v>
      </c>
      <c r="I65" s="2028" t="s">
        <v>11</v>
      </c>
      <c r="J65" s="4633" t="str">
        <f>cst_wskakunin_sekkei1_SIKAKU</f>
        <v/>
      </c>
      <c r="K65" s="4633"/>
      <c r="L65" s="4633"/>
      <c r="M65" s="2004" t="s">
        <v>4665</v>
      </c>
      <c r="Q65" s="2028" t="s">
        <v>11</v>
      </c>
      <c r="R65" s="4636" t="str">
        <f>cst_wskakunin_sekkei1_TOUROKU_KIKAN</f>
        <v/>
      </c>
      <c r="S65" s="4636"/>
      <c r="T65" s="4636"/>
      <c r="U65" s="4636"/>
      <c r="V65" s="4636"/>
      <c r="W65" s="4636"/>
      <c r="X65" s="2004" t="s">
        <v>4666</v>
      </c>
      <c r="AA65" s="4636" t="str">
        <f>cst_wskakunin_sekkei1_KENTIKUSI_NO</f>
        <v/>
      </c>
      <c r="AB65" s="4636"/>
      <c r="AC65" s="4636"/>
      <c r="AD65" s="4636"/>
      <c r="AE65" s="2004" t="s">
        <v>7</v>
      </c>
    </row>
    <row r="66" spans="1:32" s="2004" customFormat="1" ht="17.25" customHeight="1">
      <c r="B66" s="2004" t="s">
        <v>3128</v>
      </c>
      <c r="I66" s="4636" t="str">
        <f>cst_wskakunin_sekkei1_NAME</f>
        <v/>
      </c>
      <c r="J66" s="4636"/>
      <c r="K66" s="4636"/>
      <c r="L66" s="4636"/>
      <c r="M66" s="4636"/>
      <c r="N66" s="4636"/>
      <c r="O66" s="4636"/>
      <c r="P66" s="4636"/>
      <c r="Q66" s="4636"/>
      <c r="R66" s="4636"/>
      <c r="S66" s="4636"/>
      <c r="T66" s="4636"/>
      <c r="U66" s="4636"/>
      <c r="V66" s="4636"/>
      <c r="W66" s="4636"/>
      <c r="X66" s="4636"/>
      <c r="Y66" s="4636"/>
      <c r="Z66" s="4636"/>
      <c r="AA66" s="4636"/>
      <c r="AB66" s="4636"/>
      <c r="AC66" s="4636"/>
      <c r="AD66" s="4636"/>
      <c r="AE66" s="4636"/>
    </row>
    <row r="67" spans="1:32" s="2004" customFormat="1" ht="17.25" customHeight="1">
      <c r="B67" s="2004" t="s">
        <v>3129</v>
      </c>
      <c r="I67" s="2028" t="s">
        <v>11</v>
      </c>
      <c r="J67" s="4633" t="str">
        <f>cst_wskakunin_sekkei1_JIMU_SIKAKU</f>
        <v/>
      </c>
      <c r="K67" s="4633"/>
      <c r="L67" s="4633"/>
      <c r="M67" s="2004" t="s">
        <v>4667</v>
      </c>
      <c r="R67" s="2028" t="s">
        <v>11</v>
      </c>
      <c r="S67" s="4636" t="str">
        <f>cst_wskakunin_sekkei1_JIMU_TOUROKU_KIKAN</f>
        <v/>
      </c>
      <c r="T67" s="4636"/>
      <c r="U67" s="4636"/>
      <c r="V67" s="4636"/>
      <c r="W67" s="2004" t="s">
        <v>4668</v>
      </c>
      <c r="AB67" s="4636" t="str">
        <f>cst_wskakunin_sekkei1_JIMU_NO</f>
        <v/>
      </c>
      <c r="AC67" s="4636"/>
      <c r="AD67" s="4636"/>
      <c r="AE67" s="2004" t="s">
        <v>7</v>
      </c>
    </row>
    <row r="68" spans="1:32" s="2004" customFormat="1" ht="17.25" customHeight="1">
      <c r="I68" s="4643" t="str">
        <f>cst_wskakunin_sekkei1_JIMU_NAME</f>
        <v/>
      </c>
      <c r="J68" s="4643"/>
      <c r="K68" s="4643"/>
      <c r="L68" s="4643"/>
      <c r="M68" s="4643"/>
      <c r="N68" s="4643"/>
      <c r="O68" s="4643"/>
      <c r="P68" s="4643"/>
      <c r="Q68" s="4643"/>
      <c r="R68" s="4643"/>
      <c r="S68" s="4643"/>
      <c r="T68" s="4643"/>
      <c r="U68" s="4643"/>
      <c r="V68" s="4643"/>
      <c r="W68" s="4643"/>
      <c r="X68" s="4643"/>
      <c r="Y68" s="4643"/>
      <c r="Z68" s="4643"/>
      <c r="AA68" s="4643"/>
      <c r="AB68" s="4643"/>
      <c r="AC68" s="4643"/>
      <c r="AD68" s="4643"/>
      <c r="AE68" s="4643"/>
    </row>
    <row r="69" spans="1:32" s="2004" customFormat="1" ht="17.25" customHeight="1">
      <c r="B69" s="2004" t="s">
        <v>3122</v>
      </c>
      <c r="I69" s="2004" t="s">
        <v>2595</v>
      </c>
      <c r="J69" s="4636" t="str">
        <f>cst_wskakunin_sekkei1_ZIP</f>
        <v/>
      </c>
      <c r="K69" s="4639"/>
      <c r="L69" s="4639"/>
      <c r="M69" s="4639"/>
      <c r="N69" s="4639"/>
      <c r="O69" s="4639"/>
      <c r="P69" s="4639"/>
    </row>
    <row r="70" spans="1:32" s="2004" customFormat="1" ht="17.25" customHeight="1">
      <c r="B70" s="2004" t="s">
        <v>3064</v>
      </c>
      <c r="J70" s="4636" t="str">
        <f>cst_wskakunin_sekkei1__address</f>
        <v/>
      </c>
      <c r="K70" s="4639"/>
      <c r="L70" s="4639"/>
      <c r="M70" s="4639"/>
      <c r="N70" s="4639"/>
      <c r="O70" s="4639"/>
      <c r="P70" s="4639"/>
      <c r="Q70" s="4639"/>
      <c r="R70" s="4639"/>
      <c r="S70" s="4639"/>
      <c r="T70" s="4639"/>
      <c r="U70" s="4639"/>
      <c r="V70" s="4639"/>
      <c r="W70" s="4639"/>
      <c r="X70" s="4639"/>
      <c r="Y70" s="4639"/>
      <c r="Z70" s="4639"/>
      <c r="AA70" s="4639"/>
      <c r="AB70" s="4639"/>
      <c r="AC70" s="4639"/>
      <c r="AD70" s="4639"/>
      <c r="AE70" s="4639"/>
    </row>
    <row r="71" spans="1:32" s="2004" customFormat="1" ht="17.25" customHeight="1">
      <c r="B71" s="2004" t="s">
        <v>3124</v>
      </c>
      <c r="J71" s="4636" t="str">
        <f>cst_wskakunin_sekkei1_TEL</f>
        <v/>
      </c>
      <c r="K71" s="4639"/>
      <c r="L71" s="4639"/>
      <c r="M71" s="4639"/>
      <c r="N71" s="4639"/>
      <c r="O71" s="4639"/>
      <c r="P71" s="4639"/>
      <c r="Q71" s="4639"/>
      <c r="R71" s="4639"/>
      <c r="S71" s="4639"/>
    </row>
    <row r="72" spans="1:32" s="2004" customFormat="1" ht="6" customHeight="1">
      <c r="A72" s="2018"/>
      <c r="B72" s="2018"/>
      <c r="C72" s="2018"/>
      <c r="D72" s="2018"/>
      <c r="E72" s="2018"/>
      <c r="F72" s="2018"/>
      <c r="G72" s="2018"/>
      <c r="H72" s="2018"/>
      <c r="I72" s="2018"/>
      <c r="J72" s="2026"/>
      <c r="K72" s="2027"/>
      <c r="L72" s="2027"/>
      <c r="M72" s="2027"/>
      <c r="N72" s="2027"/>
      <c r="O72" s="2027"/>
      <c r="P72" s="2027"/>
      <c r="Q72" s="2027"/>
      <c r="R72" s="2027"/>
      <c r="S72" s="2027"/>
      <c r="T72" s="2018"/>
      <c r="U72" s="2018"/>
      <c r="V72" s="2018"/>
      <c r="W72" s="2018"/>
      <c r="X72" s="2018"/>
      <c r="Y72" s="2018"/>
      <c r="Z72" s="2018"/>
      <c r="AA72" s="2018"/>
      <c r="AB72" s="2018"/>
      <c r="AC72" s="2018"/>
      <c r="AD72" s="2018"/>
      <c r="AE72" s="2018"/>
      <c r="AF72" s="2018"/>
    </row>
    <row r="73" spans="1:32" s="2004" customFormat="1" ht="6" customHeight="1">
      <c r="J73" s="2022"/>
      <c r="K73" s="2023"/>
      <c r="L73" s="2023"/>
      <c r="M73" s="2023"/>
      <c r="N73" s="2023"/>
      <c r="O73" s="2023"/>
      <c r="P73" s="2023"/>
      <c r="Q73" s="2023"/>
      <c r="R73" s="2023"/>
      <c r="S73" s="2023"/>
    </row>
    <row r="74" spans="1:32" s="2004" customFormat="1" ht="17.25" customHeight="1">
      <c r="A74" s="2021" t="s">
        <v>4669</v>
      </c>
    </row>
    <row r="75" spans="1:32" s="2004" customFormat="1" ht="17.25" customHeight="1"/>
    <row r="76" spans="1:32" s="2004" customFormat="1" ht="17.25" customHeight="1"/>
    <row r="77" spans="1:32" s="2004" customFormat="1" ht="6" customHeight="1">
      <c r="A77" s="2018"/>
      <c r="B77" s="2018"/>
      <c r="C77" s="2018"/>
      <c r="D77" s="2018"/>
      <c r="E77" s="2018"/>
      <c r="F77" s="2018"/>
      <c r="G77" s="2018"/>
      <c r="H77" s="2018"/>
      <c r="I77" s="2018"/>
      <c r="J77" s="2018"/>
      <c r="K77" s="2018"/>
      <c r="L77" s="2018"/>
      <c r="M77" s="2018"/>
      <c r="N77" s="2018"/>
      <c r="O77" s="2018"/>
      <c r="P77" s="2018"/>
      <c r="Q77" s="2018"/>
      <c r="R77" s="2018"/>
      <c r="S77" s="2018"/>
      <c r="T77" s="2018"/>
      <c r="U77" s="2018"/>
      <c r="V77" s="2018"/>
      <c r="W77" s="2018"/>
      <c r="X77" s="2018"/>
      <c r="Y77" s="2018"/>
      <c r="Z77" s="2018"/>
      <c r="AA77" s="2018"/>
      <c r="AB77" s="2018"/>
      <c r="AC77" s="2018"/>
      <c r="AD77" s="2018"/>
      <c r="AE77" s="2018"/>
      <c r="AF77" s="2018"/>
    </row>
    <row r="78" spans="1:32" s="2004" customFormat="1" ht="6" customHeight="1"/>
    <row r="79" spans="1:32" s="2004" customFormat="1" ht="17.25" customHeight="1">
      <c r="A79" s="2021" t="s">
        <v>4670</v>
      </c>
      <c r="S79" s="2029" t="s">
        <v>139</v>
      </c>
      <c r="T79" s="2004" t="s">
        <v>4671</v>
      </c>
      <c r="V79" s="2029" t="s">
        <v>139</v>
      </c>
      <c r="W79" s="2004" t="s">
        <v>4672</v>
      </c>
    </row>
    <row r="80" spans="1:32" s="2004" customFormat="1" ht="17.25" customHeight="1"/>
    <row r="81" spans="1:32" s="2004" customFormat="1" ht="17.25" customHeight="1"/>
    <row r="82" spans="1:32" s="2004" customFormat="1" ht="6" customHeight="1">
      <c r="A82" s="2018"/>
      <c r="B82" s="2018"/>
      <c r="C82" s="2018"/>
      <c r="D82" s="2018"/>
      <c r="E82" s="2018"/>
      <c r="F82" s="2018"/>
      <c r="G82" s="2018"/>
      <c r="H82" s="2018"/>
      <c r="I82" s="2018"/>
      <c r="J82" s="2018"/>
      <c r="K82" s="2018"/>
      <c r="L82" s="2018"/>
      <c r="M82" s="2018"/>
      <c r="N82" s="2018"/>
      <c r="O82" s="2018"/>
      <c r="P82" s="2018"/>
      <c r="Q82" s="2018"/>
      <c r="R82" s="2018"/>
      <c r="S82" s="2018"/>
      <c r="T82" s="2018"/>
      <c r="U82" s="2018"/>
      <c r="V82" s="2018"/>
      <c r="W82" s="2018"/>
      <c r="X82" s="2018"/>
      <c r="Y82" s="2018"/>
      <c r="Z82" s="2018"/>
      <c r="AA82" s="2018"/>
      <c r="AB82" s="2018"/>
      <c r="AC82" s="2018"/>
      <c r="AD82" s="2018"/>
      <c r="AE82" s="2018"/>
      <c r="AF82" s="2018"/>
    </row>
    <row r="83" spans="1:32" s="2004" customFormat="1" ht="6" customHeight="1"/>
    <row r="84" spans="1:32" s="2004" customFormat="1" ht="17.25" customHeight="1">
      <c r="A84" s="2021" t="s">
        <v>4673</v>
      </c>
    </row>
    <row r="85" spans="1:32" s="2004" customFormat="1" ht="17.25" customHeight="1">
      <c r="B85" s="4640"/>
      <c r="C85" s="4640"/>
      <c r="D85" s="4640"/>
      <c r="E85" s="4640"/>
      <c r="F85" s="4640"/>
      <c r="G85" s="4640"/>
      <c r="H85" s="4640"/>
      <c r="I85" s="4640"/>
      <c r="J85" s="4640"/>
      <c r="K85" s="4640"/>
      <c r="L85" s="4640"/>
      <c r="M85" s="4640"/>
      <c r="N85" s="4640"/>
      <c r="O85" s="4640"/>
      <c r="P85" s="4640"/>
      <c r="Q85" s="4640"/>
      <c r="R85" s="4640"/>
      <c r="S85" s="4640"/>
      <c r="T85" s="4640"/>
      <c r="U85" s="4640"/>
      <c r="V85" s="4640"/>
      <c r="W85" s="4640"/>
      <c r="X85" s="4640"/>
      <c r="Y85" s="4640"/>
      <c r="Z85" s="4640"/>
      <c r="AA85" s="4640"/>
      <c r="AB85" s="4640"/>
      <c r="AC85" s="4640"/>
      <c r="AD85" s="4640"/>
      <c r="AE85" s="4640"/>
    </row>
    <row r="86" spans="1:32" s="2004" customFormat="1" ht="17.25" customHeight="1">
      <c r="B86" s="4640"/>
      <c r="C86" s="4640"/>
      <c r="D86" s="4640"/>
      <c r="E86" s="4640"/>
      <c r="F86" s="4640"/>
      <c r="G86" s="4640"/>
      <c r="H86" s="4640"/>
      <c r="I86" s="4640"/>
      <c r="J86" s="4640"/>
      <c r="K86" s="4640"/>
      <c r="L86" s="4640"/>
      <c r="M86" s="4640"/>
      <c r="N86" s="4640"/>
      <c r="O86" s="4640"/>
      <c r="P86" s="4640"/>
      <c r="Q86" s="4640"/>
      <c r="R86" s="4640"/>
      <c r="S86" s="4640"/>
      <c r="T86" s="4640"/>
      <c r="U86" s="4640"/>
      <c r="V86" s="4640"/>
      <c r="W86" s="4640"/>
      <c r="X86" s="4640"/>
      <c r="Y86" s="4640"/>
      <c r="Z86" s="4640"/>
      <c r="AA86" s="4640"/>
      <c r="AB86" s="4640"/>
      <c r="AC86" s="4640"/>
      <c r="AD86" s="4640"/>
      <c r="AE86" s="4640"/>
    </row>
    <row r="87" spans="1:32" s="2004" customFormat="1" ht="17.25" customHeight="1">
      <c r="A87" s="2004" t="s">
        <v>3132</v>
      </c>
      <c r="F87" s="4641" t="str">
        <f>cst_wskakunin_BUILD_NAME</f>
        <v>テスト０７１１－１</v>
      </c>
      <c r="G87" s="4641"/>
      <c r="H87" s="4641"/>
      <c r="I87" s="4641"/>
      <c r="J87" s="4641"/>
      <c r="K87" s="4641"/>
      <c r="L87" s="4641"/>
      <c r="M87" s="4641"/>
      <c r="N87" s="4641"/>
      <c r="O87" s="4641"/>
      <c r="P87" s="4641"/>
      <c r="Q87" s="4641"/>
      <c r="R87" s="4641"/>
      <c r="S87" s="4641"/>
      <c r="T87" s="4641"/>
      <c r="U87" s="4641"/>
      <c r="V87" s="4641"/>
      <c r="W87" s="4641"/>
      <c r="X87" s="4641"/>
      <c r="Y87" s="4641"/>
      <c r="Z87" s="4641"/>
      <c r="AA87" s="4641"/>
      <c r="AB87" s="4641"/>
      <c r="AC87" s="4641"/>
      <c r="AD87" s="4641"/>
      <c r="AE87" s="2004" t="s">
        <v>57</v>
      </c>
    </row>
    <row r="88" spans="1:32" s="2004" customFormat="1" ht="11.25" customHeight="1">
      <c r="B88" s="2208"/>
      <c r="C88" s="2208"/>
      <c r="D88" s="2208"/>
      <c r="E88" s="2208"/>
      <c r="F88" s="2208"/>
      <c r="G88" s="2208"/>
      <c r="H88" s="2208"/>
      <c r="I88" s="2208"/>
      <c r="J88" s="2208"/>
      <c r="K88" s="2208"/>
      <c r="L88" s="2208"/>
      <c r="M88" s="2208"/>
      <c r="N88" s="2208"/>
      <c r="O88" s="2208"/>
      <c r="P88" s="2208"/>
      <c r="Q88" s="2208"/>
      <c r="R88" s="2208"/>
      <c r="S88" s="2208"/>
      <c r="T88" s="2208"/>
      <c r="U88" s="2208"/>
      <c r="V88" s="2208"/>
      <c r="W88" s="2208"/>
      <c r="X88" s="2208"/>
      <c r="Y88" s="2208"/>
      <c r="Z88" s="2208"/>
      <c r="AA88" s="2208"/>
      <c r="AB88" s="2208"/>
      <c r="AC88" s="2208"/>
      <c r="AD88" s="2208"/>
      <c r="AE88" s="2208"/>
    </row>
    <row r="89" spans="1:32" s="2004" customFormat="1" ht="14.25" customHeight="1">
      <c r="A89" s="2004" t="s">
        <v>4674</v>
      </c>
      <c r="C89" s="2030"/>
      <c r="D89" s="2030"/>
      <c r="E89" s="2030"/>
      <c r="F89" s="2030"/>
      <c r="G89" s="2030"/>
      <c r="H89" s="2030"/>
      <c r="I89" s="2030"/>
      <c r="J89" s="2030"/>
      <c r="K89" s="2030"/>
      <c r="L89" s="2030"/>
      <c r="M89" s="2030"/>
      <c r="N89" s="2030"/>
      <c r="O89" s="2030"/>
      <c r="P89" s="2030"/>
      <c r="Q89" s="2030"/>
      <c r="R89" s="2030"/>
      <c r="S89" s="2030"/>
      <c r="T89" s="2030"/>
      <c r="U89" s="2030"/>
      <c r="V89" s="2030"/>
      <c r="W89" s="2030"/>
      <c r="X89" s="2030"/>
      <c r="Y89" s="2030"/>
      <c r="Z89" s="2030"/>
      <c r="AA89" s="2030"/>
      <c r="AB89" s="2030"/>
      <c r="AC89" s="2030"/>
      <c r="AD89" s="2030"/>
      <c r="AE89" s="2030"/>
    </row>
    <row r="90" spans="1:32" s="2004" customFormat="1" ht="14.25" customHeight="1">
      <c r="B90" s="2004" t="s">
        <v>4675</v>
      </c>
      <c r="C90" s="2030"/>
      <c r="D90" s="2030"/>
      <c r="E90" s="2030"/>
      <c r="F90" s="2030"/>
      <c r="G90" s="2030"/>
      <c r="H90" s="4642"/>
      <c r="I90" s="4642"/>
      <c r="J90" s="2030" t="s">
        <v>477</v>
      </c>
      <c r="K90" s="2031"/>
      <c r="L90" s="2030" t="s">
        <v>5</v>
      </c>
      <c r="M90" s="2032"/>
      <c r="N90" s="2030" t="s">
        <v>478</v>
      </c>
      <c r="O90" s="2030"/>
      <c r="Q90" s="2004" t="s">
        <v>4676</v>
      </c>
      <c r="S90" s="2030"/>
      <c r="T90" s="2030"/>
      <c r="U90" s="2030"/>
      <c r="V90" s="2030"/>
      <c r="W90" s="2030"/>
      <c r="X90" s="4642"/>
      <c r="Y90" s="4642"/>
      <c r="Z90" s="2030" t="s">
        <v>477</v>
      </c>
      <c r="AA90" s="2031"/>
      <c r="AB90" s="2030" t="s">
        <v>5</v>
      </c>
      <c r="AC90" s="2032"/>
      <c r="AD90" s="2033" t="s">
        <v>478</v>
      </c>
      <c r="AE90" s="2030"/>
    </row>
    <row r="91" spans="1:32" ht="6" customHeight="1">
      <c r="A91" s="2034"/>
      <c r="B91" s="2034"/>
      <c r="C91" s="2034"/>
      <c r="D91" s="2034"/>
      <c r="E91" s="2034"/>
      <c r="F91" s="2034"/>
      <c r="G91" s="2034"/>
      <c r="H91" s="2034"/>
      <c r="I91" s="2034"/>
      <c r="J91" s="2034"/>
      <c r="K91" s="2034"/>
      <c r="L91" s="2034"/>
      <c r="M91" s="2034"/>
      <c r="N91" s="2034"/>
      <c r="O91" s="2034"/>
      <c r="P91" s="2034"/>
      <c r="Q91" s="2034"/>
      <c r="R91" s="2034"/>
      <c r="S91" s="2034"/>
      <c r="T91" s="2034"/>
      <c r="U91" s="2034"/>
      <c r="V91" s="2034"/>
      <c r="W91" s="2034"/>
      <c r="X91" s="2034"/>
      <c r="Y91" s="2034"/>
      <c r="Z91" s="2034"/>
      <c r="AA91" s="2034"/>
      <c r="AB91" s="2034"/>
      <c r="AC91" s="2034"/>
      <c r="AD91" s="2034"/>
      <c r="AE91" s="2034"/>
      <c r="AF91" s="2034"/>
    </row>
    <row r="92" spans="1:32" ht="15.75" customHeight="1"/>
    <row r="93" spans="1:32" s="2004" customFormat="1" ht="18" customHeight="1">
      <c r="A93" s="4635" t="s">
        <v>3142</v>
      </c>
      <c r="B93" s="4635"/>
      <c r="C93" s="4635"/>
      <c r="D93" s="4635"/>
      <c r="E93" s="4635"/>
      <c r="F93" s="4635"/>
      <c r="G93" s="4635"/>
      <c r="H93" s="4635"/>
      <c r="I93" s="4635"/>
      <c r="J93" s="4635"/>
      <c r="K93" s="4635"/>
      <c r="L93" s="4635"/>
      <c r="M93" s="4635"/>
      <c r="N93" s="4635"/>
      <c r="O93" s="4635"/>
      <c r="P93" s="4635"/>
      <c r="Q93" s="4635"/>
      <c r="R93" s="4635"/>
      <c r="S93" s="4635"/>
      <c r="T93" s="4635"/>
      <c r="U93" s="4635"/>
      <c r="V93" s="4635"/>
      <c r="W93" s="4635"/>
      <c r="X93" s="4635"/>
      <c r="Y93" s="4635"/>
      <c r="Z93" s="4635"/>
      <c r="AA93" s="4635"/>
      <c r="AB93" s="4635"/>
      <c r="AC93" s="4635"/>
      <c r="AD93" s="4635"/>
      <c r="AE93" s="4635"/>
      <c r="AF93" s="4635"/>
    </row>
    <row r="94" spans="1:32" s="2004" customFormat="1" ht="24.75" customHeight="1">
      <c r="A94" s="2018"/>
      <c r="B94" s="2020"/>
      <c r="C94" s="2018"/>
      <c r="D94" s="2018"/>
      <c r="E94" s="2018"/>
      <c r="F94" s="2018"/>
      <c r="G94" s="2018"/>
      <c r="H94" s="2018"/>
      <c r="I94" s="2018"/>
      <c r="J94" s="2018"/>
      <c r="K94" s="2018"/>
      <c r="L94" s="2018"/>
      <c r="M94" s="2018"/>
      <c r="N94" s="2018"/>
      <c r="O94" s="2018"/>
      <c r="P94" s="2018"/>
      <c r="Q94" s="2018"/>
      <c r="R94" s="2018"/>
      <c r="S94" s="2018"/>
      <c r="T94" s="2018"/>
      <c r="U94" s="2018"/>
      <c r="V94" s="2018"/>
      <c r="W94" s="2018"/>
      <c r="X94" s="2018"/>
      <c r="Y94" s="2018"/>
      <c r="Z94" s="2018"/>
      <c r="AA94" s="2018"/>
      <c r="AB94" s="2018"/>
      <c r="AC94" s="2018"/>
      <c r="AD94" s="2018"/>
      <c r="AE94" s="2018"/>
      <c r="AF94" s="2018"/>
    </row>
    <row r="95" spans="1:32" s="2004" customFormat="1" ht="6" customHeight="1">
      <c r="B95" s="2021"/>
    </row>
    <row r="96" spans="1:32" s="2004" customFormat="1" ht="17.25" customHeight="1">
      <c r="A96" s="2021" t="s">
        <v>3143</v>
      </c>
    </row>
    <row r="97" spans="1:32" s="2004" customFormat="1" ht="17.25" customHeight="1">
      <c r="C97" s="2029" t="s">
        <v>139</v>
      </c>
      <c r="D97" s="2004" t="s">
        <v>3144</v>
      </c>
      <c r="J97" s="2022"/>
      <c r="K97" s="2023"/>
      <c r="L97" s="2023"/>
      <c r="M97" s="2023"/>
      <c r="N97" s="2023"/>
      <c r="O97" s="2023"/>
      <c r="P97" s="2023"/>
      <c r="Q97" s="2023"/>
      <c r="R97" s="2023"/>
      <c r="S97" s="2023"/>
      <c r="T97" s="2023"/>
      <c r="U97" s="2023"/>
      <c r="V97" s="2023"/>
      <c r="W97" s="2023"/>
      <c r="X97" s="2023"/>
      <c r="Y97" s="2023"/>
      <c r="Z97" s="2023"/>
      <c r="AA97" s="2023"/>
      <c r="AB97" s="2023"/>
      <c r="AC97" s="2023"/>
      <c r="AD97" s="2023"/>
      <c r="AE97" s="2023"/>
    </row>
    <row r="98" spans="1:32" s="2004" customFormat="1" ht="17.25" customHeight="1">
      <c r="C98" s="2029" t="s">
        <v>139</v>
      </c>
      <c r="D98" s="2004" t="s">
        <v>3145</v>
      </c>
      <c r="J98" s="2022"/>
      <c r="K98" s="2023"/>
      <c r="L98" s="2023"/>
      <c r="M98" s="2023"/>
      <c r="N98" s="2023"/>
      <c r="O98" s="2023"/>
      <c r="P98" s="2023"/>
      <c r="Q98" s="2023"/>
      <c r="R98" s="2023"/>
      <c r="S98" s="2023"/>
      <c r="T98" s="2023"/>
      <c r="U98" s="2023"/>
      <c r="V98" s="2023"/>
      <c r="W98" s="2023"/>
      <c r="X98" s="2023"/>
      <c r="Y98" s="2023"/>
      <c r="Z98" s="2023"/>
      <c r="AA98" s="2023"/>
      <c r="AB98" s="2023"/>
      <c r="AC98" s="2023"/>
      <c r="AD98" s="2023"/>
      <c r="AE98" s="2023"/>
    </row>
    <row r="99" spans="1:32" s="2004" customFormat="1" ht="6" customHeight="1">
      <c r="A99" s="2018"/>
      <c r="B99" s="2018"/>
      <c r="C99" s="2018"/>
      <c r="D99" s="2018"/>
      <c r="E99" s="2018"/>
      <c r="F99" s="2018"/>
      <c r="G99" s="2018"/>
      <c r="H99" s="2018"/>
      <c r="I99" s="2018"/>
      <c r="J99" s="2026"/>
      <c r="K99" s="2027"/>
      <c r="L99" s="2027"/>
      <c r="M99" s="2027"/>
      <c r="N99" s="2027"/>
      <c r="O99" s="2027"/>
      <c r="P99" s="2027"/>
      <c r="Q99" s="2027"/>
      <c r="R99" s="2027"/>
      <c r="S99" s="2027"/>
      <c r="T99" s="2027"/>
      <c r="U99" s="2027"/>
      <c r="V99" s="2027"/>
      <c r="W99" s="2027"/>
      <c r="X99" s="2027"/>
      <c r="Y99" s="2027"/>
      <c r="Z99" s="2027"/>
      <c r="AA99" s="2027"/>
      <c r="AB99" s="2027"/>
      <c r="AC99" s="2027"/>
      <c r="AD99" s="2027"/>
      <c r="AE99" s="2027"/>
      <c r="AF99" s="2018"/>
    </row>
    <row r="100" spans="1:32" s="2004" customFormat="1" ht="6" customHeight="1">
      <c r="J100" s="2022"/>
      <c r="K100" s="2023"/>
      <c r="L100" s="2023"/>
      <c r="M100" s="2023"/>
      <c r="N100" s="2023"/>
      <c r="O100" s="2023"/>
      <c r="P100" s="2023"/>
      <c r="Q100" s="2023"/>
      <c r="R100" s="2023"/>
      <c r="S100" s="2023"/>
      <c r="T100" s="2023"/>
      <c r="U100" s="2023"/>
      <c r="V100" s="2023"/>
      <c r="W100" s="2023"/>
      <c r="X100" s="2023"/>
      <c r="Y100" s="2023"/>
      <c r="Z100" s="2023"/>
      <c r="AA100" s="2023"/>
      <c r="AB100" s="2023"/>
      <c r="AC100" s="2023"/>
      <c r="AD100" s="2023"/>
      <c r="AE100" s="2023"/>
    </row>
    <row r="101" spans="1:32" s="2004" customFormat="1" ht="17.25" customHeight="1">
      <c r="A101" s="2021" t="s">
        <v>3146</v>
      </c>
    </row>
    <row r="102" spans="1:32" s="2004" customFormat="1" ht="17.25" customHeight="1">
      <c r="A102" s="2035"/>
      <c r="B102" s="2021" t="s">
        <v>5381</v>
      </c>
      <c r="C102" s="2021"/>
      <c r="D102" s="2021"/>
      <c r="J102" s="2022"/>
      <c r="K102" s="2023"/>
      <c r="L102" s="2023"/>
      <c r="M102" s="2023"/>
      <c r="N102" s="2023"/>
      <c r="O102" s="2023"/>
      <c r="P102" s="2023"/>
      <c r="Q102" s="2023"/>
      <c r="R102" s="2023"/>
      <c r="S102" s="2023"/>
      <c r="T102" s="2023"/>
      <c r="U102" s="2023"/>
      <c r="V102" s="2023"/>
      <c r="W102" s="2023"/>
      <c r="X102" s="2023"/>
      <c r="Y102" s="2023"/>
      <c r="Z102" s="2023"/>
      <c r="AA102" s="2023"/>
      <c r="AB102" s="2023"/>
      <c r="AC102" s="2023"/>
      <c r="AD102" s="2023"/>
      <c r="AE102" s="2023"/>
    </row>
    <row r="103" spans="1:32" s="2004" customFormat="1" ht="17.25" customHeight="1">
      <c r="C103" s="2029" t="s">
        <v>139</v>
      </c>
      <c r="D103" s="4634" t="s">
        <v>5382</v>
      </c>
      <c r="E103" s="4634"/>
      <c r="G103" s="2004" t="s">
        <v>3150</v>
      </c>
      <c r="J103" s="2022"/>
      <c r="K103" s="2023"/>
      <c r="L103" s="2023"/>
      <c r="M103" s="2023"/>
      <c r="N103" s="2023"/>
      <c r="O103" s="2023"/>
      <c r="P103" s="2023"/>
      <c r="Q103" s="2023"/>
      <c r="R103" s="2023"/>
      <c r="S103" s="2023"/>
      <c r="T103" s="2023"/>
      <c r="U103" s="2023"/>
      <c r="V103" s="2023"/>
      <c r="W103" s="2023"/>
      <c r="X103" s="2023"/>
      <c r="Y103" s="2023"/>
      <c r="Z103" s="2023"/>
      <c r="AA103" s="2023"/>
      <c r="AB103" s="2023"/>
      <c r="AC103" s="2023"/>
      <c r="AD103" s="2023"/>
      <c r="AE103" s="2023"/>
    </row>
    <row r="104" spans="1:32" s="2004" customFormat="1" ht="17.25" customHeight="1">
      <c r="C104" s="2029" t="s">
        <v>139</v>
      </c>
      <c r="D104" s="4634" t="s">
        <v>5383</v>
      </c>
      <c r="E104" s="4634"/>
      <c r="G104" s="2004" t="s">
        <v>3152</v>
      </c>
      <c r="J104" s="2022"/>
      <c r="K104" s="2023"/>
      <c r="L104" s="2023"/>
      <c r="M104" s="2023"/>
      <c r="N104" s="2023"/>
      <c r="O104" s="2023"/>
      <c r="P104" s="2023"/>
    </row>
    <row r="105" spans="1:32" s="2004" customFormat="1" ht="17.25" customHeight="1">
      <c r="C105" s="2029" t="s">
        <v>139</v>
      </c>
      <c r="D105" s="4634" t="s">
        <v>5384</v>
      </c>
      <c r="E105" s="4634"/>
      <c r="G105" s="2004" t="s">
        <v>3154</v>
      </c>
      <c r="J105" s="2022"/>
      <c r="K105" s="2023"/>
      <c r="L105" s="2023"/>
      <c r="M105" s="2023"/>
      <c r="N105" s="2023"/>
      <c r="O105" s="2023"/>
      <c r="P105" s="2023"/>
      <c r="Q105" s="2023"/>
      <c r="R105" s="2023"/>
      <c r="S105" s="2023"/>
      <c r="T105" s="2023"/>
      <c r="U105" s="2023"/>
      <c r="V105" s="2023"/>
      <c r="W105" s="2023"/>
      <c r="X105" s="2023"/>
      <c r="Y105" s="2023"/>
      <c r="Z105" s="2023"/>
      <c r="AA105" s="2023"/>
      <c r="AB105" s="2023"/>
      <c r="AC105" s="2023"/>
      <c r="AD105" s="2023"/>
      <c r="AE105" s="2023"/>
      <c r="AF105" s="2023"/>
    </row>
    <row r="106" spans="1:32" s="2004" customFormat="1" ht="6" customHeight="1">
      <c r="A106" s="2036"/>
      <c r="B106" s="2036"/>
      <c r="C106" s="2036"/>
      <c r="D106" s="2037"/>
      <c r="E106" s="2037"/>
      <c r="F106" s="2036"/>
      <c r="G106" s="2036"/>
      <c r="H106" s="2036"/>
      <c r="I106" s="2036"/>
      <c r="J106" s="2038"/>
      <c r="K106" s="2039"/>
      <c r="L106" s="2039"/>
      <c r="M106" s="2039"/>
      <c r="N106" s="2039"/>
      <c r="O106" s="2039"/>
      <c r="P106" s="2039"/>
      <c r="Q106" s="2039"/>
      <c r="R106" s="2039"/>
      <c r="S106" s="2039"/>
      <c r="T106" s="2039"/>
      <c r="U106" s="2039"/>
      <c r="V106" s="2039"/>
      <c r="W106" s="2039"/>
      <c r="X106" s="2039"/>
      <c r="Y106" s="2039"/>
      <c r="Z106" s="2039"/>
      <c r="AA106" s="2039"/>
      <c r="AB106" s="2039"/>
      <c r="AC106" s="2039"/>
      <c r="AD106" s="2039"/>
      <c r="AE106" s="2039"/>
      <c r="AF106" s="2039"/>
    </row>
    <row r="107" spans="1:32" s="2004" customFormat="1" ht="6" customHeight="1">
      <c r="A107" s="2040"/>
      <c r="B107" s="2040"/>
      <c r="C107" s="2040"/>
      <c r="D107" s="2041"/>
      <c r="E107" s="2041"/>
      <c r="F107" s="2040"/>
      <c r="G107" s="2040"/>
      <c r="H107" s="2040"/>
      <c r="I107" s="2040"/>
      <c r="J107" s="2042"/>
      <c r="K107" s="2043"/>
      <c r="L107" s="2043"/>
      <c r="M107" s="2043"/>
      <c r="N107" s="2043"/>
      <c r="O107" s="2043"/>
      <c r="P107" s="2043"/>
      <c r="Q107" s="2043"/>
      <c r="R107" s="2043"/>
      <c r="S107" s="2043"/>
      <c r="T107" s="2043"/>
      <c r="U107" s="2043"/>
      <c r="V107" s="2043"/>
      <c r="W107" s="2043"/>
      <c r="X107" s="2043"/>
      <c r="Y107" s="2043"/>
      <c r="Z107" s="2043"/>
      <c r="AA107" s="2043"/>
      <c r="AB107" s="2043"/>
      <c r="AC107" s="2043"/>
      <c r="AD107" s="2043"/>
      <c r="AE107" s="2043"/>
      <c r="AF107" s="2043"/>
    </row>
    <row r="108" spans="1:32" s="2004" customFormat="1" ht="17.25" customHeight="1">
      <c r="A108" s="2035"/>
      <c r="B108" s="2021" t="s">
        <v>5385</v>
      </c>
      <c r="C108" s="2021"/>
      <c r="D108" s="2021"/>
      <c r="J108" s="2022"/>
      <c r="K108" s="2023"/>
      <c r="L108" s="2023"/>
      <c r="M108" s="2023"/>
      <c r="N108" s="2023"/>
      <c r="O108" s="2023"/>
      <c r="P108" s="2023"/>
      <c r="Q108" s="2023"/>
      <c r="R108" s="2023"/>
      <c r="S108" s="2023"/>
      <c r="T108" s="2023"/>
      <c r="U108" s="2023"/>
      <c r="V108" s="2023"/>
      <c r="W108" s="2023"/>
      <c r="X108" s="2023"/>
      <c r="Y108" s="2023"/>
      <c r="Z108" s="2023"/>
      <c r="AA108" s="2023"/>
      <c r="AB108" s="2023"/>
      <c r="AC108" s="2023"/>
      <c r="AD108" s="2023"/>
      <c r="AE108" s="2023"/>
    </row>
    <row r="109" spans="1:32" s="2004" customFormat="1" ht="17.25" customHeight="1">
      <c r="C109" s="2029" t="s">
        <v>139</v>
      </c>
      <c r="D109" s="4634" t="s">
        <v>5386</v>
      </c>
      <c r="E109" s="4634"/>
      <c r="G109" s="2004" t="s">
        <v>3157</v>
      </c>
      <c r="J109" s="2022"/>
      <c r="K109" s="2023"/>
      <c r="L109" s="2023"/>
      <c r="M109" s="2023"/>
      <c r="N109" s="2023"/>
      <c r="O109" s="2023"/>
      <c r="P109" s="2023"/>
      <c r="Q109" s="2023"/>
      <c r="R109" s="2023"/>
      <c r="S109" s="2023"/>
      <c r="T109" s="2023"/>
      <c r="U109" s="2023"/>
      <c r="V109" s="2023"/>
      <c r="W109" s="2023"/>
      <c r="X109" s="2023"/>
      <c r="Y109" s="2023"/>
      <c r="Z109" s="2023"/>
      <c r="AA109" s="2023"/>
      <c r="AB109" s="2023"/>
      <c r="AC109" s="2023"/>
      <c r="AD109" s="2023"/>
      <c r="AE109" s="2023"/>
    </row>
    <row r="110" spans="1:32" s="2004" customFormat="1" ht="17.25" customHeight="1">
      <c r="C110" s="2029" t="s">
        <v>139</v>
      </c>
      <c r="D110" s="4634" t="s">
        <v>5387</v>
      </c>
      <c r="E110" s="4634"/>
      <c r="G110" s="2004" t="s">
        <v>3159</v>
      </c>
      <c r="J110" s="2022"/>
      <c r="K110" s="2023"/>
      <c r="L110" s="2023"/>
      <c r="M110" s="2023"/>
      <c r="N110" s="2023"/>
      <c r="O110" s="2023"/>
      <c r="P110" s="2023"/>
    </row>
    <row r="111" spans="1:32" s="2004" customFormat="1" ht="17.25" customHeight="1">
      <c r="C111" s="2029" t="s">
        <v>139</v>
      </c>
      <c r="D111" s="4634" t="s">
        <v>5388</v>
      </c>
      <c r="E111" s="4634"/>
      <c r="G111" s="2004" t="s">
        <v>3161</v>
      </c>
      <c r="J111" s="2022"/>
      <c r="K111" s="2023"/>
      <c r="L111" s="2023"/>
      <c r="M111" s="2023"/>
      <c r="N111" s="2023"/>
      <c r="O111" s="2023"/>
      <c r="P111" s="2023"/>
      <c r="Q111" s="2023"/>
      <c r="R111" s="2023"/>
      <c r="S111" s="2023"/>
      <c r="T111" s="2023"/>
      <c r="U111" s="2023"/>
      <c r="V111" s="2023"/>
      <c r="W111" s="2023"/>
      <c r="X111" s="2023"/>
      <c r="Y111" s="2023"/>
      <c r="Z111" s="2023"/>
      <c r="AA111" s="2023"/>
      <c r="AB111" s="2023"/>
      <c r="AC111" s="2023"/>
      <c r="AD111" s="2023"/>
      <c r="AE111" s="2023"/>
    </row>
    <row r="112" spans="1:32" s="2004" customFormat="1" ht="17.25" customHeight="1">
      <c r="C112" s="2029" t="s">
        <v>139</v>
      </c>
      <c r="D112" s="4634" t="s">
        <v>5389</v>
      </c>
      <c r="E112" s="4634"/>
      <c r="G112" s="2004" t="s">
        <v>3163</v>
      </c>
      <c r="J112" s="2022"/>
      <c r="K112" s="2023"/>
      <c r="L112" s="2023"/>
      <c r="M112" s="2023"/>
      <c r="N112" s="2023"/>
      <c r="O112" s="2023"/>
      <c r="P112" s="2023"/>
      <c r="Q112" s="2023"/>
      <c r="R112" s="2023"/>
      <c r="S112" s="2023"/>
      <c r="AF112" s="2023"/>
    </row>
    <row r="113" spans="1:32" s="2004" customFormat="1" ht="6" customHeight="1">
      <c r="A113" s="2036"/>
      <c r="B113" s="2036"/>
      <c r="C113" s="2036"/>
      <c r="D113" s="2037"/>
      <c r="E113" s="2037"/>
      <c r="F113" s="2036"/>
      <c r="G113" s="2036"/>
      <c r="H113" s="2036"/>
      <c r="I113" s="2036"/>
      <c r="J113" s="2038"/>
      <c r="K113" s="2039"/>
      <c r="L113" s="2039"/>
      <c r="M113" s="2039"/>
      <c r="N113" s="2039"/>
      <c r="O113" s="2039"/>
      <c r="P113" s="2039"/>
      <c r="Q113" s="2039"/>
      <c r="R113" s="2039"/>
      <c r="S113" s="2039"/>
      <c r="T113" s="2039"/>
      <c r="U113" s="2039"/>
      <c r="V113" s="2039"/>
      <c r="W113" s="2039"/>
      <c r="X113" s="2039"/>
      <c r="Y113" s="2039"/>
      <c r="Z113" s="2039"/>
      <c r="AA113" s="2039"/>
      <c r="AB113" s="2039"/>
      <c r="AC113" s="2039"/>
      <c r="AD113" s="2039"/>
      <c r="AE113" s="2039"/>
      <c r="AF113" s="2039"/>
    </row>
    <row r="114" spans="1:32" s="2004" customFormat="1" ht="6" customHeight="1">
      <c r="A114" s="2040"/>
      <c r="B114" s="2040"/>
      <c r="C114" s="2040"/>
      <c r="D114" s="2041"/>
      <c r="E114" s="2041"/>
      <c r="F114" s="2040"/>
      <c r="G114" s="2040"/>
      <c r="H114" s="2040"/>
      <c r="I114" s="2040"/>
      <c r="J114" s="2042"/>
      <c r="K114" s="2043"/>
      <c r="L114" s="2043"/>
      <c r="M114" s="2043"/>
      <c r="N114" s="2043"/>
      <c r="O114" s="2043"/>
      <c r="P114" s="2043"/>
      <c r="Q114" s="2043"/>
      <c r="R114" s="2043"/>
      <c r="S114" s="2043"/>
      <c r="T114" s="2043"/>
      <c r="U114" s="2043"/>
      <c r="V114" s="2043"/>
      <c r="W114" s="2043"/>
      <c r="X114" s="2043"/>
      <c r="Y114" s="2043"/>
      <c r="Z114" s="2043"/>
      <c r="AA114" s="2043"/>
      <c r="AB114" s="2043"/>
      <c r="AC114" s="2043"/>
      <c r="AD114" s="2043"/>
      <c r="AE114" s="2043"/>
      <c r="AF114" s="2043"/>
    </row>
    <row r="115" spans="1:32" s="2004" customFormat="1" ht="17.25" customHeight="1">
      <c r="A115" s="2035"/>
      <c r="B115" s="2021" t="s">
        <v>5390</v>
      </c>
      <c r="C115" s="2021"/>
      <c r="D115" s="2021"/>
      <c r="J115" s="2022"/>
      <c r="K115" s="2023"/>
      <c r="L115" s="2023"/>
      <c r="M115" s="2023"/>
      <c r="N115" s="2023"/>
      <c r="O115" s="2023"/>
      <c r="P115" s="2023"/>
      <c r="Q115" s="2023"/>
      <c r="R115" s="2023"/>
      <c r="S115" s="2023"/>
      <c r="T115" s="2023"/>
      <c r="U115" s="2023"/>
      <c r="V115" s="2023"/>
      <c r="W115" s="2023"/>
      <c r="X115" s="2023"/>
      <c r="Y115" s="2023"/>
      <c r="Z115" s="2023"/>
      <c r="AA115" s="2023"/>
      <c r="AB115" s="2023"/>
      <c r="AC115" s="2023"/>
      <c r="AD115" s="2023"/>
      <c r="AE115" s="2023"/>
    </row>
    <row r="116" spans="1:32" s="2004" customFormat="1" ht="17.25" customHeight="1">
      <c r="C116" s="2029" t="s">
        <v>139</v>
      </c>
      <c r="D116" s="4634" t="s">
        <v>5391</v>
      </c>
      <c r="E116" s="4634"/>
      <c r="G116" s="2004" t="s">
        <v>3172</v>
      </c>
      <c r="J116" s="2022"/>
      <c r="K116" s="2023"/>
      <c r="L116" s="2023"/>
      <c r="M116" s="2023"/>
      <c r="N116" s="2023"/>
      <c r="O116" s="2023"/>
      <c r="P116" s="2023"/>
      <c r="Q116" s="2023"/>
      <c r="R116" s="2023"/>
      <c r="S116" s="2023"/>
      <c r="T116" s="2023"/>
      <c r="U116" s="2023"/>
      <c r="V116" s="2023"/>
      <c r="W116" s="2023"/>
      <c r="X116" s="2023"/>
      <c r="Y116" s="2023"/>
      <c r="Z116" s="2023"/>
      <c r="AA116" s="2023"/>
      <c r="AB116" s="2023"/>
      <c r="AC116" s="2023"/>
      <c r="AD116" s="2023"/>
      <c r="AE116" s="2023"/>
    </row>
    <row r="117" spans="1:32" s="2004" customFormat="1" ht="17.25" customHeight="1">
      <c r="C117" s="2029" t="s">
        <v>139</v>
      </c>
      <c r="D117" s="4634" t="s">
        <v>5392</v>
      </c>
      <c r="E117" s="4634"/>
      <c r="G117" s="2004" t="s">
        <v>3174</v>
      </c>
      <c r="J117" s="2022"/>
      <c r="K117" s="2023"/>
      <c r="L117" s="2023"/>
      <c r="M117" s="2023"/>
      <c r="N117" s="2023"/>
      <c r="O117" s="2023"/>
      <c r="P117" s="2023"/>
    </row>
    <row r="118" spans="1:32" s="2004" customFormat="1" ht="17.25" customHeight="1">
      <c r="C118" s="2029" t="s">
        <v>139</v>
      </c>
      <c r="D118" s="4634" t="s">
        <v>5393</v>
      </c>
      <c r="E118" s="4634"/>
      <c r="G118" s="2004" t="s">
        <v>3176</v>
      </c>
      <c r="J118" s="2022"/>
      <c r="K118" s="2023"/>
      <c r="L118" s="2023"/>
      <c r="M118" s="2023"/>
      <c r="N118" s="2023"/>
      <c r="O118" s="2023"/>
      <c r="P118" s="2023"/>
      <c r="Q118" s="2023"/>
      <c r="R118" s="2023"/>
      <c r="S118" s="2023"/>
    </row>
    <row r="119" spans="1:32" s="2004" customFormat="1" ht="17.25" customHeight="1">
      <c r="G119" s="2004" t="s">
        <v>3177</v>
      </c>
      <c r="J119" s="2022"/>
      <c r="K119" s="2023"/>
      <c r="L119" s="2023"/>
      <c r="M119" s="2023"/>
      <c r="O119" s="2004" t="s">
        <v>3178</v>
      </c>
      <c r="P119" s="2044"/>
      <c r="Q119" s="2044"/>
      <c r="R119" s="2044"/>
      <c r="S119" s="2044"/>
      <c r="T119" s="2044"/>
    </row>
    <row r="120" spans="1:32" s="2004" customFormat="1" ht="17.25" customHeight="1">
      <c r="G120" s="2004" t="s">
        <v>3179</v>
      </c>
      <c r="J120" s="2022"/>
      <c r="K120" s="2023"/>
      <c r="L120" s="2023"/>
      <c r="M120" s="2023"/>
      <c r="O120" s="2029" t="s">
        <v>139</v>
      </c>
      <c r="P120" s="2004" t="s">
        <v>3180</v>
      </c>
      <c r="S120" s="2029" t="s">
        <v>139</v>
      </c>
      <c r="T120" s="2004" t="s">
        <v>3181</v>
      </c>
      <c r="W120" s="2029" t="s">
        <v>139</v>
      </c>
      <c r="X120" s="2004" t="s">
        <v>3182</v>
      </c>
      <c r="AC120" s="2029" t="s">
        <v>139</v>
      </c>
      <c r="AD120" s="2004" t="s">
        <v>3183</v>
      </c>
      <c r="AF120" s="2023"/>
    </row>
    <row r="121" spans="1:32" s="2004" customFormat="1" ht="6" customHeight="1">
      <c r="A121" s="2036"/>
      <c r="B121" s="2036"/>
      <c r="C121" s="2036"/>
      <c r="D121" s="2037"/>
      <c r="E121" s="2037"/>
      <c r="F121" s="2036"/>
      <c r="G121" s="2036"/>
      <c r="H121" s="2036"/>
      <c r="I121" s="2036"/>
      <c r="J121" s="2038"/>
      <c r="K121" s="2039"/>
      <c r="L121" s="2039"/>
      <c r="M121" s="2039"/>
      <c r="N121" s="2039"/>
      <c r="O121" s="2039"/>
      <c r="P121" s="2039"/>
      <c r="Q121" s="2039"/>
      <c r="R121" s="2039"/>
      <c r="S121" s="2039"/>
      <c r="T121" s="2039"/>
      <c r="U121" s="2039"/>
      <c r="V121" s="2039"/>
      <c r="W121" s="2039"/>
      <c r="X121" s="2039"/>
      <c r="Y121" s="2039"/>
      <c r="Z121" s="2039"/>
      <c r="AA121" s="2039"/>
      <c r="AB121" s="2039"/>
      <c r="AC121" s="2039"/>
      <c r="AD121" s="2039"/>
      <c r="AE121" s="2039"/>
      <c r="AF121" s="2039"/>
    </row>
    <row r="122" spans="1:32" s="2004" customFormat="1" ht="6" customHeight="1">
      <c r="A122" s="2040"/>
      <c r="B122" s="2040"/>
      <c r="C122" s="2040"/>
      <c r="D122" s="2041"/>
      <c r="E122" s="2041"/>
      <c r="F122" s="2040"/>
      <c r="G122" s="2040"/>
      <c r="H122" s="2040"/>
      <c r="I122" s="2040"/>
      <c r="J122" s="2042"/>
      <c r="K122" s="2043"/>
      <c r="L122" s="2043"/>
      <c r="M122" s="2043"/>
      <c r="N122" s="2043"/>
      <c r="O122" s="2043"/>
      <c r="P122" s="2043"/>
      <c r="Q122" s="2043"/>
      <c r="R122" s="2043"/>
      <c r="S122" s="2043"/>
      <c r="T122" s="2043"/>
      <c r="U122" s="2043"/>
      <c r="V122" s="2043"/>
      <c r="W122" s="2043"/>
      <c r="X122" s="2043"/>
      <c r="Y122" s="2043"/>
      <c r="Z122" s="2043"/>
      <c r="AA122" s="2043"/>
      <c r="AB122" s="2043"/>
      <c r="AC122" s="2043"/>
      <c r="AD122" s="2043"/>
      <c r="AE122" s="2043"/>
      <c r="AF122" s="2043"/>
    </row>
    <row r="123" spans="1:32" s="2004" customFormat="1" ht="17.25" customHeight="1">
      <c r="A123" s="2035"/>
      <c r="B123" s="2021" t="s">
        <v>5394</v>
      </c>
      <c r="C123" s="2021"/>
      <c r="D123" s="2021"/>
      <c r="J123" s="2022"/>
      <c r="K123" s="2023"/>
      <c r="L123" s="2023"/>
      <c r="M123" s="2023"/>
      <c r="N123" s="2023"/>
      <c r="O123" s="2023"/>
      <c r="P123" s="2023"/>
      <c r="Q123" s="2023"/>
      <c r="R123" s="2023"/>
      <c r="S123" s="2023"/>
      <c r="T123" s="2023"/>
      <c r="U123" s="2023"/>
      <c r="V123" s="2023"/>
      <c r="W123" s="2023"/>
      <c r="X123" s="2023"/>
      <c r="Y123" s="2023"/>
      <c r="Z123" s="2023"/>
      <c r="AA123" s="2023"/>
      <c r="AB123" s="2023"/>
      <c r="AC123" s="2023"/>
      <c r="AD123" s="2023"/>
      <c r="AE123" s="2023"/>
    </row>
    <row r="124" spans="1:32" s="2004" customFormat="1" ht="17.25" customHeight="1">
      <c r="C124" s="2029" t="s">
        <v>139</v>
      </c>
      <c r="D124" s="4634" t="s">
        <v>5395</v>
      </c>
      <c r="E124" s="4634"/>
      <c r="G124" s="2004" t="s">
        <v>3186</v>
      </c>
      <c r="J124" s="2022"/>
      <c r="K124" s="2023"/>
      <c r="L124" s="2023"/>
      <c r="M124" s="2023"/>
      <c r="N124" s="2023"/>
      <c r="O124" s="2023"/>
      <c r="P124" s="2023"/>
      <c r="Q124" s="2023"/>
      <c r="R124" s="2023"/>
      <c r="S124" s="2023"/>
      <c r="T124" s="2023"/>
      <c r="U124" s="2023"/>
      <c r="V124" s="2023"/>
      <c r="W124" s="2023"/>
      <c r="X124" s="2023"/>
      <c r="Y124" s="2023"/>
      <c r="Z124" s="2023"/>
      <c r="AA124" s="2023"/>
      <c r="AB124" s="2023"/>
      <c r="AC124" s="2023"/>
      <c r="AD124" s="2023"/>
      <c r="AE124" s="2023"/>
    </row>
    <row r="125" spans="1:32" s="2004" customFormat="1" ht="17.25" customHeight="1">
      <c r="C125" s="2029" t="s">
        <v>139</v>
      </c>
      <c r="D125" s="4634" t="s">
        <v>5396</v>
      </c>
      <c r="E125" s="4634"/>
      <c r="G125" s="2004" t="s">
        <v>3188</v>
      </c>
      <c r="J125" s="2022"/>
      <c r="K125" s="2023"/>
      <c r="L125" s="2023"/>
      <c r="M125" s="2023"/>
      <c r="N125" s="2023"/>
      <c r="O125" s="2023"/>
      <c r="P125" s="2023"/>
      <c r="AF125" s="2023"/>
    </row>
    <row r="126" spans="1:32" s="2004" customFormat="1" ht="6" customHeight="1">
      <c r="A126" s="2036"/>
      <c r="B126" s="2036"/>
      <c r="C126" s="2036"/>
      <c r="D126" s="2037"/>
      <c r="E126" s="2037"/>
      <c r="F126" s="2036"/>
      <c r="G126" s="2036"/>
      <c r="H126" s="2036"/>
      <c r="I126" s="2036"/>
      <c r="J126" s="2038"/>
      <c r="K126" s="2039"/>
      <c r="L126" s="2039"/>
      <c r="M126" s="2039"/>
      <c r="N126" s="2039"/>
      <c r="O126" s="2039"/>
      <c r="P126" s="2039"/>
      <c r="Q126" s="2039"/>
      <c r="R126" s="2039"/>
      <c r="S126" s="2039"/>
      <c r="T126" s="2039"/>
      <c r="U126" s="2039"/>
      <c r="V126" s="2039"/>
      <c r="W126" s="2039"/>
      <c r="X126" s="2039"/>
      <c r="Y126" s="2039"/>
      <c r="Z126" s="2039"/>
      <c r="AA126" s="2039"/>
      <c r="AB126" s="2039"/>
      <c r="AC126" s="2039"/>
      <c r="AD126" s="2039"/>
      <c r="AE126" s="2039"/>
      <c r="AF126" s="2039"/>
    </row>
    <row r="127" spans="1:32" s="2004" customFormat="1" ht="6" customHeight="1">
      <c r="A127" s="2040"/>
      <c r="B127" s="2040"/>
      <c r="C127" s="2040"/>
      <c r="D127" s="2041"/>
      <c r="E127" s="2041"/>
      <c r="F127" s="2040"/>
      <c r="G127" s="2040"/>
      <c r="H127" s="2040"/>
      <c r="I127" s="2040"/>
      <c r="J127" s="2042"/>
      <c r="K127" s="2043"/>
      <c r="L127" s="2043"/>
      <c r="M127" s="2043"/>
      <c r="N127" s="2043"/>
      <c r="O127" s="2043"/>
      <c r="P127" s="2043"/>
      <c r="Q127" s="2043"/>
      <c r="R127" s="2043"/>
      <c r="S127" s="2043"/>
      <c r="T127" s="2043"/>
      <c r="U127" s="2043"/>
      <c r="V127" s="2043"/>
      <c r="W127" s="2043"/>
      <c r="X127" s="2043"/>
      <c r="Y127" s="2043"/>
      <c r="Z127" s="2043"/>
      <c r="AA127" s="2043"/>
      <c r="AB127" s="2043"/>
      <c r="AC127" s="2043"/>
      <c r="AD127" s="2043"/>
      <c r="AE127" s="2043"/>
      <c r="AF127" s="2043"/>
    </row>
    <row r="128" spans="1:32" s="2004" customFormat="1" ht="17.25" customHeight="1">
      <c r="A128" s="2035"/>
      <c r="B128" s="2021" t="s">
        <v>5397</v>
      </c>
      <c r="C128" s="2021"/>
      <c r="D128" s="2021"/>
      <c r="J128" s="2022"/>
      <c r="K128" s="2023"/>
      <c r="L128" s="2023"/>
      <c r="M128" s="2023"/>
      <c r="N128" s="2023"/>
      <c r="O128" s="2023"/>
      <c r="P128" s="2023"/>
      <c r="Q128" s="2023"/>
      <c r="R128" s="2023"/>
      <c r="S128" s="2023"/>
      <c r="T128" s="2023"/>
      <c r="U128" s="2023"/>
      <c r="V128" s="2023"/>
      <c r="W128" s="2023"/>
      <c r="X128" s="2023"/>
      <c r="Y128" s="2023"/>
      <c r="Z128" s="2023"/>
      <c r="AA128" s="2023"/>
      <c r="AB128" s="2023"/>
      <c r="AC128" s="2023"/>
      <c r="AD128" s="2023"/>
      <c r="AE128" s="2023"/>
    </row>
    <row r="129" spans="1:32" s="2004" customFormat="1" ht="17.25" customHeight="1">
      <c r="C129" s="2029" t="s">
        <v>139</v>
      </c>
      <c r="D129" s="4634" t="s">
        <v>5398</v>
      </c>
      <c r="E129" s="4634"/>
      <c r="G129" s="2004" t="s">
        <v>3191</v>
      </c>
      <c r="J129" s="2022"/>
      <c r="K129" s="2023"/>
      <c r="L129" s="2023"/>
      <c r="M129" s="2023"/>
      <c r="N129" s="2023"/>
      <c r="O129" s="2023"/>
      <c r="P129" s="2023"/>
      <c r="Q129" s="2023"/>
      <c r="R129" s="2023"/>
      <c r="S129" s="2023"/>
      <c r="T129" s="2023"/>
      <c r="U129" s="2023"/>
      <c r="V129" s="2023"/>
      <c r="W129" s="2023"/>
      <c r="X129" s="2023"/>
      <c r="Y129" s="2023"/>
      <c r="Z129" s="2023"/>
      <c r="AA129" s="2023"/>
      <c r="AB129" s="2023"/>
      <c r="AC129" s="2023"/>
      <c r="AD129" s="2023"/>
      <c r="AE129" s="2023"/>
      <c r="AF129" s="2023"/>
    </row>
    <row r="130" spans="1:32" s="2004" customFormat="1" ht="6" customHeight="1">
      <c r="A130" s="2036"/>
      <c r="B130" s="2036"/>
      <c r="C130" s="2036"/>
      <c r="D130" s="2037"/>
      <c r="E130" s="2037"/>
      <c r="F130" s="2036"/>
      <c r="G130" s="2036"/>
      <c r="H130" s="2036"/>
      <c r="I130" s="2036"/>
      <c r="J130" s="2038"/>
      <c r="K130" s="2039"/>
      <c r="L130" s="2039"/>
      <c r="M130" s="2039"/>
      <c r="N130" s="2039"/>
      <c r="O130" s="2039"/>
      <c r="P130" s="2039"/>
      <c r="Q130" s="2039"/>
      <c r="R130" s="2039"/>
      <c r="S130" s="2039"/>
      <c r="T130" s="2039"/>
      <c r="U130" s="2039"/>
      <c r="V130" s="2039"/>
      <c r="W130" s="2039"/>
      <c r="X130" s="2039"/>
      <c r="Y130" s="2039"/>
      <c r="Z130" s="2039"/>
      <c r="AA130" s="2039"/>
      <c r="AB130" s="2039"/>
      <c r="AC130" s="2039"/>
      <c r="AD130" s="2039"/>
      <c r="AE130" s="2039"/>
      <c r="AF130" s="2039"/>
    </row>
    <row r="131" spans="1:32" s="2004" customFormat="1" ht="6" customHeight="1">
      <c r="A131" s="2040"/>
      <c r="B131" s="2040"/>
      <c r="C131" s="2040"/>
      <c r="D131" s="2041"/>
      <c r="E131" s="2041"/>
      <c r="F131" s="2040"/>
      <c r="G131" s="2040"/>
      <c r="H131" s="2040"/>
      <c r="I131" s="2040"/>
      <c r="J131" s="2042"/>
      <c r="K131" s="2043"/>
      <c r="L131" s="2043"/>
      <c r="M131" s="2043"/>
      <c r="N131" s="2043"/>
      <c r="O131" s="2043"/>
      <c r="P131" s="2043"/>
      <c r="Q131" s="2043"/>
      <c r="R131" s="2043"/>
      <c r="S131" s="2043"/>
      <c r="T131" s="2043"/>
      <c r="U131" s="2043"/>
      <c r="V131" s="2043"/>
      <c r="W131" s="2043"/>
      <c r="X131" s="2043"/>
      <c r="Y131" s="2043"/>
      <c r="Z131" s="2043"/>
      <c r="AA131" s="2043"/>
      <c r="AB131" s="2043"/>
      <c r="AC131" s="2043"/>
      <c r="AD131" s="2043"/>
      <c r="AE131" s="2043"/>
      <c r="AF131" s="2043"/>
    </row>
    <row r="132" spans="1:32" s="2004" customFormat="1" ht="17.25" customHeight="1">
      <c r="A132" s="2035"/>
      <c r="B132" s="2021" t="s">
        <v>5399</v>
      </c>
      <c r="C132" s="2021"/>
      <c r="J132" s="2022"/>
      <c r="K132" s="2023"/>
      <c r="L132" s="2023"/>
      <c r="M132" s="2023"/>
      <c r="N132" s="2023"/>
      <c r="O132" s="2023"/>
      <c r="P132" s="2023"/>
      <c r="Q132" s="2023"/>
      <c r="R132" s="2023"/>
      <c r="S132" s="2023"/>
      <c r="T132" s="2023"/>
      <c r="U132" s="2023"/>
      <c r="V132" s="2023"/>
      <c r="W132" s="2023"/>
      <c r="X132" s="2023"/>
      <c r="Y132" s="2023"/>
      <c r="Z132" s="2023"/>
      <c r="AA132" s="2023"/>
      <c r="AB132" s="2023"/>
      <c r="AC132" s="2023"/>
      <c r="AD132" s="2023"/>
      <c r="AE132" s="2023"/>
    </row>
    <row r="133" spans="1:32" s="2004" customFormat="1" ht="17.25" customHeight="1">
      <c r="C133" s="2029" t="s">
        <v>139</v>
      </c>
      <c r="D133" s="4634" t="s">
        <v>5400</v>
      </c>
      <c r="E133" s="4634"/>
      <c r="G133" s="2004" t="s">
        <v>3194</v>
      </c>
      <c r="J133" s="2022"/>
      <c r="K133" s="2023"/>
      <c r="L133" s="2023"/>
      <c r="M133" s="2023"/>
      <c r="N133" s="2023"/>
      <c r="O133" s="2023"/>
      <c r="P133" s="2023"/>
      <c r="Q133" s="2023"/>
      <c r="R133" s="2023"/>
      <c r="S133" s="2023"/>
      <c r="T133" s="2023"/>
      <c r="U133" s="2023"/>
      <c r="V133" s="2023"/>
      <c r="W133" s="2023"/>
      <c r="X133" s="2023"/>
      <c r="Y133" s="2023"/>
      <c r="Z133" s="2023"/>
      <c r="AA133" s="2023"/>
      <c r="AB133" s="2023"/>
      <c r="AC133" s="2023"/>
      <c r="AD133" s="2023"/>
      <c r="AE133" s="2023"/>
      <c r="AF133" s="2023"/>
    </row>
    <row r="134" spans="1:32" s="2004" customFormat="1" ht="6" customHeight="1">
      <c r="A134" s="2036"/>
      <c r="B134" s="2036"/>
      <c r="C134" s="2036"/>
      <c r="D134" s="2037"/>
      <c r="E134" s="2037"/>
      <c r="F134" s="2036"/>
      <c r="G134" s="2036"/>
      <c r="H134" s="2036"/>
      <c r="I134" s="2036"/>
      <c r="J134" s="2038"/>
      <c r="K134" s="2039"/>
      <c r="L134" s="2039"/>
      <c r="M134" s="2039"/>
      <c r="N134" s="2039"/>
      <c r="O134" s="2039"/>
      <c r="P134" s="2039"/>
      <c r="Q134" s="2039"/>
      <c r="R134" s="2039"/>
      <c r="S134" s="2039"/>
      <c r="T134" s="2039"/>
      <c r="U134" s="2039"/>
      <c r="V134" s="2039"/>
      <c r="W134" s="2039"/>
      <c r="X134" s="2039"/>
      <c r="Y134" s="2039"/>
      <c r="Z134" s="2039"/>
      <c r="AA134" s="2039"/>
      <c r="AB134" s="2039"/>
      <c r="AC134" s="2039"/>
      <c r="AD134" s="2039"/>
      <c r="AE134" s="2039"/>
      <c r="AF134" s="2039"/>
    </row>
    <row r="135" spans="1:32" s="2004" customFormat="1" ht="6" customHeight="1">
      <c r="A135" s="2040"/>
      <c r="B135" s="2040"/>
      <c r="C135" s="2040"/>
      <c r="D135" s="2041"/>
      <c r="E135" s="2041"/>
      <c r="F135" s="2040"/>
      <c r="G135" s="2040"/>
      <c r="H135" s="2040"/>
      <c r="I135" s="2040"/>
      <c r="J135" s="2042"/>
      <c r="K135" s="2043"/>
      <c r="L135" s="2043"/>
      <c r="M135" s="2043"/>
      <c r="N135" s="2043"/>
      <c r="O135" s="2043"/>
      <c r="P135" s="2043"/>
      <c r="Q135" s="2043"/>
      <c r="R135" s="2043"/>
      <c r="S135" s="2043"/>
      <c r="T135" s="2043"/>
      <c r="U135" s="2043"/>
      <c r="V135" s="2043"/>
      <c r="W135" s="2043"/>
      <c r="X135" s="2043"/>
      <c r="Y135" s="2043"/>
      <c r="Z135" s="2043"/>
      <c r="AA135" s="2043"/>
      <c r="AB135" s="2043"/>
      <c r="AC135" s="2043"/>
      <c r="AD135" s="2043"/>
      <c r="AE135" s="2043"/>
      <c r="AF135" s="2043"/>
    </row>
    <row r="136" spans="1:32" s="2004" customFormat="1" ht="17.25" customHeight="1">
      <c r="A136" s="2035"/>
      <c r="B136" s="2021" t="s">
        <v>5401</v>
      </c>
      <c r="C136" s="2021"/>
      <c r="D136" s="2021"/>
      <c r="J136" s="2022"/>
      <c r="K136" s="2023"/>
      <c r="L136" s="2023"/>
      <c r="M136" s="2023"/>
      <c r="N136" s="2023"/>
      <c r="O136" s="2023"/>
      <c r="P136" s="2023"/>
      <c r="Q136" s="2023"/>
      <c r="R136" s="2023"/>
      <c r="S136" s="2023"/>
      <c r="T136" s="2023"/>
      <c r="U136" s="2023"/>
      <c r="V136" s="2023"/>
      <c r="W136" s="2023"/>
      <c r="X136" s="2023"/>
      <c r="Y136" s="2023"/>
      <c r="Z136" s="2023"/>
      <c r="AA136" s="2023"/>
      <c r="AB136" s="2023"/>
      <c r="AC136" s="2023"/>
      <c r="AD136" s="2023"/>
      <c r="AE136" s="2023"/>
    </row>
    <row r="137" spans="1:32" s="2004" customFormat="1" ht="17.25" customHeight="1">
      <c r="C137" s="2029" t="s">
        <v>139</v>
      </c>
      <c r="D137" s="4634" t="s">
        <v>5402</v>
      </c>
      <c r="E137" s="4634"/>
      <c r="G137" s="2004" t="s">
        <v>3197</v>
      </c>
      <c r="J137" s="2022"/>
      <c r="K137" s="2023"/>
      <c r="L137" s="2023"/>
      <c r="M137" s="2023"/>
      <c r="N137" s="2023"/>
      <c r="O137" s="2023"/>
      <c r="P137" s="2023"/>
      <c r="Q137" s="2023"/>
      <c r="R137" s="2023"/>
      <c r="S137" s="2023"/>
      <c r="T137" s="2023"/>
      <c r="U137" s="2023"/>
      <c r="V137" s="2023"/>
      <c r="W137" s="2023"/>
      <c r="X137" s="2023"/>
      <c r="Y137" s="2023"/>
      <c r="Z137" s="2023"/>
      <c r="AA137" s="2023"/>
      <c r="AB137" s="2023"/>
      <c r="AC137" s="2023"/>
      <c r="AD137" s="2023"/>
      <c r="AE137" s="2023"/>
    </row>
    <row r="138" spans="1:32" ht="6" customHeight="1">
      <c r="A138" s="2034"/>
      <c r="B138" s="2034"/>
      <c r="C138" s="2034"/>
      <c r="D138" s="2034"/>
      <c r="E138" s="2034"/>
      <c r="F138" s="2034"/>
      <c r="G138" s="2034"/>
      <c r="H138" s="2034"/>
      <c r="I138" s="2034"/>
      <c r="J138" s="2034"/>
      <c r="K138" s="2034"/>
      <c r="L138" s="2034"/>
      <c r="M138" s="2034"/>
      <c r="N138" s="2034"/>
      <c r="O138" s="2034"/>
      <c r="P138" s="2034"/>
      <c r="Q138" s="2034"/>
      <c r="R138" s="2034"/>
      <c r="S138" s="2034"/>
      <c r="T138" s="2034"/>
      <c r="U138" s="2034"/>
      <c r="V138" s="2034"/>
      <c r="W138" s="2034"/>
      <c r="X138" s="2034"/>
      <c r="Y138" s="2034"/>
      <c r="Z138" s="2034"/>
      <c r="AA138" s="2034"/>
      <c r="AB138" s="2034"/>
      <c r="AC138" s="2034"/>
      <c r="AD138" s="2034"/>
      <c r="AE138" s="2034"/>
      <c r="AF138" s="2034"/>
    </row>
    <row r="139" spans="1:32" ht="15.75" customHeight="1">
      <c r="A139" s="2005" t="s">
        <v>3028</v>
      </c>
    </row>
    <row r="140" spans="1:32" s="2008" customFormat="1" ht="15.75" customHeight="1">
      <c r="B140" s="2008" t="s">
        <v>2977</v>
      </c>
      <c r="C140" s="2008" t="s">
        <v>3198</v>
      </c>
    </row>
    <row r="141" spans="1:32" ht="15.75" customHeight="1">
      <c r="B141" s="2008"/>
    </row>
    <row r="142" spans="1:32" ht="18" customHeight="1"/>
    <row r="143" spans="1:32" s="2004" customFormat="1" ht="18" customHeight="1">
      <c r="A143" s="4635" t="s">
        <v>85</v>
      </c>
      <c r="B143" s="4635"/>
      <c r="C143" s="4635"/>
      <c r="D143" s="4635"/>
      <c r="E143" s="4635"/>
      <c r="F143" s="4635"/>
      <c r="G143" s="4635"/>
      <c r="H143" s="4635"/>
      <c r="I143" s="4635"/>
      <c r="J143" s="4635"/>
      <c r="K143" s="4635"/>
      <c r="L143" s="4635"/>
      <c r="M143" s="4635"/>
      <c r="N143" s="4635"/>
      <c r="O143" s="4635"/>
      <c r="P143" s="4635"/>
      <c r="Q143" s="4635"/>
      <c r="R143" s="4635"/>
      <c r="S143" s="4635"/>
      <c r="T143" s="4635"/>
      <c r="U143" s="4635"/>
      <c r="V143" s="4635"/>
      <c r="W143" s="4635"/>
      <c r="X143" s="4635"/>
      <c r="Y143" s="4635"/>
      <c r="Z143" s="4635"/>
      <c r="AA143" s="4635"/>
      <c r="AB143" s="4635"/>
      <c r="AC143" s="4635"/>
      <c r="AD143" s="4635"/>
      <c r="AE143" s="4635"/>
      <c r="AF143" s="4635"/>
    </row>
    <row r="144" spans="1:32" s="2004" customFormat="1" ht="27" customHeight="1">
      <c r="A144" s="2020" t="s">
        <v>3201</v>
      </c>
      <c r="B144" s="2018"/>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row>
    <row r="145" spans="1:32" s="2004" customFormat="1" ht="6" customHeight="1">
      <c r="A145" s="2021"/>
    </row>
    <row r="146" spans="1:32" s="2004" customFormat="1" ht="16.5" customHeight="1">
      <c r="A146" s="2021" t="s">
        <v>3643</v>
      </c>
    </row>
    <row r="147" spans="1:32" s="2004" customFormat="1" ht="16.5" customHeight="1">
      <c r="B147" s="4636" t="str">
        <f>cst_wskakunin_BUILD__address</f>
        <v>埼玉県さいたま市緑区</v>
      </c>
      <c r="C147" s="4636"/>
      <c r="D147" s="4636"/>
      <c r="E147" s="4636"/>
      <c r="F147" s="4636"/>
      <c r="G147" s="4636"/>
      <c r="H147" s="4636"/>
      <c r="I147" s="4636"/>
      <c r="J147" s="4636"/>
      <c r="K147" s="4636"/>
      <c r="L147" s="4636"/>
      <c r="M147" s="4636"/>
      <c r="N147" s="4636"/>
      <c r="O147" s="4636"/>
      <c r="P147" s="4636"/>
      <c r="Q147" s="4636"/>
      <c r="R147" s="4636"/>
      <c r="S147" s="4636"/>
      <c r="T147" s="4636"/>
      <c r="U147" s="4636"/>
      <c r="V147" s="4636"/>
      <c r="W147" s="4636"/>
      <c r="X147" s="4636"/>
      <c r="Y147" s="4636"/>
      <c r="Z147" s="4636"/>
      <c r="AA147" s="4636"/>
      <c r="AB147" s="4636"/>
      <c r="AC147" s="4636"/>
      <c r="AD147" s="4636"/>
      <c r="AE147" s="4636"/>
    </row>
    <row r="148" spans="1:32" s="2004" customFormat="1" ht="6" customHeight="1">
      <c r="A148" s="2018"/>
      <c r="B148" s="2018"/>
      <c r="C148" s="2018"/>
      <c r="D148" s="2018"/>
      <c r="E148" s="2018"/>
      <c r="F148" s="2018"/>
      <c r="G148" s="2018"/>
      <c r="H148" s="2018"/>
      <c r="I148" s="2018"/>
      <c r="J148" s="2018"/>
      <c r="K148" s="2018"/>
      <c r="L148" s="2018"/>
      <c r="M148" s="2018"/>
      <c r="N148" s="2018"/>
      <c r="O148" s="2018"/>
      <c r="P148" s="2018"/>
      <c r="Q148" s="2018"/>
      <c r="R148" s="2018"/>
      <c r="S148" s="2018"/>
      <c r="T148" s="2018"/>
      <c r="U148" s="2018"/>
      <c r="V148" s="2018"/>
      <c r="W148" s="2018"/>
      <c r="X148" s="2018"/>
      <c r="Y148" s="2018"/>
      <c r="Z148" s="2018"/>
      <c r="AA148" s="2018"/>
      <c r="AB148" s="2018"/>
      <c r="AC148" s="2018"/>
      <c r="AD148" s="2018"/>
      <c r="AE148" s="2018"/>
      <c r="AF148" s="2018"/>
    </row>
    <row r="149" spans="1:32" s="2004" customFormat="1" ht="6" customHeight="1"/>
    <row r="150" spans="1:32" s="2004" customFormat="1" ht="16.5" customHeight="1">
      <c r="A150" s="2021" t="s">
        <v>4677</v>
      </c>
    </row>
    <row r="151" spans="1:32" s="2004" customFormat="1" ht="16.5" customHeight="1">
      <c r="C151" s="2046" t="str">
        <f>cst_wskakunin_KUIKI_TOSI</f>
        <v>□</v>
      </c>
      <c r="D151" s="2004" t="s">
        <v>462</v>
      </c>
      <c r="J151" s="2004" t="s">
        <v>9</v>
      </c>
      <c r="K151" s="2046" t="str">
        <f>cst_wskakunin_KUIKI_SIGAIKA</f>
        <v>□</v>
      </c>
      <c r="L151" s="2004" t="s">
        <v>466</v>
      </c>
      <c r="Q151" s="2046" t="str">
        <f>cst_wskakunin_KUIKI_TYOSEI</f>
        <v>□</v>
      </c>
      <c r="R151" s="2004" t="s">
        <v>467</v>
      </c>
      <c r="X151" s="2046" t="str">
        <f>cst_wskakunin_KUIKI_HISETTEI</f>
        <v>□</v>
      </c>
      <c r="Y151" s="2004" t="s">
        <v>3204</v>
      </c>
    </row>
    <row r="152" spans="1:32" s="2004" customFormat="1" ht="16.5" customHeight="1">
      <c r="C152" s="2046" t="str">
        <f>cst_wskakunin_KUIKI_JYUN_TOSHI</f>
        <v>□</v>
      </c>
      <c r="D152" s="2004" t="s">
        <v>463</v>
      </c>
      <c r="K152" s="2046" t="str">
        <f>cst_wskakunin_KUIKI_KUIKIGAI</f>
        <v>□</v>
      </c>
      <c r="L152" s="2004" t="s">
        <v>3205</v>
      </c>
    </row>
    <row r="153" spans="1:32" s="2004" customFormat="1" ht="6" customHeight="1">
      <c r="A153" s="2018"/>
      <c r="B153" s="2018"/>
      <c r="C153" s="2018"/>
      <c r="D153" s="2018"/>
      <c r="E153" s="2018"/>
      <c r="F153" s="2018"/>
      <c r="G153" s="2018"/>
      <c r="H153" s="2018"/>
      <c r="I153" s="2018"/>
      <c r="J153" s="2018"/>
      <c r="K153" s="2018"/>
      <c r="L153" s="2018"/>
      <c r="M153" s="2018"/>
      <c r="N153" s="2018"/>
      <c r="O153" s="2018"/>
      <c r="P153" s="2018"/>
      <c r="Q153" s="2018"/>
      <c r="R153" s="2018"/>
      <c r="S153" s="2018"/>
      <c r="T153" s="2018"/>
      <c r="U153" s="2018"/>
      <c r="V153" s="2018"/>
      <c r="W153" s="2018"/>
      <c r="X153" s="2018"/>
      <c r="Y153" s="2018"/>
      <c r="Z153" s="2018"/>
      <c r="AA153" s="2018"/>
      <c r="AB153" s="2018"/>
      <c r="AC153" s="2018"/>
      <c r="AD153" s="2018"/>
      <c r="AE153" s="2018"/>
      <c r="AF153" s="2018"/>
    </row>
    <row r="154" spans="1:32" s="2004" customFormat="1" ht="6" customHeight="1"/>
    <row r="155" spans="1:32" s="2004" customFormat="1" ht="16.5" customHeight="1">
      <c r="A155" s="2021" t="s">
        <v>4678</v>
      </c>
      <c r="H155" s="2046" t="str">
        <f>cst_wskakunin_BOUKA_BOUKA</f>
        <v>□</v>
      </c>
      <c r="I155" s="2004" t="s">
        <v>469</v>
      </c>
      <c r="N155" s="2046" t="str">
        <f>cst_wskakunin_BOUKA_JYUN_BOUKA</f>
        <v>□</v>
      </c>
      <c r="O155" s="2004" t="s">
        <v>470</v>
      </c>
      <c r="T155" s="2046" t="str">
        <f>cst_wskakunin_BOUKA_NASI</f>
        <v>□</v>
      </c>
      <c r="U155" s="2004" t="s">
        <v>230</v>
      </c>
    </row>
    <row r="156" spans="1:32" s="2004" customFormat="1" ht="6" customHeight="1">
      <c r="A156" s="2018"/>
      <c r="B156" s="2018"/>
      <c r="C156" s="2018"/>
      <c r="D156" s="2018"/>
      <c r="E156" s="2018"/>
      <c r="F156" s="2018"/>
      <c r="G156" s="2018"/>
      <c r="H156" s="2018"/>
      <c r="I156" s="2018"/>
      <c r="J156" s="2018"/>
      <c r="K156" s="2018"/>
      <c r="L156" s="2018"/>
      <c r="M156" s="2018"/>
      <c r="N156" s="2018"/>
      <c r="O156" s="2018"/>
      <c r="P156" s="2018"/>
      <c r="Q156" s="2018"/>
      <c r="R156" s="2018"/>
      <c r="S156" s="2018"/>
      <c r="T156" s="2018"/>
      <c r="U156" s="2018"/>
      <c r="V156" s="2018"/>
      <c r="W156" s="2018"/>
      <c r="X156" s="2018"/>
      <c r="Y156" s="2018"/>
      <c r="Z156" s="2018"/>
      <c r="AA156" s="2018"/>
      <c r="AB156" s="2018"/>
      <c r="AC156" s="2018"/>
      <c r="AD156" s="2018"/>
      <c r="AE156" s="2018"/>
      <c r="AF156" s="2018"/>
    </row>
    <row r="157" spans="1:32" s="2004" customFormat="1" ht="6" customHeight="1"/>
    <row r="158" spans="1:32" s="2004" customFormat="1" ht="16.5" customHeight="1">
      <c r="A158" s="2021" t="s">
        <v>4679</v>
      </c>
      <c r="H158" s="4637" t="str">
        <f>cst_wskakunin_SHIKITI_MENSEKI_1_TOTAL</f>
        <v/>
      </c>
      <c r="I158" s="4637"/>
      <c r="J158" s="4637"/>
      <c r="K158" s="4637"/>
      <c r="L158" s="2004" t="s">
        <v>114</v>
      </c>
    </row>
    <row r="159" spans="1:32" s="2004" customFormat="1" ht="6" customHeight="1">
      <c r="A159" s="2018"/>
      <c r="B159" s="2018"/>
      <c r="C159" s="2018"/>
      <c r="D159" s="2018"/>
      <c r="E159" s="2018"/>
      <c r="F159" s="2018"/>
      <c r="G159" s="2018"/>
      <c r="H159" s="2018"/>
      <c r="I159" s="2018"/>
      <c r="J159" s="2018"/>
      <c r="K159" s="2018"/>
      <c r="L159" s="2018"/>
      <c r="M159" s="2018"/>
      <c r="N159" s="2018"/>
      <c r="O159" s="2018"/>
      <c r="P159" s="2018"/>
      <c r="Q159" s="2018"/>
      <c r="R159" s="2018"/>
      <c r="S159" s="2018"/>
      <c r="T159" s="2018"/>
      <c r="U159" s="2018"/>
      <c r="V159" s="2018"/>
      <c r="W159" s="2018"/>
      <c r="X159" s="2018"/>
      <c r="Y159" s="2018"/>
      <c r="Z159" s="2018"/>
      <c r="AA159" s="2018"/>
      <c r="AB159" s="2018"/>
      <c r="AC159" s="2018"/>
      <c r="AD159" s="2018"/>
      <c r="AE159" s="2018"/>
      <c r="AF159" s="2018"/>
    </row>
    <row r="160" spans="1:32" s="2004" customFormat="1" ht="6" customHeight="1"/>
    <row r="161" spans="1:32" s="2004" customFormat="1" ht="16.5" customHeight="1">
      <c r="A161" s="2021" t="s">
        <v>4680</v>
      </c>
      <c r="H161" s="2046" t="str">
        <f>IF(cst_wskakunin_YOUTO="一戸建ての住宅","■","□")</f>
        <v>□</v>
      </c>
      <c r="I161" s="2004" t="s">
        <v>154</v>
      </c>
      <c r="P161" s="2046" t="str">
        <f>IF(cst_wskakunin_YOUTO&lt;&gt;"一戸建ての住宅","■","□")</f>
        <v>■</v>
      </c>
      <c r="Q161" s="2004" t="s">
        <v>3209</v>
      </c>
    </row>
    <row r="162" spans="1:32" s="2004" customFormat="1" ht="6" customHeight="1">
      <c r="A162" s="2018"/>
      <c r="B162" s="2018"/>
      <c r="C162" s="2018"/>
      <c r="D162" s="2018"/>
      <c r="E162" s="2018"/>
      <c r="F162" s="2018"/>
      <c r="G162" s="2018"/>
      <c r="H162" s="2018"/>
      <c r="I162" s="2018"/>
      <c r="J162" s="2018"/>
      <c r="K162" s="2018"/>
      <c r="L162" s="2018"/>
      <c r="M162" s="2018"/>
      <c r="N162" s="2018"/>
      <c r="O162" s="2018"/>
      <c r="P162" s="2018"/>
      <c r="Q162" s="2018"/>
      <c r="R162" s="2018"/>
      <c r="S162" s="2018"/>
      <c r="T162" s="2018"/>
      <c r="U162" s="2018"/>
      <c r="V162" s="2018"/>
      <c r="W162" s="2018"/>
      <c r="X162" s="2018"/>
      <c r="Y162" s="2018"/>
      <c r="Z162" s="2018"/>
      <c r="AA162" s="2018"/>
      <c r="AB162" s="2018"/>
      <c r="AC162" s="2018"/>
      <c r="AD162" s="2018"/>
      <c r="AE162" s="2018"/>
      <c r="AF162" s="2018"/>
    </row>
    <row r="163" spans="1:32" s="2004" customFormat="1" ht="6" customHeight="1"/>
    <row r="164" spans="1:32" s="2004" customFormat="1" ht="16.5" customHeight="1">
      <c r="A164" s="2021" t="s">
        <v>4681</v>
      </c>
      <c r="H164" s="4637" t="str">
        <f>IF(cst_wsjob_JOB_INPUT_VERSION="","",IF(cst_wsjob_JOB_INPUT_VERSION&gt;=6,cst_wskakunin_KENTIKU_MENSEKI_ZENTAI_SHINSEI,cst_wskakunin_KENTIKU_MENSEKI_SHINSEI))</f>
        <v/>
      </c>
      <c r="I164" s="4637"/>
      <c r="J164" s="4637"/>
      <c r="K164" s="4637"/>
      <c r="L164" s="2004" t="s">
        <v>114</v>
      </c>
    </row>
    <row r="165" spans="1:32" s="2004" customFormat="1" ht="6" customHeight="1">
      <c r="A165" s="2018"/>
      <c r="B165" s="2018"/>
      <c r="C165" s="2018"/>
      <c r="D165" s="2018"/>
      <c r="E165" s="2018"/>
      <c r="F165" s="2018"/>
      <c r="G165" s="2018"/>
      <c r="H165" s="2018"/>
      <c r="I165" s="2018"/>
      <c r="J165" s="2018"/>
      <c r="K165" s="2018"/>
      <c r="L165" s="2018"/>
      <c r="M165" s="2018"/>
      <c r="N165" s="2018"/>
      <c r="O165" s="2018"/>
      <c r="P165" s="2018"/>
      <c r="Q165" s="2018"/>
      <c r="R165" s="2018"/>
      <c r="S165" s="2018"/>
      <c r="T165" s="2018"/>
      <c r="U165" s="2018"/>
      <c r="V165" s="2018"/>
      <c r="W165" s="2018"/>
      <c r="X165" s="2018"/>
      <c r="Y165" s="2018"/>
      <c r="Z165" s="2018"/>
      <c r="AA165" s="2018"/>
      <c r="AB165" s="2018"/>
      <c r="AC165" s="2018"/>
      <c r="AD165" s="2018"/>
      <c r="AE165" s="2018"/>
      <c r="AF165" s="2018"/>
    </row>
    <row r="166" spans="1:32" s="2004" customFormat="1" ht="6" customHeight="1"/>
    <row r="167" spans="1:32" s="2004" customFormat="1" ht="16.5" customHeight="1">
      <c r="A167" s="2021" t="s">
        <v>4682</v>
      </c>
      <c r="H167" s="4637" t="str">
        <f>cst_wskakunin_NOBE_MENSEKI_BUILD_SHINSEI</f>
        <v/>
      </c>
      <c r="I167" s="4637"/>
      <c r="J167" s="4637"/>
      <c r="K167" s="4637"/>
      <c r="L167" s="2004" t="s">
        <v>114</v>
      </c>
    </row>
    <row r="168" spans="1:32" s="2004" customFormat="1" ht="6" customHeight="1">
      <c r="A168" s="2018"/>
      <c r="B168" s="2018"/>
      <c r="C168" s="2018"/>
      <c r="D168" s="2018"/>
      <c r="E168" s="2018"/>
      <c r="F168" s="2018"/>
      <c r="G168" s="2018"/>
      <c r="H168" s="2018"/>
      <c r="I168" s="2018"/>
      <c r="J168" s="2018"/>
      <c r="K168" s="2018"/>
      <c r="L168" s="2018"/>
      <c r="M168" s="2018"/>
      <c r="N168" s="2018"/>
      <c r="O168" s="2018"/>
      <c r="P168" s="2018"/>
      <c r="Q168" s="2018"/>
      <c r="R168" s="2018"/>
      <c r="S168" s="2018"/>
      <c r="T168" s="2018"/>
      <c r="U168" s="2018"/>
      <c r="V168" s="2018"/>
      <c r="W168" s="2018"/>
      <c r="X168" s="2018"/>
      <c r="Y168" s="2018"/>
      <c r="Z168" s="2018"/>
      <c r="AA168" s="2018"/>
      <c r="AB168" s="2018"/>
      <c r="AC168" s="2018"/>
      <c r="AD168" s="2018"/>
      <c r="AE168" s="2018"/>
      <c r="AF168" s="2018"/>
    </row>
    <row r="169" spans="1:32" s="2004" customFormat="1" ht="6" customHeight="1"/>
    <row r="170" spans="1:32" s="2004" customFormat="1" ht="16.5" customHeight="1">
      <c r="A170" s="2021" t="s">
        <v>4686</v>
      </c>
    </row>
    <row r="171" spans="1:32" s="2004" customFormat="1" ht="16.5" customHeight="1">
      <c r="C171" s="2004" t="s">
        <v>3213</v>
      </c>
      <c r="J171" s="4638"/>
      <c r="K171" s="4638"/>
      <c r="L171" s="4638"/>
      <c r="M171" s="2004" t="s">
        <v>108</v>
      </c>
    </row>
    <row r="172" spans="1:32" s="2004" customFormat="1" ht="16.5" customHeight="1">
      <c r="C172" s="2004" t="s">
        <v>3214</v>
      </c>
      <c r="J172" s="4638"/>
      <c r="K172" s="4638"/>
      <c r="L172" s="4638"/>
      <c r="M172" s="2004" t="s">
        <v>108</v>
      </c>
    </row>
    <row r="173" spans="1:32" s="2004" customFormat="1" ht="6" customHeight="1">
      <c r="A173" s="2018"/>
      <c r="B173" s="2018"/>
      <c r="C173" s="2018"/>
      <c r="D173" s="2018"/>
      <c r="E173" s="2018"/>
      <c r="F173" s="2018"/>
      <c r="G173" s="2018"/>
      <c r="H173" s="2018"/>
      <c r="I173" s="2018"/>
      <c r="J173" s="2018"/>
      <c r="K173" s="2018"/>
      <c r="L173" s="2018"/>
      <c r="M173" s="2018"/>
      <c r="N173" s="2018"/>
      <c r="O173" s="2018"/>
      <c r="P173" s="2018"/>
      <c r="Q173" s="2018"/>
      <c r="R173" s="2018"/>
      <c r="S173" s="2018"/>
      <c r="T173" s="2018"/>
      <c r="U173" s="2018"/>
      <c r="V173" s="2018"/>
      <c r="W173" s="2018"/>
      <c r="X173" s="2018"/>
      <c r="Y173" s="2018"/>
      <c r="Z173" s="2018"/>
      <c r="AA173" s="2018"/>
      <c r="AB173" s="2018"/>
      <c r="AC173" s="2018"/>
      <c r="AD173" s="2018"/>
      <c r="AE173" s="2018"/>
      <c r="AF173" s="2018"/>
    </row>
    <row r="174" spans="1:32" s="2004" customFormat="1" ht="6" customHeight="1"/>
    <row r="175" spans="1:32" s="2004" customFormat="1" ht="16.5" customHeight="1">
      <c r="A175" s="2021" t="s">
        <v>4687</v>
      </c>
    </row>
    <row r="176" spans="1:32" s="2004" customFormat="1" ht="16.5" customHeight="1">
      <c r="C176" s="2004" t="s">
        <v>3216</v>
      </c>
      <c r="J176" s="4631" t="str">
        <f>cst_wskakunin_p4_1_TAKASA_MAX</f>
        <v/>
      </c>
      <c r="K176" s="4631"/>
      <c r="L176" s="4631"/>
      <c r="M176" s="4631"/>
      <c r="N176" s="2004" t="s">
        <v>674</v>
      </c>
    </row>
    <row r="177" spans="1:32" s="2004" customFormat="1" ht="16.5" customHeight="1">
      <c r="C177" s="2004" t="s">
        <v>3217</v>
      </c>
      <c r="J177" s="4631" t="str">
        <f>cst_wskakunin_p4_1_TAKASA_KEN_MAX</f>
        <v/>
      </c>
      <c r="K177" s="4631"/>
      <c r="L177" s="4631"/>
      <c r="M177" s="4631"/>
      <c r="N177" s="2004" t="s">
        <v>674</v>
      </c>
    </row>
    <row r="178" spans="1:32" s="2004" customFormat="1" ht="16.5" customHeight="1">
      <c r="C178" s="2004" t="s">
        <v>3218</v>
      </c>
      <c r="I178" s="2028" t="s">
        <v>3219</v>
      </c>
      <c r="J178" s="4632" t="str">
        <f>cst_wskakunin_p4_1_KAISU_TIKAI_NOZOKU</f>
        <v/>
      </c>
      <c r="K178" s="4632"/>
      <c r="L178" s="4632"/>
      <c r="M178" s="2004" t="s">
        <v>481</v>
      </c>
      <c r="N178" s="2004" t="s">
        <v>10</v>
      </c>
    </row>
    <row r="179" spans="1:32" s="2004" customFormat="1" ht="16.5" customHeight="1">
      <c r="I179" s="2028" t="s">
        <v>3220</v>
      </c>
      <c r="J179" s="4632" t="str">
        <f>cst_wskakunin_p4_1_KAISU_TIKAI</f>
        <v/>
      </c>
      <c r="K179" s="4632"/>
      <c r="L179" s="4632"/>
      <c r="M179" s="2004" t="s">
        <v>481</v>
      </c>
      <c r="N179" s="2004" t="s">
        <v>10</v>
      </c>
    </row>
    <row r="180" spans="1:32" s="2004" customFormat="1" ht="16.5" customHeight="1">
      <c r="C180" s="2004" t="s">
        <v>2953</v>
      </c>
      <c r="G180" s="4633" t="str">
        <f>cst_wskakunin_p4_1_KOUZOU1</f>
        <v/>
      </c>
      <c r="H180" s="4633"/>
      <c r="I180" s="4633"/>
      <c r="J180" s="4633"/>
      <c r="K180" s="4633"/>
      <c r="L180" s="4633"/>
      <c r="M180" s="4633"/>
      <c r="N180" s="4633"/>
      <c r="O180" s="4633"/>
      <c r="P180" s="2004" t="s">
        <v>641</v>
      </c>
      <c r="R180" s="4632" t="str">
        <f>cst_wskakunin_p4_1_KOUZOU2</f>
        <v/>
      </c>
      <c r="S180" s="4632"/>
      <c r="T180" s="4632"/>
      <c r="U180" s="4632"/>
      <c r="V180" s="4632"/>
      <c r="W180" s="4632"/>
      <c r="X180" s="4632"/>
      <c r="Y180" s="4632"/>
      <c r="Z180" s="4632"/>
    </row>
    <row r="181" spans="1:32" s="2004" customFormat="1" ht="6" customHeight="1">
      <c r="A181" s="2018"/>
      <c r="B181" s="2018"/>
      <c r="C181" s="2018"/>
      <c r="D181" s="2018"/>
      <c r="E181" s="2018"/>
      <c r="F181" s="2018"/>
      <c r="G181" s="2018"/>
      <c r="H181" s="2018"/>
      <c r="I181" s="2018"/>
      <c r="J181" s="2018"/>
      <c r="K181" s="2018"/>
      <c r="L181" s="2018"/>
      <c r="M181" s="2018"/>
      <c r="N181" s="2018"/>
      <c r="O181" s="2018"/>
      <c r="P181" s="2018"/>
      <c r="Q181" s="2018"/>
      <c r="R181" s="2018"/>
      <c r="S181" s="2018"/>
      <c r="T181" s="2018"/>
      <c r="U181" s="2018"/>
      <c r="V181" s="2018"/>
      <c r="W181" s="2018"/>
      <c r="X181" s="2018"/>
      <c r="Y181" s="2018"/>
      <c r="Z181" s="2018"/>
      <c r="AA181" s="2018"/>
      <c r="AB181" s="2018"/>
      <c r="AC181" s="2018"/>
      <c r="AD181" s="2018"/>
      <c r="AE181" s="2018"/>
      <c r="AF181" s="2018"/>
    </row>
    <row r="182" spans="1:32" s="2004" customFormat="1" ht="6" customHeight="1"/>
    <row r="183" spans="1:32" s="2004" customFormat="1" ht="16.5" customHeight="1">
      <c r="A183" s="2021" t="s">
        <v>4688</v>
      </c>
    </row>
    <row r="184" spans="1:32" s="2004" customFormat="1" ht="16.5" customHeight="1">
      <c r="A184" s="2021"/>
      <c r="C184" s="2029" t="s">
        <v>139</v>
      </c>
      <c r="D184" s="2004" t="s">
        <v>3222</v>
      </c>
      <c r="G184" s="2029" t="s">
        <v>139</v>
      </c>
      <c r="H184" s="2004" t="s">
        <v>3223</v>
      </c>
      <c r="K184" s="2029" t="s">
        <v>139</v>
      </c>
      <c r="L184" s="2004" t="s">
        <v>3224</v>
      </c>
      <c r="P184" s="2029" t="s">
        <v>139</v>
      </c>
      <c r="Q184" s="2004" t="s">
        <v>3225</v>
      </c>
    </row>
    <row r="185" spans="1:32" s="2004" customFormat="1" ht="6" customHeight="1">
      <c r="A185" s="2018"/>
      <c r="B185" s="2018"/>
      <c r="C185" s="2018"/>
      <c r="D185" s="2018"/>
      <c r="E185" s="2018"/>
      <c r="F185" s="2018"/>
      <c r="G185" s="2018"/>
      <c r="H185" s="2018"/>
      <c r="I185" s="2018"/>
      <c r="J185" s="2018"/>
      <c r="K185" s="2018"/>
      <c r="L185" s="2018"/>
      <c r="M185" s="2018"/>
      <c r="N185" s="2018"/>
      <c r="O185" s="2018"/>
      <c r="P185" s="2018"/>
      <c r="Q185" s="2018"/>
      <c r="R185" s="2018"/>
      <c r="S185" s="2018"/>
      <c r="T185" s="2018"/>
      <c r="U185" s="2018"/>
      <c r="V185" s="2018"/>
      <c r="W185" s="2018"/>
      <c r="X185" s="2018"/>
      <c r="Y185" s="2018"/>
      <c r="Z185" s="2018"/>
      <c r="AA185" s="2018"/>
      <c r="AB185" s="2018"/>
      <c r="AC185" s="2018"/>
      <c r="AD185" s="2018"/>
      <c r="AE185" s="2018"/>
      <c r="AF185" s="2018"/>
    </row>
    <row r="186" spans="1:32" s="2004" customFormat="1" ht="6" customHeight="1"/>
    <row r="187" spans="1:32" s="2004" customFormat="1" ht="16.5" customHeight="1">
      <c r="A187" s="2021" t="s">
        <v>4689</v>
      </c>
    </row>
    <row r="188" spans="1:32" s="2004" customFormat="1" ht="17.25" customHeight="1">
      <c r="C188" s="4628"/>
      <c r="D188" s="4629"/>
      <c r="E188" s="4629"/>
      <c r="F188" s="4629"/>
      <c r="G188" s="4629"/>
      <c r="H188" s="4629"/>
      <c r="I188" s="4629"/>
      <c r="J188" s="4629"/>
      <c r="K188" s="4629"/>
      <c r="L188" s="4629"/>
      <c r="M188" s="4629"/>
      <c r="N188" s="4629"/>
      <c r="O188" s="4629"/>
      <c r="P188" s="4629"/>
      <c r="Q188" s="4629"/>
      <c r="R188" s="4629"/>
      <c r="S188" s="4629"/>
      <c r="T188" s="4629"/>
      <c r="U188" s="4629"/>
      <c r="V188" s="4629"/>
      <c r="W188" s="4629"/>
      <c r="X188" s="4629"/>
      <c r="Y188" s="4629"/>
      <c r="Z188" s="4629"/>
      <c r="AA188" s="4629"/>
      <c r="AB188" s="4629"/>
      <c r="AC188" s="4629"/>
      <c r="AD188" s="4629"/>
      <c r="AE188" s="4629"/>
    </row>
    <row r="189" spans="1:32" s="2004" customFormat="1" ht="17.25" customHeight="1">
      <c r="C189" s="4630"/>
      <c r="D189" s="4630"/>
      <c r="E189" s="4630"/>
      <c r="F189" s="4630"/>
      <c r="G189" s="4630"/>
      <c r="H189" s="4630"/>
      <c r="I189" s="4630"/>
      <c r="J189" s="4630"/>
      <c r="K189" s="4630"/>
      <c r="L189" s="4630"/>
      <c r="M189" s="4630"/>
      <c r="N189" s="4630"/>
      <c r="O189" s="4630"/>
      <c r="P189" s="4630"/>
      <c r="Q189" s="4630"/>
      <c r="R189" s="4630"/>
      <c r="S189" s="4630"/>
      <c r="T189" s="4630"/>
      <c r="U189" s="4630"/>
      <c r="V189" s="4630"/>
      <c r="W189" s="4630"/>
      <c r="X189" s="4630"/>
      <c r="Y189" s="4630"/>
      <c r="Z189" s="4630"/>
      <c r="AA189" s="4630"/>
      <c r="AB189" s="4630"/>
      <c r="AC189" s="4630"/>
      <c r="AD189" s="4630"/>
      <c r="AE189" s="4630"/>
    </row>
    <row r="190" spans="1:32" s="2004" customFormat="1" ht="6" customHeight="1">
      <c r="A190" s="2018"/>
      <c r="B190" s="2018"/>
      <c r="C190" s="2018"/>
      <c r="D190" s="2018"/>
      <c r="E190" s="2018"/>
      <c r="F190" s="2018"/>
      <c r="G190" s="2018"/>
      <c r="H190" s="2018"/>
      <c r="I190" s="2018"/>
      <c r="J190" s="2018"/>
      <c r="K190" s="2018"/>
      <c r="L190" s="2018"/>
      <c r="M190" s="2018"/>
      <c r="N190" s="2018"/>
      <c r="O190" s="2018"/>
      <c r="P190" s="2018"/>
      <c r="Q190" s="2018"/>
      <c r="R190" s="2018"/>
      <c r="S190" s="2018"/>
      <c r="T190" s="2018"/>
      <c r="U190" s="2018"/>
      <c r="V190" s="2018"/>
      <c r="W190" s="2018"/>
      <c r="X190" s="2018"/>
      <c r="Y190" s="2018"/>
      <c r="Z190" s="2018"/>
      <c r="AA190" s="2018"/>
      <c r="AB190" s="2018"/>
      <c r="AC190" s="2018"/>
      <c r="AD190" s="2018"/>
      <c r="AE190" s="2018"/>
      <c r="AF190" s="2018"/>
    </row>
    <row r="191" spans="1:32" s="2004" customFormat="1" ht="6" customHeight="1"/>
    <row r="192" spans="1:32" s="2004" customFormat="1" ht="16.5" customHeight="1">
      <c r="A192" s="2021" t="s">
        <v>4690</v>
      </c>
    </row>
    <row r="193" spans="1:32" s="2004" customFormat="1" ht="17.25" customHeight="1">
      <c r="C193" s="4628"/>
      <c r="D193" s="4629"/>
      <c r="E193" s="4629"/>
      <c r="F193" s="4629"/>
      <c r="G193" s="4629"/>
      <c r="H193" s="4629"/>
      <c r="I193" s="4629"/>
      <c r="J193" s="4629"/>
      <c r="K193" s="4629"/>
      <c r="L193" s="4629"/>
      <c r="M193" s="4629"/>
      <c r="N193" s="4629"/>
      <c r="O193" s="4629"/>
      <c r="P193" s="4629"/>
      <c r="Q193" s="4629"/>
      <c r="R193" s="4629"/>
      <c r="S193" s="4629"/>
      <c r="T193" s="4629"/>
      <c r="U193" s="4629"/>
      <c r="V193" s="4629"/>
      <c r="W193" s="4629"/>
      <c r="X193" s="4629"/>
      <c r="Y193" s="4629"/>
      <c r="Z193" s="4629"/>
      <c r="AA193" s="4629"/>
      <c r="AB193" s="4629"/>
      <c r="AC193" s="4629"/>
      <c r="AD193" s="4629"/>
      <c r="AE193" s="4629"/>
    </row>
    <row r="194" spans="1:32" ht="17.25" customHeight="1">
      <c r="C194" s="4630"/>
      <c r="D194" s="4630"/>
      <c r="E194" s="4630"/>
      <c r="F194" s="4630"/>
      <c r="G194" s="4630"/>
      <c r="H194" s="4630"/>
      <c r="I194" s="4630"/>
      <c r="J194" s="4630"/>
      <c r="K194" s="4630"/>
      <c r="L194" s="4630"/>
      <c r="M194" s="4630"/>
      <c r="N194" s="4630"/>
      <c r="O194" s="4630"/>
      <c r="P194" s="4630"/>
      <c r="Q194" s="4630"/>
      <c r="R194" s="4630"/>
      <c r="S194" s="4630"/>
      <c r="T194" s="4630"/>
      <c r="U194" s="4630"/>
      <c r="V194" s="4630"/>
      <c r="W194" s="4630"/>
      <c r="X194" s="4630"/>
      <c r="Y194" s="4630"/>
      <c r="Z194" s="4630"/>
      <c r="AA194" s="4630"/>
      <c r="AB194" s="4630"/>
      <c r="AC194" s="4630"/>
      <c r="AD194" s="4630"/>
      <c r="AE194" s="4630"/>
    </row>
    <row r="195" spans="1:32" ht="17.25" customHeight="1">
      <c r="B195" s="2005" t="s">
        <v>5957</v>
      </c>
      <c r="C195" s="2209"/>
      <c r="D195" s="2209"/>
      <c r="E195" s="2209"/>
      <c r="F195" s="2209"/>
      <c r="G195" s="2209"/>
      <c r="H195" s="2209"/>
      <c r="I195" s="2209"/>
      <c r="J195" s="2209"/>
      <c r="K195" s="2029" t="s">
        <v>139</v>
      </c>
      <c r="L195" s="2209" t="s">
        <v>497</v>
      </c>
      <c r="M195" s="2209"/>
      <c r="N195" s="2209"/>
      <c r="O195" s="2209"/>
      <c r="P195" s="2029" t="s">
        <v>139</v>
      </c>
      <c r="Q195" s="2209" t="s">
        <v>498</v>
      </c>
      <c r="R195" s="2209"/>
      <c r="S195" s="2209"/>
      <c r="T195" s="2209"/>
      <c r="U195" s="2209"/>
      <c r="V195" s="2209"/>
      <c r="W195" s="2209"/>
      <c r="X195" s="2209"/>
      <c r="Y195" s="2209"/>
      <c r="Z195" s="2209"/>
      <c r="AA195" s="2209"/>
      <c r="AB195" s="2209"/>
      <c r="AC195" s="2209"/>
      <c r="AD195" s="2209"/>
      <c r="AE195" s="2209"/>
    </row>
    <row r="196" spans="1:32" ht="6" customHeight="1">
      <c r="A196" s="2034"/>
      <c r="B196" s="2034"/>
      <c r="C196" s="2034"/>
      <c r="D196" s="2034"/>
      <c r="E196" s="2034"/>
      <c r="F196" s="2034"/>
      <c r="G196" s="2034"/>
      <c r="H196" s="2034"/>
      <c r="I196" s="2034"/>
      <c r="J196" s="2034"/>
      <c r="K196" s="2034"/>
      <c r="L196" s="2034"/>
      <c r="M196" s="2034"/>
      <c r="N196" s="2034"/>
      <c r="O196" s="2034"/>
      <c r="P196" s="2034"/>
      <c r="Q196" s="2034"/>
      <c r="R196" s="2034"/>
      <c r="S196" s="2034"/>
      <c r="T196" s="2034"/>
      <c r="U196" s="2034"/>
      <c r="V196" s="2034"/>
      <c r="W196" s="2034"/>
      <c r="X196" s="2034"/>
      <c r="Y196" s="2034"/>
      <c r="Z196" s="2034"/>
      <c r="AA196" s="2034"/>
      <c r="AB196" s="2034"/>
      <c r="AC196" s="2034"/>
      <c r="AD196" s="2034"/>
      <c r="AE196" s="2034"/>
      <c r="AF196" s="2034"/>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2008" t="s">
        <v>3028</v>
      </c>
      <c r="B210" s="2008"/>
      <c r="C210" s="2008"/>
      <c r="D210" s="2008"/>
      <c r="E210" s="2008"/>
      <c r="F210" s="2008"/>
      <c r="G210" s="2008"/>
      <c r="H210" s="2008"/>
      <c r="I210" s="2008"/>
      <c r="J210" s="2008"/>
      <c r="K210" s="2008"/>
      <c r="L210" s="2008"/>
      <c r="M210" s="2008"/>
      <c r="N210" s="2008"/>
      <c r="O210" s="2008"/>
      <c r="P210" s="2008"/>
      <c r="Q210" s="2008"/>
      <c r="R210" s="2008"/>
      <c r="S210" s="2008"/>
      <c r="T210" s="2008"/>
      <c r="U210" s="2008"/>
      <c r="V210" s="2008"/>
      <c r="W210" s="2008"/>
      <c r="X210" s="2008"/>
      <c r="Y210" s="2008"/>
      <c r="Z210" s="2008"/>
      <c r="AA210" s="2008"/>
      <c r="AB210" s="2008"/>
      <c r="AC210" s="2008"/>
      <c r="AD210" s="2008"/>
      <c r="AE210" s="2008"/>
    </row>
    <row r="211" spans="1:31" ht="13.5" customHeight="1">
      <c r="A211" s="2008" t="s">
        <v>4691</v>
      </c>
      <c r="B211" s="2008"/>
      <c r="C211" s="2008"/>
      <c r="D211" s="2008"/>
      <c r="E211" s="2008"/>
      <c r="F211" s="2008"/>
      <c r="G211" s="2008"/>
      <c r="H211" s="2008"/>
      <c r="I211" s="2008"/>
      <c r="J211" s="2008"/>
      <c r="K211" s="2008"/>
      <c r="L211" s="2008"/>
      <c r="M211" s="2008"/>
      <c r="N211" s="2008"/>
      <c r="O211" s="2008"/>
      <c r="P211" s="2008"/>
      <c r="Q211" s="2008"/>
      <c r="R211" s="2008"/>
      <c r="S211" s="2008"/>
      <c r="T211" s="2008"/>
      <c r="U211" s="2008"/>
      <c r="V211" s="2008"/>
      <c r="W211" s="2008"/>
      <c r="X211" s="2008"/>
      <c r="Y211" s="2008"/>
      <c r="Z211" s="2008"/>
      <c r="AA211" s="2008"/>
      <c r="AB211" s="2008"/>
      <c r="AC211" s="2008"/>
      <c r="AD211" s="2008"/>
      <c r="AE211" s="2008"/>
    </row>
    <row r="212" spans="1:31" ht="13.5" customHeight="1">
      <c r="A212" s="2008" t="s">
        <v>4692</v>
      </c>
      <c r="C212" s="2008"/>
      <c r="D212" s="2008"/>
      <c r="E212" s="2008"/>
      <c r="F212" s="2008"/>
      <c r="G212" s="2008"/>
      <c r="H212" s="2008"/>
      <c r="I212" s="2008"/>
      <c r="J212" s="2008"/>
      <c r="K212" s="2008"/>
      <c r="L212" s="2008"/>
      <c r="M212" s="2008"/>
      <c r="N212" s="2008"/>
      <c r="O212" s="2008"/>
      <c r="P212" s="2008"/>
      <c r="Q212" s="2008"/>
      <c r="R212" s="2008"/>
      <c r="S212" s="2008"/>
      <c r="T212" s="2008"/>
      <c r="U212" s="2008"/>
      <c r="V212" s="2008"/>
      <c r="W212" s="2008"/>
      <c r="X212" s="2008"/>
      <c r="Y212" s="2008"/>
      <c r="Z212" s="2008"/>
      <c r="AA212" s="2008"/>
      <c r="AB212" s="2008"/>
      <c r="AC212" s="2008"/>
      <c r="AD212" s="2008"/>
      <c r="AE212" s="2008"/>
    </row>
    <row r="213" spans="1:31" ht="13.5" customHeight="1">
      <c r="A213" s="2008" t="s">
        <v>4275</v>
      </c>
      <c r="C213" s="2008"/>
      <c r="D213" s="2008"/>
      <c r="E213" s="2008"/>
      <c r="F213" s="2008"/>
      <c r="G213" s="2008"/>
      <c r="H213" s="2008"/>
      <c r="I213" s="2008"/>
      <c r="J213" s="2008"/>
      <c r="K213" s="2008"/>
      <c r="L213" s="2008"/>
      <c r="M213" s="2008"/>
      <c r="N213" s="2008"/>
      <c r="O213" s="2008"/>
      <c r="P213" s="2008"/>
      <c r="Q213" s="2008"/>
      <c r="R213" s="2008"/>
      <c r="S213" s="2008"/>
      <c r="T213" s="2008"/>
      <c r="U213" s="2008"/>
      <c r="V213" s="2008"/>
      <c r="W213" s="2008"/>
      <c r="X213" s="2008"/>
      <c r="Y213" s="2008"/>
      <c r="Z213" s="2008"/>
      <c r="AA213" s="2008"/>
      <c r="AB213" s="2008"/>
      <c r="AC213" s="2008"/>
      <c r="AD213" s="2008"/>
      <c r="AE213" s="2008"/>
    </row>
    <row r="214" spans="1:31" ht="13.5" customHeight="1">
      <c r="A214" s="2008" t="s">
        <v>4693</v>
      </c>
      <c r="C214" s="2008"/>
      <c r="D214" s="2008"/>
      <c r="E214" s="2008"/>
      <c r="F214" s="2008"/>
      <c r="G214" s="2008"/>
      <c r="H214" s="2008"/>
      <c r="I214" s="2008"/>
      <c r="J214" s="2008"/>
      <c r="K214" s="2008"/>
      <c r="L214" s="2008"/>
      <c r="M214" s="2008"/>
      <c r="N214" s="2008"/>
      <c r="O214" s="2008"/>
      <c r="P214" s="2008"/>
      <c r="Q214" s="2008"/>
      <c r="R214" s="2008"/>
      <c r="S214" s="2008"/>
      <c r="T214" s="2008"/>
      <c r="U214" s="2008"/>
      <c r="V214" s="2008"/>
      <c r="W214" s="2008"/>
      <c r="X214" s="2008"/>
      <c r="Y214" s="2008"/>
      <c r="Z214" s="2008"/>
      <c r="AA214" s="2008"/>
      <c r="AB214" s="2008"/>
      <c r="AC214" s="2008"/>
      <c r="AD214" s="2008"/>
      <c r="AE214" s="2008"/>
    </row>
    <row r="215" spans="1:31" ht="13.5" customHeight="1">
      <c r="A215" s="2008" t="s">
        <v>4277</v>
      </c>
      <c r="C215" s="2008"/>
      <c r="D215" s="2008"/>
      <c r="E215" s="2008"/>
      <c r="F215" s="2008"/>
      <c r="G215" s="2008"/>
      <c r="H215" s="2008"/>
      <c r="I215" s="2008"/>
      <c r="J215" s="2008"/>
      <c r="K215" s="2008"/>
      <c r="L215" s="2008"/>
      <c r="M215" s="2008"/>
      <c r="N215" s="2008"/>
      <c r="O215" s="2008"/>
      <c r="P215" s="2008"/>
      <c r="Q215" s="2008"/>
      <c r="R215" s="2008"/>
      <c r="S215" s="2008"/>
      <c r="T215" s="2008"/>
      <c r="U215" s="2008"/>
      <c r="V215" s="2008"/>
      <c r="W215" s="2008"/>
      <c r="X215" s="2008"/>
      <c r="Y215" s="2008"/>
      <c r="Z215" s="2008"/>
      <c r="AA215" s="2008"/>
      <c r="AB215" s="2008"/>
      <c r="AC215" s="2008"/>
      <c r="AD215" s="2008"/>
      <c r="AE215" s="2008"/>
    </row>
    <row r="216" spans="1:31" ht="13.5" customHeight="1">
      <c r="A216" s="2008" t="s">
        <v>4694</v>
      </c>
      <c r="C216" s="2008"/>
      <c r="D216" s="2008"/>
      <c r="E216" s="2008"/>
      <c r="F216" s="2008"/>
      <c r="G216" s="2008"/>
      <c r="H216" s="2008"/>
      <c r="I216" s="2008"/>
      <c r="J216" s="2008"/>
      <c r="K216" s="2008"/>
      <c r="L216" s="2008"/>
      <c r="M216" s="2008"/>
      <c r="N216" s="2008"/>
      <c r="O216" s="2008"/>
      <c r="P216" s="2008"/>
      <c r="Q216" s="2008"/>
      <c r="R216" s="2008"/>
      <c r="S216" s="2008"/>
      <c r="T216" s="2008"/>
      <c r="U216" s="2008"/>
      <c r="V216" s="2008"/>
      <c r="W216" s="2008"/>
      <c r="X216" s="2008"/>
      <c r="Y216" s="2008"/>
      <c r="Z216" s="2008"/>
      <c r="AA216" s="2008"/>
      <c r="AB216" s="2008"/>
      <c r="AC216" s="2008"/>
      <c r="AD216" s="2008"/>
      <c r="AE216" s="2008"/>
    </row>
    <row r="217" spans="1:31" ht="13.5" customHeight="1">
      <c r="A217" s="2008" t="s">
        <v>4695</v>
      </c>
      <c r="C217" s="2008"/>
      <c r="D217" s="2008"/>
      <c r="E217" s="2008"/>
      <c r="F217" s="2008"/>
      <c r="G217" s="2008"/>
      <c r="H217" s="2008"/>
      <c r="I217" s="2008"/>
      <c r="J217" s="2008"/>
      <c r="K217" s="2008"/>
      <c r="L217" s="2008"/>
      <c r="M217" s="2008"/>
      <c r="N217" s="2008"/>
      <c r="O217" s="2008"/>
      <c r="P217" s="2008"/>
      <c r="Q217" s="2008"/>
      <c r="R217" s="2008"/>
      <c r="S217" s="2008"/>
      <c r="T217" s="2008"/>
      <c r="U217" s="2008"/>
      <c r="V217" s="2008"/>
      <c r="W217" s="2008"/>
      <c r="X217" s="2008"/>
      <c r="Y217" s="2008"/>
      <c r="Z217" s="2008"/>
      <c r="AA217" s="2008"/>
      <c r="AB217" s="2008"/>
      <c r="AC217" s="2008"/>
      <c r="AD217" s="2008"/>
      <c r="AE217" s="2008"/>
    </row>
    <row r="218" spans="1:31" ht="13.5" customHeight="1">
      <c r="A218" s="2008" t="s">
        <v>4696</v>
      </c>
      <c r="C218" s="2008"/>
      <c r="D218" s="2008"/>
      <c r="E218" s="2008"/>
      <c r="F218" s="2008"/>
      <c r="G218" s="2008"/>
      <c r="H218" s="2008"/>
      <c r="I218" s="2008"/>
      <c r="J218" s="2008"/>
      <c r="K218" s="2008"/>
      <c r="L218" s="2008"/>
      <c r="M218" s="2008"/>
      <c r="N218" s="2008"/>
      <c r="O218" s="2008"/>
      <c r="P218" s="2008"/>
      <c r="Q218" s="2008"/>
      <c r="R218" s="2008"/>
      <c r="S218" s="2008"/>
      <c r="T218" s="2008"/>
      <c r="U218" s="2008"/>
      <c r="V218" s="2008"/>
      <c r="W218" s="2008"/>
      <c r="X218" s="2008"/>
      <c r="Y218" s="2008"/>
      <c r="Z218" s="2008"/>
      <c r="AA218" s="2008"/>
      <c r="AB218" s="2008"/>
      <c r="AC218" s="2008"/>
      <c r="AD218" s="2008"/>
      <c r="AE218" s="2008"/>
    </row>
    <row r="219" spans="1:31" ht="13.5" customHeight="1">
      <c r="A219" s="2008" t="s">
        <v>4697</v>
      </c>
      <c r="B219" s="2008"/>
      <c r="C219" s="2008"/>
      <c r="D219" s="2008"/>
      <c r="E219" s="2008"/>
      <c r="F219" s="2008"/>
      <c r="G219" s="2008"/>
      <c r="H219" s="2008"/>
      <c r="I219" s="2008"/>
      <c r="J219" s="2008"/>
      <c r="K219" s="2008"/>
      <c r="L219" s="2008"/>
      <c r="M219" s="2008"/>
      <c r="N219" s="2008"/>
      <c r="O219" s="2008"/>
      <c r="P219" s="2008"/>
      <c r="Q219" s="2008"/>
      <c r="R219" s="2008"/>
      <c r="S219" s="2008"/>
      <c r="T219" s="2008"/>
      <c r="U219" s="2008"/>
      <c r="V219" s="2008"/>
      <c r="W219" s="2008"/>
      <c r="X219" s="2008"/>
      <c r="Y219" s="2008"/>
      <c r="Z219" s="2008"/>
      <c r="AA219" s="2008"/>
      <c r="AB219" s="2008"/>
      <c r="AC219" s="2008"/>
      <c r="AD219" s="2008"/>
      <c r="AE219" s="2008"/>
    </row>
    <row r="220" spans="1:31" ht="13.5" customHeight="1">
      <c r="A220" s="2008" t="s">
        <v>4698</v>
      </c>
      <c r="B220" s="2008"/>
      <c r="C220" s="2008"/>
      <c r="D220" s="2008"/>
      <c r="E220" s="2008"/>
      <c r="F220" s="2008"/>
      <c r="G220" s="2008"/>
      <c r="H220" s="2008"/>
      <c r="I220" s="2008"/>
      <c r="J220" s="2008"/>
      <c r="K220" s="2008"/>
      <c r="L220" s="2008"/>
      <c r="M220" s="2008"/>
      <c r="N220" s="2008"/>
      <c r="O220" s="2008"/>
      <c r="P220" s="2008"/>
      <c r="Q220" s="2008"/>
      <c r="R220" s="2008"/>
      <c r="S220" s="2008"/>
      <c r="T220" s="2008"/>
      <c r="U220" s="2008"/>
      <c r="V220" s="2008"/>
      <c r="W220" s="2008"/>
      <c r="X220" s="2008"/>
      <c r="Y220" s="2008"/>
      <c r="Z220" s="2008"/>
      <c r="AA220" s="2008"/>
      <c r="AB220" s="2008"/>
      <c r="AC220" s="2008"/>
      <c r="AD220" s="2008"/>
      <c r="AE220" s="2008"/>
    </row>
    <row r="221" spans="1:31" ht="13.5" customHeight="1">
      <c r="A221" s="2008" t="s">
        <v>4699</v>
      </c>
      <c r="B221" s="2008"/>
      <c r="C221" s="2008"/>
      <c r="D221" s="2008"/>
      <c r="E221" s="2008"/>
      <c r="F221" s="2008"/>
      <c r="G221" s="2008"/>
      <c r="H221" s="2008"/>
      <c r="I221" s="2008"/>
      <c r="J221" s="2008"/>
      <c r="K221" s="2008"/>
      <c r="L221" s="2008"/>
      <c r="M221" s="2008"/>
      <c r="N221" s="2008"/>
      <c r="O221" s="2008"/>
      <c r="P221" s="2008"/>
      <c r="Q221" s="2008"/>
      <c r="R221" s="2008"/>
      <c r="S221" s="2008"/>
      <c r="T221" s="2008"/>
      <c r="U221" s="2008"/>
      <c r="V221" s="2008"/>
      <c r="W221" s="2008"/>
      <c r="X221" s="2008"/>
      <c r="Y221" s="2008"/>
      <c r="Z221" s="2008"/>
      <c r="AA221" s="2008"/>
      <c r="AB221" s="2008"/>
      <c r="AC221" s="2008"/>
      <c r="AD221" s="2008"/>
      <c r="AE221" s="2008"/>
    </row>
    <row r="222" spans="1:31" ht="13.5" customHeight="1">
      <c r="A222" s="2008" t="s">
        <v>4700</v>
      </c>
      <c r="B222" s="2008"/>
      <c r="C222" s="2008"/>
      <c r="D222" s="2008"/>
      <c r="E222" s="2008"/>
      <c r="F222" s="2008"/>
      <c r="G222" s="2008"/>
      <c r="H222" s="2008"/>
      <c r="I222" s="2008"/>
      <c r="J222" s="2008"/>
      <c r="K222" s="2008"/>
      <c r="L222" s="2008"/>
      <c r="M222" s="2008"/>
      <c r="N222" s="2008"/>
      <c r="O222" s="2008"/>
      <c r="P222" s="2008"/>
      <c r="Q222" s="2008"/>
      <c r="R222" s="2008"/>
      <c r="S222" s="2008"/>
      <c r="T222" s="2008"/>
      <c r="U222" s="2008"/>
      <c r="V222" s="2008"/>
      <c r="W222" s="2008"/>
      <c r="X222" s="2008"/>
      <c r="Y222" s="2008"/>
      <c r="Z222" s="2008"/>
      <c r="AA222" s="2008"/>
      <c r="AB222" s="2008"/>
      <c r="AC222" s="2008"/>
      <c r="AD222" s="2008"/>
      <c r="AE222" s="2008"/>
    </row>
    <row r="223" spans="1:31" ht="13.5" customHeight="1">
      <c r="A223" s="2008" t="s">
        <v>4701</v>
      </c>
      <c r="B223" s="2008"/>
      <c r="C223" s="2008"/>
      <c r="D223" s="2008"/>
      <c r="E223" s="2008"/>
      <c r="F223" s="2008"/>
      <c r="G223" s="2008"/>
      <c r="H223" s="2008"/>
      <c r="I223" s="2008"/>
      <c r="J223" s="2008"/>
      <c r="K223" s="2008"/>
      <c r="L223" s="2008"/>
      <c r="M223" s="2008"/>
      <c r="N223" s="2008"/>
      <c r="O223" s="2008"/>
      <c r="P223" s="2008"/>
      <c r="Q223" s="2008"/>
      <c r="R223" s="2008"/>
      <c r="S223" s="2008"/>
      <c r="T223" s="2008"/>
      <c r="U223" s="2008"/>
      <c r="V223" s="2008"/>
      <c r="W223" s="2008"/>
      <c r="X223" s="2008"/>
      <c r="Y223" s="2008"/>
      <c r="Z223" s="2008"/>
      <c r="AA223" s="2008"/>
      <c r="AB223" s="2008"/>
      <c r="AC223" s="2008"/>
      <c r="AD223" s="2008"/>
      <c r="AE223" s="2008"/>
    </row>
    <row r="224" spans="1:31" ht="13.5" customHeight="1">
      <c r="A224" s="2008" t="s">
        <v>4702</v>
      </c>
      <c r="C224" s="2008"/>
      <c r="D224" s="2008"/>
      <c r="E224" s="2008"/>
      <c r="F224" s="2008"/>
      <c r="G224" s="2008"/>
      <c r="H224" s="2008"/>
      <c r="I224" s="2008"/>
      <c r="J224" s="2008"/>
      <c r="K224" s="2008"/>
      <c r="L224" s="2008"/>
      <c r="M224" s="2008"/>
      <c r="N224" s="2008"/>
      <c r="O224" s="2008"/>
      <c r="P224" s="2008"/>
      <c r="Q224" s="2008"/>
      <c r="R224" s="2008"/>
      <c r="S224" s="2008"/>
      <c r="T224" s="2008"/>
      <c r="U224" s="2008"/>
      <c r="V224" s="2008"/>
      <c r="W224" s="2008"/>
      <c r="X224" s="2008"/>
      <c r="Y224" s="2008"/>
      <c r="Z224" s="2008"/>
      <c r="AA224" s="2008"/>
      <c r="AB224" s="2008"/>
      <c r="AC224" s="2008"/>
      <c r="AD224" s="2008"/>
      <c r="AE224" s="2008"/>
    </row>
    <row r="225" spans="1:31" ht="13.5" customHeight="1">
      <c r="A225" s="2008" t="s">
        <v>4703</v>
      </c>
      <c r="C225" s="2008"/>
      <c r="D225" s="2008"/>
      <c r="E225" s="2008"/>
      <c r="F225" s="2008"/>
      <c r="G225" s="2008"/>
      <c r="H225" s="2008"/>
      <c r="I225" s="2008"/>
      <c r="J225" s="2008"/>
      <c r="K225" s="2008"/>
      <c r="L225" s="2008"/>
      <c r="M225" s="2008"/>
      <c r="N225" s="2008"/>
      <c r="O225" s="2008"/>
      <c r="P225" s="2008"/>
      <c r="Q225" s="2008"/>
      <c r="R225" s="2008"/>
      <c r="S225" s="2008"/>
      <c r="T225" s="2008"/>
      <c r="U225" s="2008"/>
      <c r="V225" s="2008"/>
      <c r="W225" s="2008"/>
      <c r="X225" s="2008"/>
      <c r="Y225" s="2008"/>
      <c r="Z225" s="2008"/>
      <c r="AA225" s="2008"/>
      <c r="AB225" s="2008"/>
      <c r="AC225" s="2008"/>
      <c r="AD225" s="2008"/>
      <c r="AE225" s="2008"/>
    </row>
    <row r="226" spans="1:31" ht="13.5" customHeight="1">
      <c r="A226" s="2008" t="s">
        <v>4704</v>
      </c>
      <c r="C226" s="2008"/>
      <c r="D226" s="2008"/>
      <c r="E226" s="2008"/>
      <c r="F226" s="2008"/>
      <c r="G226" s="2008"/>
      <c r="H226" s="2008"/>
      <c r="I226" s="2008"/>
      <c r="J226" s="2008"/>
      <c r="K226" s="2008"/>
      <c r="L226" s="2008"/>
      <c r="M226" s="2008"/>
      <c r="N226" s="2008"/>
      <c r="O226" s="2008"/>
      <c r="P226" s="2008"/>
      <c r="Q226" s="2008"/>
      <c r="R226" s="2008"/>
      <c r="S226" s="2008"/>
      <c r="T226" s="2008"/>
      <c r="U226" s="2008"/>
      <c r="V226" s="2008"/>
      <c r="W226" s="2008"/>
      <c r="X226" s="2008"/>
      <c r="Y226" s="2008"/>
      <c r="Z226" s="2008"/>
      <c r="AA226" s="2008"/>
      <c r="AB226" s="2008"/>
      <c r="AC226" s="2008"/>
      <c r="AD226" s="2008"/>
      <c r="AE226" s="2008"/>
    </row>
    <row r="227" spans="1:31" ht="13.5" customHeight="1">
      <c r="A227" s="2008" t="s">
        <v>4705</v>
      </c>
      <c r="C227" s="2008"/>
      <c r="D227" s="2008"/>
      <c r="E227" s="2008"/>
      <c r="F227" s="2008"/>
      <c r="G227" s="2008"/>
      <c r="H227" s="2008"/>
      <c r="I227" s="2008"/>
      <c r="J227" s="2008"/>
      <c r="K227" s="2008"/>
      <c r="L227" s="2008"/>
      <c r="M227" s="2008"/>
      <c r="N227" s="2008"/>
      <c r="O227" s="2008"/>
      <c r="P227" s="2008"/>
      <c r="Q227" s="2008"/>
      <c r="R227" s="2008"/>
      <c r="S227" s="2008"/>
      <c r="T227" s="2008"/>
      <c r="U227" s="2008"/>
      <c r="V227" s="2008"/>
      <c r="W227" s="2008"/>
      <c r="X227" s="2008"/>
      <c r="Y227" s="2008"/>
      <c r="Z227" s="2008"/>
      <c r="AA227" s="2008"/>
      <c r="AB227" s="2008"/>
      <c r="AC227" s="2008"/>
      <c r="AD227" s="2008"/>
      <c r="AE227" s="2008"/>
    </row>
    <row r="228" spans="1:31" ht="13.5" customHeight="1">
      <c r="A228" s="2008" t="s">
        <v>4706</v>
      </c>
      <c r="C228" s="2008"/>
      <c r="D228" s="2008"/>
      <c r="E228" s="2008"/>
      <c r="F228" s="2008"/>
      <c r="G228" s="2008"/>
      <c r="H228" s="2008"/>
      <c r="I228" s="2008"/>
      <c r="J228" s="2008"/>
      <c r="K228" s="2008"/>
      <c r="L228" s="2008"/>
      <c r="M228" s="2008"/>
      <c r="N228" s="2008"/>
      <c r="O228" s="2008"/>
      <c r="P228" s="2008"/>
      <c r="Q228" s="2008"/>
      <c r="R228" s="2008"/>
      <c r="S228" s="2008"/>
      <c r="T228" s="2008"/>
      <c r="U228" s="2008"/>
      <c r="V228" s="2008"/>
      <c r="W228" s="2008"/>
      <c r="X228" s="2008"/>
      <c r="Y228" s="2008"/>
      <c r="Z228" s="2008"/>
      <c r="AA228" s="2008"/>
      <c r="AB228" s="2008"/>
      <c r="AC228" s="2008"/>
      <c r="AD228" s="2008"/>
      <c r="AE228" s="2008"/>
    </row>
    <row r="229" spans="1:31" ht="13.5" customHeight="1">
      <c r="A229" s="2008" t="s">
        <v>4707</v>
      </c>
      <c r="C229" s="2008"/>
      <c r="D229" s="2008"/>
      <c r="E229" s="2008"/>
      <c r="F229" s="2008"/>
      <c r="G229" s="2008"/>
      <c r="H229" s="2008"/>
      <c r="I229" s="2008"/>
      <c r="J229" s="2008"/>
      <c r="K229" s="2008"/>
      <c r="L229" s="2008"/>
      <c r="M229" s="2008"/>
      <c r="N229" s="2008"/>
      <c r="O229" s="2008"/>
      <c r="P229" s="2008"/>
      <c r="Q229" s="2008"/>
      <c r="R229" s="2008"/>
      <c r="S229" s="2008"/>
      <c r="T229" s="2008"/>
      <c r="U229" s="2008"/>
      <c r="V229" s="2008"/>
      <c r="W229" s="2008"/>
      <c r="X229" s="2008"/>
      <c r="Y229" s="2008"/>
      <c r="Z229" s="2008"/>
      <c r="AA229" s="2008"/>
      <c r="AB229" s="2008"/>
      <c r="AC229" s="2008"/>
      <c r="AD229" s="2008"/>
      <c r="AE229" s="2008"/>
    </row>
    <row r="230" spans="1:31" ht="13.5" customHeight="1">
      <c r="A230" s="2008" t="s">
        <v>4298</v>
      </c>
      <c r="B230" s="2008"/>
      <c r="C230" s="2008"/>
      <c r="D230" s="2008"/>
      <c r="E230" s="2008"/>
      <c r="F230" s="2008"/>
      <c r="G230" s="2008"/>
      <c r="H230" s="2008"/>
      <c r="I230" s="2008"/>
      <c r="J230" s="2008"/>
      <c r="K230" s="2008"/>
      <c r="L230" s="2008"/>
      <c r="M230" s="2008"/>
      <c r="N230" s="2008"/>
      <c r="O230" s="2008"/>
      <c r="P230" s="2008"/>
      <c r="Q230" s="2008"/>
      <c r="R230" s="2008"/>
      <c r="S230" s="2008"/>
      <c r="T230" s="2008"/>
      <c r="U230" s="2008"/>
      <c r="V230" s="2008"/>
      <c r="W230" s="2008"/>
      <c r="X230" s="2008"/>
      <c r="Y230" s="2008"/>
      <c r="Z230" s="2008"/>
      <c r="AA230" s="2008"/>
      <c r="AB230" s="2008"/>
      <c r="AC230" s="2008"/>
      <c r="AD230" s="2008"/>
      <c r="AE230" s="2008"/>
    </row>
    <row r="231" spans="1:31" ht="13.5" customHeight="1">
      <c r="A231" s="2008" t="s">
        <v>4708</v>
      </c>
      <c r="B231" s="2008"/>
      <c r="C231" s="2008"/>
      <c r="D231" s="2008"/>
      <c r="E231" s="2008"/>
      <c r="F231" s="2008"/>
      <c r="G231" s="2008"/>
      <c r="H231" s="2008"/>
      <c r="I231" s="2008"/>
      <c r="J231" s="2008"/>
      <c r="K231" s="2008"/>
      <c r="L231" s="2008"/>
      <c r="M231" s="2008"/>
      <c r="N231" s="2008"/>
      <c r="O231" s="2008"/>
      <c r="P231" s="2008"/>
      <c r="Q231" s="2008"/>
      <c r="R231" s="2008"/>
      <c r="S231" s="2008"/>
      <c r="T231" s="2008"/>
      <c r="U231" s="2008"/>
      <c r="V231" s="2008"/>
      <c r="W231" s="2008"/>
      <c r="X231" s="2008"/>
      <c r="Y231" s="2008"/>
      <c r="Z231" s="2008"/>
      <c r="AA231" s="2008"/>
      <c r="AB231" s="2008"/>
      <c r="AC231" s="2008"/>
      <c r="AD231" s="2008"/>
      <c r="AE231" s="2008"/>
    </row>
    <row r="232" spans="1:31" ht="13.5" customHeight="1">
      <c r="A232" s="2008" t="s">
        <v>4709</v>
      </c>
      <c r="C232" s="2008"/>
      <c r="D232" s="2008"/>
      <c r="E232" s="2008"/>
      <c r="F232" s="2008"/>
      <c r="G232" s="2008"/>
      <c r="H232" s="2008"/>
      <c r="I232" s="2008"/>
      <c r="J232" s="2008"/>
      <c r="K232" s="2008"/>
      <c r="L232" s="2008"/>
      <c r="M232" s="2008"/>
      <c r="N232" s="2008"/>
      <c r="O232" s="2008"/>
      <c r="P232" s="2008"/>
      <c r="Q232" s="2008"/>
      <c r="R232" s="2008"/>
      <c r="S232" s="2008"/>
      <c r="T232" s="2008"/>
      <c r="U232" s="2008"/>
      <c r="V232" s="2008"/>
      <c r="W232" s="2008"/>
      <c r="X232" s="2008"/>
      <c r="Y232" s="2008"/>
      <c r="Z232" s="2008"/>
      <c r="AA232" s="2008"/>
      <c r="AB232" s="2008"/>
      <c r="AC232" s="2008"/>
      <c r="AD232" s="2008"/>
      <c r="AE232" s="2008"/>
    </row>
    <row r="233" spans="1:31" ht="13.5" customHeight="1">
      <c r="A233" s="2008" t="s">
        <v>4710</v>
      </c>
      <c r="C233" s="2008"/>
      <c r="D233" s="2008"/>
      <c r="E233" s="2008"/>
      <c r="F233" s="2008"/>
      <c r="G233" s="2008"/>
      <c r="H233" s="2008"/>
      <c r="I233" s="2008"/>
      <c r="J233" s="2008"/>
      <c r="K233" s="2008"/>
      <c r="L233" s="2008"/>
      <c r="M233" s="2008"/>
      <c r="N233" s="2008"/>
      <c r="O233" s="2008"/>
      <c r="P233" s="2008"/>
      <c r="Q233" s="2008"/>
      <c r="R233" s="2008"/>
      <c r="S233" s="2008"/>
      <c r="T233" s="2008"/>
      <c r="U233" s="2008"/>
      <c r="V233" s="2008"/>
      <c r="W233" s="2008"/>
      <c r="X233" s="2008"/>
      <c r="Y233" s="2008"/>
      <c r="Z233" s="2008"/>
      <c r="AA233" s="2008"/>
      <c r="AB233" s="2008"/>
      <c r="AC233" s="2008"/>
      <c r="AD233" s="2008"/>
      <c r="AE233" s="2008"/>
    </row>
    <row r="234" spans="1:31" ht="13.5" customHeight="1">
      <c r="A234" s="2008" t="s">
        <v>4711</v>
      </c>
      <c r="C234" s="2008"/>
      <c r="D234" s="2008"/>
      <c r="E234" s="2008"/>
      <c r="F234" s="2008"/>
      <c r="G234" s="2008"/>
      <c r="H234" s="2008"/>
      <c r="I234" s="2008"/>
      <c r="J234" s="2008"/>
      <c r="K234" s="2008"/>
      <c r="L234" s="2008"/>
      <c r="M234" s="2008"/>
      <c r="N234" s="2008"/>
      <c r="O234" s="2008"/>
      <c r="P234" s="2008"/>
      <c r="Q234" s="2008"/>
      <c r="R234" s="2008"/>
      <c r="S234" s="2008"/>
      <c r="T234" s="2008"/>
      <c r="U234" s="2008"/>
      <c r="V234" s="2008"/>
      <c r="W234" s="2008"/>
      <c r="X234" s="2008"/>
      <c r="Y234" s="2008"/>
      <c r="Z234" s="2008"/>
      <c r="AA234" s="2008"/>
      <c r="AB234" s="2008"/>
      <c r="AC234" s="2008"/>
      <c r="AD234" s="2008"/>
      <c r="AE234" s="2008"/>
    </row>
    <row r="235" spans="1:31" ht="13.5" customHeight="1">
      <c r="A235" s="2142" t="s">
        <v>4712</v>
      </c>
      <c r="B235" s="2008"/>
      <c r="C235" s="2008"/>
      <c r="D235" s="2008"/>
      <c r="E235" s="2008"/>
      <c r="F235" s="2008"/>
      <c r="G235" s="2008"/>
      <c r="H235" s="2008"/>
      <c r="I235" s="2008"/>
      <c r="J235" s="2008"/>
      <c r="K235" s="2008"/>
      <c r="L235" s="2008"/>
      <c r="M235" s="2008"/>
      <c r="N235" s="2008"/>
      <c r="O235" s="2008"/>
      <c r="P235" s="2008"/>
      <c r="Q235" s="2008"/>
      <c r="R235" s="2008"/>
      <c r="S235" s="2008"/>
      <c r="T235" s="2008"/>
      <c r="U235" s="2008"/>
      <c r="V235" s="2008"/>
      <c r="W235" s="2008"/>
      <c r="X235" s="2008"/>
      <c r="Y235" s="2008"/>
      <c r="Z235" s="2008"/>
      <c r="AA235" s="2008"/>
      <c r="AB235" s="2008"/>
      <c r="AC235" s="2008"/>
      <c r="AD235" s="2008"/>
      <c r="AE235" s="2008"/>
    </row>
    <row r="236" spans="1:31" ht="13.5" customHeight="1">
      <c r="A236" s="2008" t="s">
        <v>4713</v>
      </c>
      <c r="B236" s="2008"/>
      <c r="C236" s="2008"/>
      <c r="D236" s="2008"/>
      <c r="E236" s="2008"/>
      <c r="F236" s="2008"/>
      <c r="G236" s="2008"/>
      <c r="H236" s="2008"/>
      <c r="I236" s="2008"/>
      <c r="J236" s="2008"/>
      <c r="K236" s="2008"/>
      <c r="L236" s="2008"/>
      <c r="M236" s="2008"/>
      <c r="N236" s="2008"/>
      <c r="O236" s="2008"/>
      <c r="P236" s="2008"/>
      <c r="Q236" s="2008"/>
      <c r="R236" s="2008"/>
      <c r="S236" s="2008"/>
      <c r="T236" s="2008"/>
      <c r="U236" s="2008"/>
      <c r="V236" s="2008"/>
      <c r="W236" s="2008"/>
      <c r="X236" s="2008"/>
      <c r="Y236" s="2008"/>
      <c r="Z236" s="2008"/>
      <c r="AA236" s="2008"/>
      <c r="AB236" s="2008"/>
      <c r="AC236" s="2008"/>
      <c r="AD236" s="2008"/>
      <c r="AE236" s="2008"/>
    </row>
    <row r="237" spans="1:31" ht="13.5" customHeight="1">
      <c r="A237" s="2008" t="s">
        <v>4714</v>
      </c>
      <c r="B237" s="2008"/>
      <c r="C237" s="2008"/>
      <c r="D237" s="2008"/>
      <c r="E237" s="2008"/>
      <c r="F237" s="2008"/>
      <c r="G237" s="2008"/>
      <c r="H237" s="2008"/>
      <c r="I237" s="2008"/>
      <c r="J237" s="2008"/>
      <c r="K237" s="2008"/>
      <c r="L237" s="2008"/>
      <c r="M237" s="2008"/>
      <c r="N237" s="2008"/>
      <c r="O237" s="2008"/>
      <c r="P237" s="2008"/>
      <c r="Q237" s="2008"/>
      <c r="R237" s="2008"/>
      <c r="S237" s="2008"/>
      <c r="T237" s="2008"/>
      <c r="U237" s="2008"/>
      <c r="V237" s="2008"/>
      <c r="W237" s="2008"/>
      <c r="X237" s="2008"/>
      <c r="Y237" s="2008"/>
      <c r="Z237" s="2008"/>
      <c r="AA237" s="2008"/>
      <c r="AB237" s="2008"/>
      <c r="AC237" s="2008"/>
      <c r="AD237" s="2008"/>
      <c r="AE237" s="2008"/>
    </row>
    <row r="238" spans="1:31" ht="13.5" customHeight="1">
      <c r="A238" s="2008" t="s">
        <v>4715</v>
      </c>
      <c r="B238" s="2008"/>
      <c r="D238" s="2008"/>
      <c r="E238" s="2008"/>
      <c r="F238" s="2008"/>
      <c r="G238" s="2008"/>
      <c r="H238" s="2008"/>
      <c r="I238" s="2008"/>
      <c r="J238" s="2008"/>
      <c r="K238" s="2008"/>
      <c r="L238" s="2008"/>
      <c r="M238" s="2008"/>
      <c r="N238" s="2008"/>
      <c r="O238" s="2008"/>
      <c r="P238" s="2008"/>
      <c r="Q238" s="2008"/>
      <c r="R238" s="2008"/>
      <c r="S238" s="2008"/>
      <c r="T238" s="2008"/>
      <c r="U238" s="2008"/>
      <c r="V238" s="2008"/>
      <c r="W238" s="2008"/>
      <c r="X238" s="2008"/>
      <c r="Y238" s="2008"/>
      <c r="Z238" s="2008"/>
      <c r="AA238" s="2008"/>
      <c r="AB238" s="2008"/>
      <c r="AC238" s="2008"/>
      <c r="AD238" s="2008"/>
      <c r="AE238" s="2008"/>
    </row>
    <row r="239" spans="1:31" ht="13.5" customHeight="1">
      <c r="A239" s="2008" t="s">
        <v>4716</v>
      </c>
      <c r="B239" s="2008"/>
      <c r="D239" s="2008"/>
      <c r="E239" s="2008"/>
      <c r="F239" s="2008"/>
      <c r="G239" s="2008"/>
      <c r="H239" s="2008"/>
      <c r="I239" s="2008"/>
      <c r="J239" s="2008"/>
      <c r="K239" s="2008"/>
      <c r="L239" s="2008"/>
      <c r="M239" s="2008"/>
      <c r="N239" s="2008"/>
      <c r="O239" s="2008"/>
      <c r="P239" s="2008"/>
      <c r="Q239" s="2008"/>
      <c r="R239" s="2008"/>
      <c r="S239" s="2008"/>
      <c r="T239" s="2008"/>
      <c r="U239" s="2008"/>
      <c r="V239" s="2008"/>
      <c r="W239" s="2008"/>
      <c r="X239" s="2008"/>
      <c r="Y239" s="2008"/>
      <c r="Z239" s="2008"/>
      <c r="AA239" s="2008"/>
      <c r="AB239" s="2008"/>
      <c r="AC239" s="2008"/>
      <c r="AD239" s="2008"/>
      <c r="AE239" s="2008"/>
    </row>
    <row r="240" spans="1:31" ht="13.5" customHeight="1">
      <c r="A240" s="2008" t="s">
        <v>5403</v>
      </c>
      <c r="B240" s="2008"/>
      <c r="D240" s="2008"/>
      <c r="E240" s="2008"/>
      <c r="F240" s="2008"/>
      <c r="G240" s="2008"/>
      <c r="H240" s="2008"/>
      <c r="I240" s="2008"/>
      <c r="J240" s="2008"/>
      <c r="K240" s="2008"/>
      <c r="L240" s="2008"/>
      <c r="M240" s="2008"/>
      <c r="N240" s="2008"/>
      <c r="O240" s="2008"/>
      <c r="P240" s="2008"/>
      <c r="Q240" s="2008"/>
      <c r="R240" s="2008"/>
      <c r="S240" s="2008"/>
      <c r="T240" s="2008"/>
      <c r="U240" s="2008"/>
      <c r="V240" s="2008"/>
      <c r="W240" s="2008"/>
      <c r="X240" s="2008"/>
      <c r="Y240" s="2008"/>
      <c r="Z240" s="2008"/>
      <c r="AA240" s="2008"/>
      <c r="AB240" s="2008"/>
      <c r="AC240" s="2008"/>
      <c r="AD240" s="2008"/>
      <c r="AE240" s="2008"/>
    </row>
    <row r="241" spans="1:31" ht="13.5" customHeight="1">
      <c r="A241" s="2008" t="s">
        <v>5404</v>
      </c>
      <c r="B241" s="2008"/>
      <c r="D241" s="2008"/>
      <c r="E241" s="2008"/>
      <c r="F241" s="2008"/>
      <c r="G241" s="2008"/>
      <c r="H241" s="2008"/>
      <c r="I241" s="2008"/>
      <c r="J241" s="2008"/>
      <c r="K241" s="2008"/>
      <c r="L241" s="2008"/>
      <c r="M241" s="2008"/>
      <c r="N241" s="2008"/>
      <c r="O241" s="2008"/>
      <c r="P241" s="2008"/>
      <c r="Q241" s="2008"/>
      <c r="R241" s="2008"/>
      <c r="S241" s="2008"/>
      <c r="T241" s="2008"/>
      <c r="U241" s="2008"/>
      <c r="V241" s="2008"/>
      <c r="W241" s="2008"/>
      <c r="X241" s="2008"/>
      <c r="Y241" s="2008"/>
      <c r="Z241" s="2008"/>
      <c r="AA241" s="2008"/>
      <c r="AB241" s="2008"/>
      <c r="AC241" s="2008"/>
      <c r="AD241" s="2008"/>
      <c r="AE241" s="2008"/>
    </row>
    <row r="242" spans="1:31" ht="13.5" customHeight="1">
      <c r="A242" s="2008" t="s">
        <v>5405</v>
      </c>
      <c r="B242" s="2008"/>
      <c r="D242" s="2008"/>
      <c r="E242" s="2008"/>
      <c r="F242" s="2008"/>
      <c r="G242" s="2008"/>
      <c r="H242" s="2008"/>
      <c r="I242" s="2008"/>
      <c r="J242" s="2008"/>
      <c r="K242" s="2008"/>
      <c r="L242" s="2008"/>
      <c r="M242" s="2008"/>
      <c r="N242" s="2008"/>
      <c r="O242" s="2008"/>
      <c r="P242" s="2008"/>
      <c r="Q242" s="2008"/>
      <c r="R242" s="2008"/>
      <c r="S242" s="2008"/>
      <c r="T242" s="2008"/>
      <c r="U242" s="2008"/>
      <c r="V242" s="2008"/>
      <c r="W242" s="2008"/>
      <c r="X242" s="2008"/>
      <c r="Y242" s="2008"/>
      <c r="Z242" s="2008"/>
      <c r="AA242" s="2008"/>
      <c r="AB242" s="2008"/>
      <c r="AC242" s="2008"/>
      <c r="AD242" s="2008"/>
      <c r="AE242" s="2008"/>
    </row>
    <row r="243" spans="1:31" ht="13.5" customHeight="1">
      <c r="A243" s="2008" t="s">
        <v>5406</v>
      </c>
      <c r="B243" s="2008"/>
      <c r="D243" s="2008"/>
      <c r="E243" s="2008"/>
      <c r="F243" s="2008"/>
      <c r="G243" s="2008"/>
      <c r="H243" s="2008"/>
      <c r="I243" s="2008"/>
      <c r="J243" s="2008"/>
      <c r="K243" s="2008"/>
      <c r="L243" s="2008"/>
      <c r="M243" s="2008"/>
      <c r="N243" s="2008"/>
      <c r="O243" s="2008"/>
      <c r="P243" s="2008"/>
      <c r="Q243" s="2008"/>
      <c r="R243" s="2008"/>
      <c r="S243" s="2008"/>
      <c r="T243" s="2008"/>
      <c r="U243" s="2008"/>
      <c r="V243" s="2008"/>
      <c r="W243" s="2008"/>
      <c r="X243" s="2008"/>
      <c r="Y243" s="2008"/>
      <c r="Z243" s="2008"/>
      <c r="AA243" s="2008"/>
      <c r="AB243" s="2008"/>
      <c r="AC243" s="2008"/>
      <c r="AD243" s="2008"/>
      <c r="AE243" s="2008"/>
    </row>
    <row r="244" spans="1:31" ht="13.5" customHeight="1">
      <c r="A244" s="2008" t="s">
        <v>4720</v>
      </c>
      <c r="B244" s="2008"/>
      <c r="D244" s="2008"/>
      <c r="E244" s="2008"/>
      <c r="F244" s="2008"/>
      <c r="G244" s="2008"/>
      <c r="H244" s="2008"/>
      <c r="I244" s="2008"/>
      <c r="J244" s="2008"/>
      <c r="K244" s="2008"/>
      <c r="L244" s="2008"/>
      <c r="M244" s="2008"/>
      <c r="N244" s="2008"/>
      <c r="O244" s="2008"/>
      <c r="P244" s="2008"/>
      <c r="Q244" s="2008"/>
      <c r="R244" s="2008"/>
      <c r="S244" s="2008"/>
      <c r="T244" s="2008"/>
      <c r="U244" s="2008"/>
      <c r="V244" s="2008"/>
      <c r="W244" s="2008"/>
      <c r="X244" s="2008"/>
      <c r="Y244" s="2008"/>
      <c r="Z244" s="2008"/>
      <c r="AA244" s="2008"/>
      <c r="AB244" s="2008"/>
      <c r="AC244" s="2008"/>
      <c r="AD244" s="2008"/>
      <c r="AE244" s="2008"/>
    </row>
    <row r="245" spans="1:31" ht="13.5" customHeight="1">
      <c r="A245" s="2008" t="s">
        <v>4721</v>
      </c>
      <c r="B245" s="2008"/>
      <c r="D245" s="2008"/>
      <c r="E245" s="2008"/>
      <c r="F245" s="2008"/>
      <c r="G245" s="2008"/>
      <c r="H245" s="2008"/>
      <c r="I245" s="2008"/>
      <c r="J245" s="2008"/>
      <c r="K245" s="2008"/>
      <c r="L245" s="2008"/>
      <c r="M245" s="2008"/>
      <c r="N245" s="2008"/>
      <c r="O245" s="2008"/>
      <c r="P245" s="2008"/>
      <c r="Q245" s="2008"/>
      <c r="R245" s="2008"/>
      <c r="S245" s="2008"/>
      <c r="T245" s="2008"/>
      <c r="U245" s="2008"/>
      <c r="V245" s="2008"/>
      <c r="W245" s="2008"/>
      <c r="X245" s="2008"/>
      <c r="Y245" s="2008"/>
      <c r="Z245" s="2008"/>
      <c r="AA245" s="2008"/>
      <c r="AB245" s="2008"/>
      <c r="AC245" s="2008"/>
      <c r="AD245" s="2008"/>
      <c r="AE245" s="2008"/>
    </row>
    <row r="246" spans="1:31" ht="13.5" customHeight="1">
      <c r="A246" s="2008" t="s">
        <v>5407</v>
      </c>
      <c r="B246" s="2008"/>
      <c r="D246" s="2008"/>
      <c r="E246" s="2008"/>
      <c r="F246" s="2008"/>
      <c r="G246" s="2008"/>
      <c r="H246" s="2008"/>
      <c r="I246" s="2008"/>
      <c r="J246" s="2008"/>
      <c r="K246" s="2008"/>
      <c r="L246" s="2008"/>
      <c r="M246" s="2008"/>
      <c r="N246" s="2008"/>
      <c r="O246" s="2008"/>
      <c r="P246" s="2008"/>
      <c r="Q246" s="2008"/>
      <c r="R246" s="2008"/>
      <c r="S246" s="2008"/>
      <c r="T246" s="2008"/>
      <c r="U246" s="2008"/>
      <c r="V246" s="2008"/>
      <c r="W246" s="2008"/>
      <c r="X246" s="2008"/>
      <c r="Y246" s="2008"/>
      <c r="Z246" s="2008"/>
      <c r="AA246" s="2008"/>
      <c r="AB246" s="2008"/>
      <c r="AC246" s="2008"/>
      <c r="AD246" s="2008"/>
      <c r="AE246" s="2008"/>
    </row>
    <row r="247" spans="1:31" ht="13.5" customHeight="1">
      <c r="A247" s="2008" t="s">
        <v>5408</v>
      </c>
      <c r="B247" s="2008"/>
      <c r="D247" s="2008"/>
      <c r="E247" s="2008"/>
      <c r="F247" s="2008"/>
      <c r="G247" s="2008"/>
      <c r="H247" s="2008"/>
      <c r="I247" s="2008"/>
      <c r="J247" s="2008"/>
      <c r="K247" s="2008"/>
      <c r="L247" s="2008"/>
      <c r="M247" s="2008"/>
      <c r="N247" s="2008"/>
      <c r="O247" s="2008"/>
      <c r="P247" s="2008"/>
      <c r="Q247" s="2008"/>
      <c r="R247" s="2008"/>
      <c r="S247" s="2008"/>
      <c r="T247" s="2008"/>
      <c r="U247" s="2008"/>
      <c r="V247" s="2008"/>
      <c r="W247" s="2008"/>
      <c r="X247" s="2008"/>
      <c r="Y247" s="2008"/>
      <c r="Z247" s="2008"/>
      <c r="AA247" s="2008"/>
      <c r="AB247" s="2008"/>
      <c r="AC247" s="2008"/>
      <c r="AD247" s="2008"/>
      <c r="AE247" s="2008"/>
    </row>
    <row r="248" spans="1:31" ht="13.5" customHeight="1">
      <c r="A248" s="2008" t="s">
        <v>3242</v>
      </c>
      <c r="B248" s="2008"/>
      <c r="D248" s="2008"/>
      <c r="E248" s="2008"/>
      <c r="F248" s="2008"/>
      <c r="G248" s="2008"/>
      <c r="H248" s="2008"/>
      <c r="I248" s="2008"/>
      <c r="J248" s="2008"/>
      <c r="K248" s="2008"/>
      <c r="L248" s="2008"/>
      <c r="M248" s="2008"/>
      <c r="N248" s="2008"/>
      <c r="O248" s="2008"/>
      <c r="P248" s="2008"/>
      <c r="Q248" s="2008"/>
      <c r="R248" s="2008"/>
      <c r="S248" s="2008"/>
      <c r="T248" s="2008"/>
      <c r="U248" s="2008"/>
      <c r="V248" s="2008"/>
      <c r="W248" s="2008"/>
      <c r="X248" s="2008"/>
      <c r="Y248" s="2008"/>
      <c r="Z248" s="2008"/>
      <c r="AA248" s="2008"/>
      <c r="AB248" s="2008"/>
      <c r="AC248" s="2008"/>
      <c r="AD248" s="2008"/>
      <c r="AE248" s="2008"/>
    </row>
    <row r="249" spans="1:31" ht="13.5" customHeight="1">
      <c r="A249" s="2008" t="s">
        <v>3243</v>
      </c>
      <c r="B249" s="2008"/>
      <c r="D249" s="2008"/>
      <c r="E249" s="2008"/>
      <c r="F249" s="2008"/>
      <c r="G249" s="2008"/>
      <c r="H249" s="2008"/>
      <c r="I249" s="2008"/>
      <c r="J249" s="2008"/>
      <c r="K249" s="2008"/>
      <c r="L249" s="2008"/>
      <c r="M249" s="2008"/>
      <c r="N249" s="2008"/>
      <c r="O249" s="2008"/>
      <c r="P249" s="2008"/>
      <c r="Q249" s="2008"/>
      <c r="R249" s="2008"/>
      <c r="S249" s="2008"/>
      <c r="T249" s="2008"/>
      <c r="U249" s="2008"/>
      <c r="V249" s="2008"/>
      <c r="W249" s="2008"/>
      <c r="X249" s="2008"/>
      <c r="Y249" s="2008"/>
      <c r="Z249" s="2008"/>
      <c r="AA249" s="2008"/>
      <c r="AB249" s="2008"/>
      <c r="AC249" s="2008"/>
      <c r="AD249" s="2008"/>
      <c r="AE249" s="2008"/>
    </row>
    <row r="250" spans="1:31" ht="13.5" customHeight="1">
      <c r="A250" s="2008" t="s">
        <v>5409</v>
      </c>
      <c r="B250" s="2008"/>
      <c r="D250" s="2008"/>
      <c r="E250" s="2008"/>
      <c r="F250" s="2008"/>
      <c r="G250" s="2008"/>
      <c r="H250" s="2008"/>
      <c r="I250" s="2008"/>
      <c r="J250" s="2008"/>
      <c r="K250" s="2008"/>
      <c r="L250" s="2008"/>
      <c r="M250" s="2008"/>
      <c r="N250" s="2008"/>
      <c r="O250" s="2008"/>
      <c r="P250" s="2008"/>
      <c r="Q250" s="2008"/>
      <c r="R250" s="2008"/>
      <c r="S250" s="2008"/>
      <c r="T250" s="2008"/>
      <c r="U250" s="2008"/>
      <c r="V250" s="2008"/>
      <c r="W250" s="2008"/>
      <c r="X250" s="2008"/>
      <c r="Y250" s="2008"/>
      <c r="Z250" s="2008"/>
      <c r="AA250" s="2008"/>
      <c r="AB250" s="2008"/>
      <c r="AC250" s="2008"/>
      <c r="AD250" s="2008"/>
      <c r="AE250" s="2008"/>
    </row>
    <row r="251" spans="1:31" ht="13.5" customHeight="1">
      <c r="A251" s="2008" t="s">
        <v>4723</v>
      </c>
      <c r="B251" s="2008"/>
      <c r="D251" s="2008"/>
      <c r="E251" s="2008"/>
      <c r="F251" s="2008"/>
      <c r="G251" s="2008"/>
      <c r="H251" s="2008"/>
      <c r="I251" s="2008"/>
      <c r="J251" s="2008"/>
      <c r="K251" s="2008"/>
      <c r="L251" s="2008"/>
      <c r="M251" s="2008"/>
      <c r="N251" s="2008"/>
      <c r="O251" s="2008"/>
      <c r="P251" s="2008"/>
      <c r="Q251" s="2008"/>
      <c r="R251" s="2008"/>
      <c r="S251" s="2008"/>
      <c r="T251" s="2008"/>
      <c r="U251" s="2008"/>
      <c r="V251" s="2008"/>
      <c r="W251" s="2008"/>
      <c r="X251" s="2008"/>
      <c r="Y251" s="2008"/>
      <c r="Z251" s="2008"/>
      <c r="AA251" s="2008"/>
      <c r="AB251" s="2008"/>
      <c r="AC251" s="2008"/>
      <c r="AD251" s="2008"/>
      <c r="AE251" s="2008"/>
    </row>
    <row r="252" spans="1:31" ht="18" customHeight="1">
      <c r="A252" s="2008" t="s">
        <v>5410</v>
      </c>
      <c r="B252" s="2008"/>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C188:AE189"/>
    <mergeCell ref="C193:AE194"/>
    <mergeCell ref="J176:M176"/>
    <mergeCell ref="J177:M177"/>
    <mergeCell ref="J178:L178"/>
    <mergeCell ref="J179:L179"/>
    <mergeCell ref="G180:O180"/>
    <mergeCell ref="R180:Z18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65:L65"/>
    <mergeCell ref="R65:W65"/>
    <mergeCell ref="AA65:AD65"/>
    <mergeCell ref="I66:AE66"/>
    <mergeCell ref="J67:L67"/>
    <mergeCell ref="S67:V67"/>
    <mergeCell ref="AB67:AD67"/>
    <mergeCell ref="I68:AE68"/>
    <mergeCell ref="J69:P69"/>
    <mergeCell ref="J70:AE70"/>
    <mergeCell ref="J71:S71"/>
    <mergeCell ref="B85:AE86"/>
    <mergeCell ref="J61:S61"/>
    <mergeCell ref="J44:AE44"/>
    <mergeCell ref="J45:S45"/>
    <mergeCell ref="J49:AE49"/>
    <mergeCell ref="J50:AE50"/>
    <mergeCell ref="J51:P51"/>
    <mergeCell ref="J52:AE52"/>
    <mergeCell ref="J53:S53"/>
    <mergeCell ref="J57:AE57"/>
    <mergeCell ref="J58:AE58"/>
    <mergeCell ref="J59:P59"/>
    <mergeCell ref="J60:AE60"/>
    <mergeCell ref="J43:P43"/>
    <mergeCell ref="Q22:X22"/>
    <mergeCell ref="P23:R23"/>
    <mergeCell ref="T23:U23"/>
    <mergeCell ref="W23:X23"/>
    <mergeCell ref="C27:AE27"/>
    <mergeCell ref="C28:AE28"/>
    <mergeCell ref="C29:AE29"/>
    <mergeCell ref="C30:AE30"/>
    <mergeCell ref="A37:AF37"/>
    <mergeCell ref="J41:AE41"/>
    <mergeCell ref="J42:AE42"/>
    <mergeCell ref="A19:AF19"/>
    <mergeCell ref="A3:AF3"/>
    <mergeCell ref="A5:AF5"/>
    <mergeCell ref="X7:Z7"/>
    <mergeCell ref="R11:AF11"/>
    <mergeCell ref="R13:AF13"/>
  </mergeCells>
  <phoneticPr fontId="136"/>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99" customWidth="1"/>
    <col min="32" max="32" width="2.125" style="1799" customWidth="1"/>
    <col min="33" max="256" width="9" style="1799" customWidth="1"/>
    <col min="257" max="287" width="2.75" style="1799" customWidth="1"/>
    <col min="288" max="288" width="2.125" style="1799" customWidth="1"/>
    <col min="289" max="512" width="9" style="1799" customWidth="1"/>
    <col min="513" max="543" width="2.75" style="1799" customWidth="1"/>
    <col min="544" max="544" width="2.125" style="1799" customWidth="1"/>
    <col min="545" max="768" width="9" style="1799" customWidth="1"/>
    <col min="769" max="799" width="2.75" style="1799" customWidth="1"/>
    <col min="800" max="800" width="2.125" style="1799" customWidth="1"/>
    <col min="801" max="1024" width="9" style="1799" customWidth="1"/>
    <col min="1025" max="1055" width="2.75" style="1799" customWidth="1"/>
    <col min="1056" max="1056" width="2.125" style="1799" customWidth="1"/>
    <col min="1057" max="1280" width="9" style="1799" customWidth="1"/>
    <col min="1281" max="1311" width="2.75" style="1799" customWidth="1"/>
    <col min="1312" max="1312" width="2.125" style="1799" customWidth="1"/>
    <col min="1313" max="1536" width="9" style="1799" customWidth="1"/>
    <col min="1537" max="1567" width="2.75" style="1799" customWidth="1"/>
    <col min="1568" max="1568" width="2.125" style="1799" customWidth="1"/>
    <col min="1569" max="1792" width="9" style="1799" customWidth="1"/>
    <col min="1793" max="1823" width="2.75" style="1799" customWidth="1"/>
    <col min="1824" max="1824" width="2.125" style="1799" customWidth="1"/>
    <col min="1825" max="2048" width="9" style="1799" customWidth="1"/>
    <col min="2049" max="2079" width="2.75" style="1799" customWidth="1"/>
    <col min="2080" max="2080" width="2.125" style="1799" customWidth="1"/>
    <col min="2081" max="2304" width="9" style="1799" customWidth="1"/>
    <col min="2305" max="2335" width="2.75" style="1799" customWidth="1"/>
    <col min="2336" max="2336" width="2.125" style="1799" customWidth="1"/>
    <col min="2337" max="2560" width="9" style="1799" customWidth="1"/>
    <col min="2561" max="2591" width="2.75" style="1799" customWidth="1"/>
    <col min="2592" max="2592" width="2.125" style="1799" customWidth="1"/>
    <col min="2593" max="2816" width="9" style="1799" customWidth="1"/>
    <col min="2817" max="2847" width="2.75" style="1799" customWidth="1"/>
    <col min="2848" max="2848" width="2.125" style="1799" customWidth="1"/>
    <col min="2849" max="3072" width="9" style="1799" customWidth="1"/>
    <col min="3073" max="3103" width="2.75" style="1799" customWidth="1"/>
    <col min="3104" max="3104" width="2.125" style="1799" customWidth="1"/>
    <col min="3105" max="3328" width="9" style="1799" customWidth="1"/>
    <col min="3329" max="3359" width="2.75" style="1799" customWidth="1"/>
    <col min="3360" max="3360" width="2.125" style="1799" customWidth="1"/>
    <col min="3361" max="3584" width="9" style="1799" customWidth="1"/>
    <col min="3585" max="3615" width="2.75" style="1799" customWidth="1"/>
    <col min="3616" max="3616" width="2.125" style="1799" customWidth="1"/>
    <col min="3617" max="3840" width="9" style="1799" customWidth="1"/>
    <col min="3841" max="3871" width="2.75" style="1799" customWidth="1"/>
    <col min="3872" max="3872" width="2.125" style="1799" customWidth="1"/>
    <col min="3873" max="4096" width="9" style="1799" customWidth="1"/>
    <col min="4097" max="4127" width="2.75" style="1799" customWidth="1"/>
    <col min="4128" max="4128" width="2.125" style="1799" customWidth="1"/>
    <col min="4129" max="4352" width="9" style="1799" customWidth="1"/>
    <col min="4353" max="4383" width="2.75" style="1799" customWidth="1"/>
    <col min="4384" max="4384" width="2.125" style="1799" customWidth="1"/>
    <col min="4385" max="4608" width="9" style="1799" customWidth="1"/>
    <col min="4609" max="4639" width="2.75" style="1799" customWidth="1"/>
    <col min="4640" max="4640" width="2.125" style="1799" customWidth="1"/>
    <col min="4641" max="4864" width="9" style="1799" customWidth="1"/>
    <col min="4865" max="4895" width="2.75" style="1799" customWidth="1"/>
    <col min="4896" max="4896" width="2.125" style="1799" customWidth="1"/>
    <col min="4897" max="5120" width="9" style="1799" customWidth="1"/>
    <col min="5121" max="5151" width="2.75" style="1799" customWidth="1"/>
    <col min="5152" max="5152" width="2.125" style="1799" customWidth="1"/>
    <col min="5153" max="5376" width="9" style="1799" customWidth="1"/>
    <col min="5377" max="5407" width="2.75" style="1799" customWidth="1"/>
    <col min="5408" max="5408" width="2.125" style="1799" customWidth="1"/>
    <col min="5409" max="5632" width="9" style="1799" customWidth="1"/>
    <col min="5633" max="5663" width="2.75" style="1799" customWidth="1"/>
    <col min="5664" max="5664" width="2.125" style="1799" customWidth="1"/>
    <col min="5665" max="5888" width="9" style="1799" customWidth="1"/>
    <col min="5889" max="5919" width="2.75" style="1799" customWidth="1"/>
    <col min="5920" max="5920" width="2.125" style="1799" customWidth="1"/>
    <col min="5921" max="6144" width="9" style="1799" customWidth="1"/>
    <col min="6145" max="6175" width="2.75" style="1799" customWidth="1"/>
    <col min="6176" max="6176" width="2.125" style="1799" customWidth="1"/>
    <col min="6177" max="6400" width="9" style="1799" customWidth="1"/>
    <col min="6401" max="6431" width="2.75" style="1799" customWidth="1"/>
    <col min="6432" max="6432" width="2.125" style="1799" customWidth="1"/>
    <col min="6433" max="6656" width="9" style="1799" customWidth="1"/>
    <col min="6657" max="6687" width="2.75" style="1799" customWidth="1"/>
    <col min="6688" max="6688" width="2.125" style="1799" customWidth="1"/>
    <col min="6689" max="6912" width="9" style="1799" customWidth="1"/>
    <col min="6913" max="6943" width="2.75" style="1799" customWidth="1"/>
    <col min="6944" max="6944" width="2.125" style="1799" customWidth="1"/>
    <col min="6945" max="7168" width="9" style="1799" customWidth="1"/>
    <col min="7169" max="7199" width="2.75" style="1799" customWidth="1"/>
    <col min="7200" max="7200" width="2.125" style="1799" customWidth="1"/>
    <col min="7201" max="7424" width="9" style="1799" customWidth="1"/>
    <col min="7425" max="7455" width="2.75" style="1799" customWidth="1"/>
    <col min="7456" max="7456" width="2.125" style="1799" customWidth="1"/>
    <col min="7457" max="7680" width="9" style="1799" customWidth="1"/>
    <col min="7681" max="7711" width="2.75" style="1799" customWidth="1"/>
    <col min="7712" max="7712" width="2.125" style="1799" customWidth="1"/>
    <col min="7713" max="7936" width="9" style="1799" customWidth="1"/>
    <col min="7937" max="7967" width="2.75" style="1799" customWidth="1"/>
    <col min="7968" max="7968" width="2.125" style="1799" customWidth="1"/>
    <col min="7969" max="8192" width="9" style="1799" customWidth="1"/>
    <col min="8193" max="8223" width="2.75" style="1799" customWidth="1"/>
    <col min="8224" max="8224" width="2.125" style="1799" customWidth="1"/>
    <col min="8225" max="8448" width="9" style="1799" customWidth="1"/>
    <col min="8449" max="8479" width="2.75" style="1799" customWidth="1"/>
    <col min="8480" max="8480" width="2.125" style="1799" customWidth="1"/>
    <col min="8481" max="8704" width="9" style="1799" customWidth="1"/>
    <col min="8705" max="8735" width="2.75" style="1799" customWidth="1"/>
    <col min="8736" max="8736" width="2.125" style="1799" customWidth="1"/>
    <col min="8737" max="8960" width="9" style="1799" customWidth="1"/>
    <col min="8961" max="8991" width="2.75" style="1799" customWidth="1"/>
    <col min="8992" max="8992" width="2.125" style="1799" customWidth="1"/>
    <col min="8993" max="9216" width="9" style="1799" customWidth="1"/>
    <col min="9217" max="9247" width="2.75" style="1799" customWidth="1"/>
    <col min="9248" max="9248" width="2.125" style="1799" customWidth="1"/>
    <col min="9249" max="9472" width="9" style="1799" customWidth="1"/>
    <col min="9473" max="9503" width="2.75" style="1799" customWidth="1"/>
    <col min="9504" max="9504" width="2.125" style="1799" customWidth="1"/>
    <col min="9505" max="9728" width="9" style="1799" customWidth="1"/>
    <col min="9729" max="9759" width="2.75" style="1799" customWidth="1"/>
    <col min="9760" max="9760" width="2.125" style="1799" customWidth="1"/>
    <col min="9761" max="9984" width="9" style="1799" customWidth="1"/>
    <col min="9985" max="10015" width="2.75" style="1799" customWidth="1"/>
    <col min="10016" max="10016" width="2.125" style="1799" customWidth="1"/>
    <col min="10017" max="10240" width="9" style="1799" customWidth="1"/>
    <col min="10241" max="10271" width="2.75" style="1799" customWidth="1"/>
    <col min="10272" max="10272" width="2.125" style="1799" customWidth="1"/>
    <col min="10273" max="10496" width="9" style="1799" customWidth="1"/>
    <col min="10497" max="10527" width="2.75" style="1799" customWidth="1"/>
    <col min="10528" max="10528" width="2.125" style="1799" customWidth="1"/>
    <col min="10529" max="10752" width="9" style="1799" customWidth="1"/>
    <col min="10753" max="10783" width="2.75" style="1799" customWidth="1"/>
    <col min="10784" max="10784" width="2.125" style="1799" customWidth="1"/>
    <col min="10785" max="11008" width="9" style="1799" customWidth="1"/>
    <col min="11009" max="11039" width="2.75" style="1799" customWidth="1"/>
    <col min="11040" max="11040" width="2.125" style="1799" customWidth="1"/>
    <col min="11041" max="11264" width="9" style="1799" customWidth="1"/>
    <col min="11265" max="11295" width="2.75" style="1799" customWidth="1"/>
    <col min="11296" max="11296" width="2.125" style="1799" customWidth="1"/>
    <col min="11297" max="11520" width="9" style="1799" customWidth="1"/>
    <col min="11521" max="11551" width="2.75" style="1799" customWidth="1"/>
    <col min="11552" max="11552" width="2.125" style="1799" customWidth="1"/>
    <col min="11553" max="11776" width="9" style="1799" customWidth="1"/>
    <col min="11777" max="11807" width="2.75" style="1799" customWidth="1"/>
    <col min="11808" max="11808" width="2.125" style="1799" customWidth="1"/>
    <col min="11809" max="12032" width="9" style="1799" customWidth="1"/>
    <col min="12033" max="12063" width="2.75" style="1799" customWidth="1"/>
    <col min="12064" max="12064" width="2.125" style="1799" customWidth="1"/>
    <col min="12065" max="12288" width="9" style="1799" customWidth="1"/>
    <col min="12289" max="12319" width="2.75" style="1799" customWidth="1"/>
    <col min="12320" max="12320" width="2.125" style="1799" customWidth="1"/>
    <col min="12321" max="12544" width="9" style="1799" customWidth="1"/>
    <col min="12545" max="12575" width="2.75" style="1799" customWidth="1"/>
    <col min="12576" max="12576" width="2.125" style="1799" customWidth="1"/>
    <col min="12577" max="12800" width="9" style="1799" customWidth="1"/>
    <col min="12801" max="12831" width="2.75" style="1799" customWidth="1"/>
    <col min="12832" max="12832" width="2.125" style="1799" customWidth="1"/>
    <col min="12833" max="13056" width="9" style="1799" customWidth="1"/>
    <col min="13057" max="13087" width="2.75" style="1799" customWidth="1"/>
    <col min="13088" max="13088" width="2.125" style="1799" customWidth="1"/>
    <col min="13089" max="13312" width="9" style="1799" customWidth="1"/>
    <col min="13313" max="13343" width="2.75" style="1799" customWidth="1"/>
    <col min="13344" max="13344" width="2.125" style="1799" customWidth="1"/>
    <col min="13345" max="13568" width="9" style="1799" customWidth="1"/>
    <col min="13569" max="13599" width="2.75" style="1799" customWidth="1"/>
    <col min="13600" max="13600" width="2.125" style="1799" customWidth="1"/>
    <col min="13601" max="13824" width="9" style="1799" customWidth="1"/>
    <col min="13825" max="13855" width="2.75" style="1799" customWidth="1"/>
    <col min="13856" max="13856" width="2.125" style="1799" customWidth="1"/>
    <col min="13857" max="14080" width="9" style="1799" customWidth="1"/>
    <col min="14081" max="14111" width="2.75" style="1799" customWidth="1"/>
    <col min="14112" max="14112" width="2.125" style="1799" customWidth="1"/>
    <col min="14113" max="14336" width="9" style="1799" customWidth="1"/>
    <col min="14337" max="14367" width="2.75" style="1799" customWidth="1"/>
    <col min="14368" max="14368" width="2.125" style="1799" customWidth="1"/>
    <col min="14369" max="14592" width="9" style="1799" customWidth="1"/>
    <col min="14593" max="14623" width="2.75" style="1799" customWidth="1"/>
    <col min="14624" max="14624" width="2.125" style="1799" customWidth="1"/>
    <col min="14625" max="14848" width="9" style="1799" customWidth="1"/>
    <col min="14849" max="14879" width="2.75" style="1799" customWidth="1"/>
    <col min="14880" max="14880" width="2.125" style="1799" customWidth="1"/>
    <col min="14881" max="15104" width="9" style="1799" customWidth="1"/>
    <col min="15105" max="15135" width="2.75" style="1799" customWidth="1"/>
    <col min="15136" max="15136" width="2.125" style="1799" customWidth="1"/>
    <col min="15137" max="15360" width="9" style="1799" customWidth="1"/>
    <col min="15361" max="15391" width="2.75" style="1799" customWidth="1"/>
    <col min="15392" max="15392" width="2.125" style="1799" customWidth="1"/>
    <col min="15393" max="15616" width="9" style="1799" customWidth="1"/>
    <col min="15617" max="15647" width="2.75" style="1799" customWidth="1"/>
    <col min="15648" max="15648" width="2.125" style="1799" customWidth="1"/>
    <col min="15649" max="15872" width="9" style="1799" customWidth="1"/>
    <col min="15873" max="15903" width="2.75" style="1799" customWidth="1"/>
    <col min="15904" max="15904" width="2.125" style="1799" customWidth="1"/>
    <col min="15905" max="16128" width="9" style="1799" customWidth="1"/>
    <col min="16129" max="16159" width="2.75" style="1799" customWidth="1"/>
    <col min="16160" max="16160" width="2.125" style="1799" customWidth="1"/>
    <col min="16161" max="16384" width="9" style="1799" customWidth="1"/>
  </cols>
  <sheetData>
    <row r="1" spans="1:31" s="1783" customFormat="1" ht="18" customHeight="1">
      <c r="A1" s="1783" t="s">
        <v>5121</v>
      </c>
    </row>
    <row r="2" spans="1:31" s="1783" customFormat="1" ht="18" customHeight="1"/>
    <row r="3" spans="1:31" s="1783" customFormat="1" ht="18" customHeight="1"/>
    <row r="4" spans="1:31" s="1783" customFormat="1" ht="18" customHeight="1"/>
    <row r="5" spans="1:31" ht="21">
      <c r="A5" s="4698" t="s">
        <v>5122</v>
      </c>
      <c r="B5" s="4698"/>
      <c r="C5" s="4698"/>
      <c r="D5" s="4698"/>
      <c r="E5" s="4698"/>
      <c r="F5" s="4698"/>
      <c r="G5" s="4698"/>
      <c r="H5" s="4698"/>
      <c r="I5" s="4698"/>
      <c r="J5" s="4698"/>
      <c r="K5" s="4698"/>
      <c r="L5" s="4698"/>
      <c r="M5" s="4698"/>
      <c r="N5" s="4698"/>
      <c r="O5" s="4698"/>
      <c r="P5" s="4698"/>
      <c r="Q5" s="4698"/>
      <c r="R5" s="4698"/>
      <c r="S5" s="4698"/>
      <c r="T5" s="4698"/>
      <c r="U5" s="4698"/>
      <c r="V5" s="4698"/>
      <c r="W5" s="4698"/>
      <c r="X5" s="4698"/>
      <c r="Y5" s="4698"/>
      <c r="Z5" s="4698"/>
      <c r="AA5" s="4698"/>
      <c r="AB5" s="4698"/>
      <c r="AC5" s="4698"/>
      <c r="AD5" s="4698"/>
      <c r="AE5" s="4698"/>
    </row>
    <row r="6" spans="1:31" ht="24" customHeight="1">
      <c r="A6" s="4699" t="s">
        <v>15</v>
      </c>
      <c r="B6" s="4699"/>
      <c r="C6" s="4699"/>
      <c r="D6" s="4699"/>
      <c r="E6" s="4699"/>
      <c r="F6" s="4699"/>
      <c r="G6" s="4699"/>
      <c r="H6" s="4699"/>
      <c r="I6" s="4699"/>
      <c r="J6" s="4699"/>
      <c r="K6" s="4699"/>
      <c r="L6" s="4699"/>
      <c r="M6" s="4699"/>
      <c r="N6" s="4699"/>
      <c r="O6" s="4699"/>
      <c r="P6" s="4699"/>
      <c r="Q6" s="4699"/>
      <c r="R6" s="4699"/>
      <c r="S6" s="4699"/>
      <c r="T6" s="4699"/>
      <c r="U6" s="4699"/>
      <c r="V6" s="4699"/>
      <c r="W6" s="4699"/>
      <c r="X6" s="4699"/>
      <c r="Y6" s="4699"/>
      <c r="Z6" s="4699"/>
      <c r="AA6" s="4699"/>
      <c r="AB6" s="4699"/>
      <c r="AC6" s="4699"/>
      <c r="AD6" s="4699"/>
      <c r="AE6" s="4699"/>
    </row>
    <row r="7" spans="1:31" s="1783" customFormat="1" ht="24" customHeight="1">
      <c r="X7" s="4700"/>
      <c r="Y7" s="4701"/>
      <c r="Z7" s="4701"/>
      <c r="AA7" s="1783" t="s">
        <v>477</v>
      </c>
      <c r="AB7" s="1800"/>
      <c r="AC7" s="1783" t="s">
        <v>5</v>
      </c>
      <c r="AD7" s="1800"/>
      <c r="AE7" s="1783" t="s">
        <v>478</v>
      </c>
    </row>
    <row r="8" spans="1:31" s="1783" customFormat="1" ht="24" customHeight="1"/>
    <row r="9" spans="1:31" s="1783" customFormat="1" ht="24" customHeight="1">
      <c r="A9" s="1783" t="s">
        <v>3109</v>
      </c>
    </row>
    <row r="10" spans="1:31" s="1783" customFormat="1" ht="18" customHeight="1"/>
    <row r="11" spans="1:31" s="1783" customFormat="1" ht="24" customHeight="1">
      <c r="J11" s="1783" t="s">
        <v>3110</v>
      </c>
      <c r="R11" s="4702" t="str">
        <f>cst_wskakunin_owner1__line1</f>
        <v>テスト建て主</v>
      </c>
      <c r="S11" s="4702"/>
      <c r="T11" s="4702"/>
      <c r="U11" s="4702"/>
      <c r="V11" s="4702"/>
      <c r="W11" s="4702"/>
      <c r="X11" s="4702"/>
      <c r="Y11" s="4702"/>
      <c r="Z11" s="4702"/>
      <c r="AA11" s="4702"/>
      <c r="AB11" s="4702"/>
      <c r="AC11" s="4702"/>
      <c r="AD11" s="4702"/>
    </row>
    <row r="12" spans="1:31" s="1783" customFormat="1" ht="18" customHeight="1"/>
    <row r="13" spans="1:31" s="1783" customFormat="1" ht="24" customHeight="1">
      <c r="J13" s="1783" t="s">
        <v>3111</v>
      </c>
      <c r="R13" s="4702" t="str">
        <f>cst_wskakunin_owner1__line2</f>
        <v>代表取締役社長　テストさん</v>
      </c>
      <c r="S13" s="4702"/>
      <c r="T13" s="4702"/>
      <c r="U13" s="4702"/>
      <c r="V13" s="4702"/>
      <c r="W13" s="4702"/>
      <c r="X13" s="4702"/>
      <c r="Y13" s="4702"/>
      <c r="Z13" s="4702"/>
      <c r="AA13" s="4702"/>
      <c r="AB13" s="4702"/>
      <c r="AC13" s="4702"/>
      <c r="AD13" s="4702"/>
    </row>
    <row r="14" spans="1:31" s="1783" customFormat="1" ht="18" customHeight="1"/>
    <row r="15" spans="1:31" s="1783" customFormat="1" ht="24" customHeight="1">
      <c r="B15" s="1783" t="s">
        <v>5123</v>
      </c>
    </row>
    <row r="16" spans="1:31" s="1783" customFormat="1" ht="24" customHeight="1">
      <c r="A16" s="1783" t="s">
        <v>3113</v>
      </c>
    </row>
    <row r="17" spans="1:31" s="1783" customFormat="1" ht="18" customHeight="1"/>
    <row r="18" spans="1:31" s="1783" customFormat="1" ht="24" customHeight="1">
      <c r="B18" s="1801"/>
      <c r="C18" s="1801"/>
      <c r="D18" s="1801"/>
      <c r="E18" s="1801"/>
      <c r="F18" s="1801"/>
      <c r="G18" s="1801"/>
      <c r="H18" s="1801"/>
      <c r="I18" s="1801"/>
      <c r="J18" s="1802"/>
      <c r="K18" s="1802"/>
      <c r="L18" s="1802"/>
      <c r="M18" s="1802"/>
      <c r="N18" s="1802"/>
      <c r="O18" s="1802"/>
      <c r="P18" s="1802"/>
      <c r="Q18" s="1802" t="s">
        <v>5124</v>
      </c>
      <c r="R18" s="4703" t="str">
        <f>IF(cst_wskakunin_sekou1_JIMU_NAME="",cst_wskakunin_sekou1_NAME,cst_wskakunin_sekou1_JIMU_NAME)</f>
        <v>XXXアーキ</v>
      </c>
      <c r="S18" s="4703"/>
      <c r="T18" s="4703"/>
      <c r="U18" s="4703"/>
      <c r="V18" s="4703"/>
      <c r="W18" s="4703"/>
      <c r="X18" s="4703"/>
      <c r="Y18" s="4703"/>
      <c r="Z18" s="4703"/>
      <c r="AA18" s="4703"/>
      <c r="AB18" s="4703"/>
      <c r="AC18" s="4703"/>
      <c r="AD18" s="4703"/>
      <c r="AE18" s="1801"/>
    </row>
    <row r="19" spans="1:31" s="1783" customFormat="1" ht="18" customHeight="1"/>
    <row r="20" spans="1:31" s="1783" customFormat="1" ht="24" customHeight="1">
      <c r="Q20" s="1798" t="s">
        <v>3111</v>
      </c>
      <c r="R20" s="4702" t="str">
        <f>IF(cst_wskakunin_sekou1_JIMU_NAME="","",cst_wskakunin_sekou1_NAME)</f>
        <v>テスト施工者</v>
      </c>
      <c r="S20" s="4702"/>
      <c r="T20" s="4702"/>
      <c r="U20" s="4702"/>
      <c r="V20" s="4702"/>
      <c r="W20" s="4702"/>
      <c r="X20" s="4702"/>
      <c r="Y20" s="4702"/>
      <c r="Z20" s="4702"/>
      <c r="AA20" s="4702"/>
      <c r="AB20" s="4702"/>
      <c r="AC20" s="4702"/>
      <c r="AD20" s="4702"/>
    </row>
    <row r="21" spans="1:31" s="1783" customFormat="1" ht="18" customHeight="1"/>
    <row r="22" spans="1:31" s="1783" customFormat="1" ht="24" customHeight="1">
      <c r="B22" s="1803"/>
      <c r="C22" s="1803"/>
      <c r="D22" s="1803"/>
      <c r="E22" s="1803"/>
      <c r="F22" s="1803"/>
      <c r="G22" s="1803"/>
      <c r="H22" s="1803"/>
      <c r="I22" s="1803"/>
      <c r="J22" s="1804"/>
      <c r="K22" s="1804"/>
      <c r="L22" s="1804"/>
      <c r="M22" s="1804"/>
      <c r="N22" s="1804"/>
      <c r="O22" s="1804"/>
      <c r="P22" s="1804"/>
      <c r="Q22" s="1804" t="s">
        <v>5125</v>
      </c>
      <c r="R22" s="4708" t="str">
        <f>cst_wskakunin_kanri1_JIMU_NAME&amp;IF(cst_wskakunin_kanri1_NAME="",""," "&amp;cst_wskakunin_kanri1_NAME)</f>
        <v/>
      </c>
      <c r="S22" s="4708"/>
      <c r="T22" s="4708"/>
      <c r="U22" s="4708"/>
      <c r="V22" s="4708"/>
      <c r="W22" s="4708"/>
      <c r="X22" s="4708"/>
      <c r="Y22" s="4708"/>
      <c r="Z22" s="4708"/>
      <c r="AA22" s="4708"/>
      <c r="AB22" s="4708"/>
      <c r="AC22" s="4708"/>
      <c r="AD22" s="4708"/>
      <c r="AE22" s="1803"/>
    </row>
    <row r="23" spans="1:31" s="1783" customFormat="1" ht="18" customHeight="1"/>
    <row r="24" spans="1:31" s="1783" customFormat="1" ht="18" customHeight="1"/>
    <row r="25" spans="1:31" s="1783" customFormat="1" ht="25.5" customHeight="1">
      <c r="B25" s="1805" t="s">
        <v>3114</v>
      </c>
      <c r="C25" s="1801"/>
      <c r="D25" s="1801"/>
      <c r="E25" s="1801"/>
      <c r="F25" s="1801"/>
      <c r="G25" s="1801"/>
      <c r="H25" s="1801"/>
      <c r="I25" s="1801"/>
      <c r="J25" s="1801"/>
      <c r="K25" s="1801"/>
      <c r="L25" s="1801"/>
      <c r="M25" s="1801"/>
      <c r="N25" s="1801"/>
      <c r="O25" s="1801"/>
      <c r="P25" s="1806"/>
      <c r="Q25" s="1805" t="s">
        <v>3115</v>
      </c>
      <c r="R25" s="1801"/>
      <c r="S25" s="1801"/>
      <c r="T25" s="1801"/>
      <c r="U25" s="1801"/>
      <c r="V25" s="1801"/>
      <c r="W25" s="1801"/>
      <c r="X25" s="1801"/>
      <c r="Y25" s="1801"/>
      <c r="Z25" s="1801"/>
      <c r="AA25" s="1801"/>
      <c r="AB25" s="1801"/>
      <c r="AC25" s="1801"/>
      <c r="AD25" s="1806"/>
    </row>
    <row r="26" spans="1:31" s="1783" customFormat="1" ht="25.5" customHeight="1">
      <c r="B26" s="1807"/>
      <c r="C26" s="1808"/>
      <c r="D26" s="1808"/>
      <c r="E26" s="1808"/>
      <c r="F26" s="1808" t="s">
        <v>477</v>
      </c>
      <c r="G26" s="1808"/>
      <c r="H26" s="1808"/>
      <c r="I26" s="1808" t="s">
        <v>5</v>
      </c>
      <c r="J26" s="1808"/>
      <c r="K26" s="1808"/>
      <c r="L26" s="1808" t="s">
        <v>478</v>
      </c>
      <c r="M26" s="1808"/>
      <c r="N26" s="1808"/>
      <c r="O26" s="1808"/>
      <c r="P26" s="1809"/>
      <c r="Q26" s="1810"/>
      <c r="AD26" s="1811"/>
    </row>
    <row r="27" spans="1:31" s="1783" customFormat="1" ht="25.5" customHeight="1">
      <c r="B27" s="1807"/>
      <c r="C27" s="1808" t="s">
        <v>6</v>
      </c>
      <c r="D27" s="1808"/>
      <c r="E27" s="1808"/>
      <c r="F27" s="1808"/>
      <c r="G27" s="1808"/>
      <c r="H27" s="1808"/>
      <c r="I27" s="1808"/>
      <c r="J27" s="1808"/>
      <c r="K27" s="1808"/>
      <c r="L27" s="1808" t="s">
        <v>7</v>
      </c>
      <c r="M27" s="1808"/>
      <c r="N27" s="1808"/>
      <c r="O27" s="1808"/>
      <c r="P27" s="1809"/>
      <c r="Q27" s="1810"/>
      <c r="AD27" s="1811"/>
    </row>
    <row r="28" spans="1:31" s="1783" customFormat="1" ht="25.5" customHeight="1">
      <c r="B28" s="1812"/>
      <c r="C28" s="1803" t="s">
        <v>3954</v>
      </c>
      <c r="D28" s="1803"/>
      <c r="E28" s="1803"/>
      <c r="F28" s="1803"/>
      <c r="G28" s="1803"/>
      <c r="H28" s="1803"/>
      <c r="I28" s="1803"/>
      <c r="J28" s="1803"/>
      <c r="K28" s="1803"/>
      <c r="L28" s="1803"/>
      <c r="M28" s="1803"/>
      <c r="N28" s="1803"/>
      <c r="O28" s="1803"/>
      <c r="P28" s="1813"/>
      <c r="Q28" s="1812"/>
      <c r="R28" s="1803"/>
      <c r="S28" s="1803"/>
      <c r="T28" s="1803"/>
      <c r="U28" s="1803"/>
      <c r="V28" s="1803"/>
      <c r="W28" s="1803"/>
      <c r="X28" s="1803"/>
      <c r="Y28" s="1803"/>
      <c r="Z28" s="1803"/>
      <c r="AA28" s="1803"/>
      <c r="AB28" s="1803"/>
      <c r="AC28" s="1803"/>
      <c r="AD28" s="1813"/>
    </row>
    <row r="29" spans="1:31" s="1783" customFormat="1" ht="24" customHeight="1"/>
    <row r="30" spans="1:31" ht="18" customHeight="1">
      <c r="A30" s="1814" t="s">
        <v>3028</v>
      </c>
    </row>
    <row r="31" spans="1:31" ht="18" customHeight="1">
      <c r="B31" s="1815" t="s">
        <v>5126</v>
      </c>
    </row>
    <row r="32" spans="1:31" ht="18" customHeight="1">
      <c r="B32" s="1815" t="s">
        <v>5127</v>
      </c>
    </row>
    <row r="33" spans="1:31" ht="18" customHeight="1">
      <c r="B33" s="1815" t="s">
        <v>5128</v>
      </c>
    </row>
    <row r="34" spans="1:31" ht="18" customHeight="1"/>
    <row r="35" spans="1:31" s="1783" customFormat="1" ht="18" customHeight="1">
      <c r="A35" s="4699" t="s">
        <v>32</v>
      </c>
      <c r="B35" s="4699"/>
      <c r="C35" s="4699"/>
      <c r="D35" s="4699"/>
      <c r="E35" s="4699"/>
      <c r="F35" s="4699"/>
      <c r="G35" s="4699"/>
      <c r="H35" s="4699"/>
      <c r="I35" s="4699"/>
      <c r="J35" s="4699"/>
      <c r="K35" s="4699"/>
      <c r="L35" s="4699"/>
      <c r="M35" s="4699"/>
      <c r="N35" s="4699"/>
      <c r="O35" s="4699"/>
      <c r="P35" s="4699"/>
      <c r="Q35" s="4699"/>
      <c r="R35" s="4699"/>
      <c r="S35" s="4699"/>
      <c r="T35" s="4699"/>
      <c r="U35" s="4699"/>
      <c r="V35" s="4699"/>
      <c r="W35" s="4699"/>
      <c r="X35" s="4699"/>
      <c r="Y35" s="4699"/>
      <c r="Z35" s="4699"/>
      <c r="AA35" s="4699"/>
      <c r="AB35" s="4699"/>
      <c r="AC35" s="4699"/>
      <c r="AD35" s="4699"/>
      <c r="AE35" s="4699"/>
    </row>
    <row r="36" spans="1:31" s="1783" customFormat="1" ht="24.75" customHeight="1">
      <c r="A36" s="1803"/>
      <c r="B36" s="1816" t="s">
        <v>3118</v>
      </c>
      <c r="C36" s="1803"/>
      <c r="D36" s="1803"/>
      <c r="E36" s="1803"/>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row>
    <row r="37" spans="1:31" s="1783" customFormat="1" ht="6.75" customHeight="1"/>
    <row r="38" spans="1:31" s="1783" customFormat="1" ht="17.100000000000001" customHeight="1">
      <c r="A38" s="1817" t="s">
        <v>3119</v>
      </c>
      <c r="B38" s="1818"/>
      <c r="C38" s="1818"/>
      <c r="D38" s="1818"/>
      <c r="E38" s="1818"/>
      <c r="F38" s="1818"/>
      <c r="G38" s="1818"/>
      <c r="H38" s="1818"/>
      <c r="I38" s="1818"/>
      <c r="J38" s="1818"/>
      <c r="K38" s="1818"/>
      <c r="L38" s="1818"/>
      <c r="M38" s="1818"/>
      <c r="N38" s="1818"/>
      <c r="O38" s="1818"/>
      <c r="P38" s="1818"/>
      <c r="Q38" s="1818"/>
      <c r="R38" s="1818"/>
      <c r="S38" s="1818"/>
      <c r="T38" s="1818"/>
      <c r="U38" s="1818"/>
      <c r="V38" s="1818"/>
      <c r="W38" s="1818"/>
      <c r="X38" s="1818"/>
      <c r="Y38" s="1818"/>
      <c r="Z38" s="1818"/>
      <c r="AA38" s="1818"/>
      <c r="AB38" s="1818"/>
      <c r="AC38" s="1818"/>
      <c r="AD38" s="1818"/>
      <c r="AE38" s="1818"/>
    </row>
    <row r="39" spans="1:31" s="1783" customFormat="1" ht="17.100000000000001" customHeight="1">
      <c r="B39" s="1783" t="s">
        <v>3120</v>
      </c>
      <c r="J39" s="4704" t="str">
        <f>cst_wskakunin_owner1__space_KANA</f>
        <v>テスト建て主　ﾀﾞｲﾋｮｳﾄﾘｼﾏﾘﾔｸｼｬﾁｮｳ　テスト</v>
      </c>
      <c r="K39" s="4705"/>
      <c r="L39" s="4705"/>
      <c r="M39" s="4705"/>
      <c r="N39" s="4705"/>
      <c r="O39" s="4705"/>
      <c r="P39" s="4705"/>
      <c r="Q39" s="4705"/>
      <c r="R39" s="4705"/>
      <c r="S39" s="4705"/>
      <c r="T39" s="4705"/>
      <c r="U39" s="4705"/>
      <c r="V39" s="4705"/>
      <c r="W39" s="4705"/>
      <c r="X39" s="4705"/>
      <c r="Y39" s="4705"/>
      <c r="Z39" s="4705"/>
      <c r="AA39" s="4705"/>
      <c r="AB39" s="4705"/>
      <c r="AC39" s="4705"/>
      <c r="AD39" s="4705"/>
      <c r="AE39" s="4705"/>
    </row>
    <row r="40" spans="1:31" s="1783" customFormat="1" ht="17.100000000000001" customHeight="1">
      <c r="B40" s="1783" t="s">
        <v>3121</v>
      </c>
      <c r="J40" s="4704" t="str">
        <f>cst_wskakunin_owner1__space</f>
        <v>テスト建て主　代表取締役社長　テストさん</v>
      </c>
      <c r="K40" s="4705"/>
      <c r="L40" s="4705"/>
      <c r="M40" s="4705"/>
      <c r="N40" s="4705"/>
      <c r="O40" s="4705"/>
      <c r="P40" s="4705"/>
      <c r="Q40" s="4705"/>
      <c r="R40" s="4705"/>
      <c r="S40" s="4705"/>
      <c r="T40" s="4705"/>
      <c r="U40" s="4705"/>
      <c r="V40" s="4705"/>
      <c r="W40" s="4705"/>
      <c r="X40" s="4705"/>
      <c r="Y40" s="4705"/>
      <c r="Z40" s="4705"/>
      <c r="AA40" s="4705"/>
      <c r="AB40" s="4705"/>
      <c r="AC40" s="4705"/>
      <c r="AD40" s="4705"/>
      <c r="AE40" s="4705"/>
    </row>
    <row r="41" spans="1:31" s="1783" customFormat="1" ht="17.100000000000001" customHeight="1">
      <c r="B41" s="1783" t="s">
        <v>3122</v>
      </c>
      <c r="I41" s="1783" t="s">
        <v>2595</v>
      </c>
      <c r="J41" s="4704" t="str">
        <f>cst_wskakunin_owner1_ZIP</f>
        <v>330-0064</v>
      </c>
      <c r="K41" s="4705"/>
      <c r="L41" s="4705"/>
      <c r="M41" s="4705"/>
      <c r="N41" s="4705"/>
      <c r="O41" s="4705"/>
      <c r="P41" s="4705"/>
      <c r="Q41" s="1784"/>
      <c r="R41" s="1784"/>
      <c r="S41" s="1784"/>
      <c r="T41" s="1784"/>
      <c r="U41" s="1784"/>
      <c r="V41" s="1784"/>
      <c r="W41" s="1784"/>
      <c r="X41" s="1784"/>
      <c r="Y41" s="1784"/>
      <c r="Z41" s="1784"/>
      <c r="AA41" s="1784"/>
      <c r="AB41" s="1784"/>
      <c r="AC41" s="1784"/>
      <c r="AD41" s="1784"/>
      <c r="AE41" s="1784"/>
    </row>
    <row r="42" spans="1:31" s="1783" customFormat="1" ht="17.100000000000001" customHeight="1">
      <c r="B42" s="1783" t="s">
        <v>3123</v>
      </c>
      <c r="J42" s="4704" t="str">
        <f>cst_wskakunin_owner1__address</f>
        <v>埼玉県埼玉県さいたま市浦和区岸町７－１２－３</v>
      </c>
      <c r="K42" s="4705"/>
      <c r="L42" s="4705"/>
      <c r="M42" s="4705"/>
      <c r="N42" s="4705"/>
      <c r="O42" s="4705"/>
      <c r="P42" s="4705"/>
      <c r="Q42" s="4705"/>
      <c r="R42" s="4705"/>
      <c r="S42" s="4705"/>
      <c r="T42" s="4705"/>
      <c r="U42" s="4705"/>
      <c r="V42" s="4705"/>
      <c r="W42" s="4705"/>
      <c r="X42" s="4705"/>
      <c r="Y42" s="4705"/>
      <c r="Z42" s="4705"/>
      <c r="AA42" s="4705"/>
      <c r="AB42" s="4705"/>
      <c r="AC42" s="4705"/>
      <c r="AD42" s="4705"/>
      <c r="AE42" s="4705"/>
    </row>
    <row r="43" spans="1:31" s="1783" customFormat="1" ht="17.100000000000001" customHeight="1">
      <c r="B43" s="1783" t="s">
        <v>3124</v>
      </c>
      <c r="J43" s="4704" t="str">
        <f>cst_wskakunin_owner1_TEL</f>
        <v>048-222-2222</v>
      </c>
      <c r="K43" s="4705"/>
      <c r="L43" s="4705"/>
      <c r="M43" s="4705"/>
      <c r="N43" s="4705"/>
      <c r="O43" s="4705"/>
      <c r="P43" s="4705"/>
      <c r="Q43" s="4705"/>
      <c r="R43" s="4705"/>
      <c r="S43" s="4705"/>
      <c r="T43" s="1784"/>
      <c r="U43" s="1784"/>
      <c r="V43" s="1784"/>
      <c r="W43" s="1784"/>
      <c r="X43" s="1784"/>
      <c r="Y43" s="1784"/>
      <c r="Z43" s="1784"/>
      <c r="AA43" s="1784"/>
      <c r="AB43" s="1784"/>
      <c r="AC43" s="1784"/>
      <c r="AD43" s="1784"/>
      <c r="AE43" s="1784"/>
    </row>
    <row r="44" spans="1:31" s="1783" customFormat="1" ht="17.100000000000001" customHeight="1">
      <c r="A44" s="1817" t="s">
        <v>120</v>
      </c>
      <c r="B44" s="1818"/>
      <c r="C44" s="1818"/>
      <c r="D44" s="1818"/>
      <c r="E44" s="1818"/>
      <c r="F44" s="1818"/>
      <c r="G44" s="1818"/>
      <c r="H44" s="1818"/>
      <c r="I44" s="1818"/>
      <c r="J44" s="1818"/>
      <c r="K44" s="1818"/>
      <c r="L44" s="1818"/>
      <c r="M44" s="1818"/>
      <c r="N44" s="1818"/>
      <c r="O44" s="1818"/>
      <c r="P44" s="1818"/>
      <c r="Q44" s="1818"/>
      <c r="R44" s="1818"/>
      <c r="S44" s="1818"/>
      <c r="T44" s="1818"/>
      <c r="U44" s="1818"/>
      <c r="V44" s="1818"/>
      <c r="W44" s="1818"/>
      <c r="X44" s="1818"/>
      <c r="Y44" s="1818"/>
      <c r="Z44" s="1818"/>
      <c r="AA44" s="1818"/>
      <c r="AB44" s="1818"/>
      <c r="AC44" s="1818"/>
      <c r="AD44" s="1818"/>
      <c r="AE44" s="1818"/>
    </row>
    <row r="45" spans="1:31" s="1783" customFormat="1" ht="17.100000000000001" customHeight="1">
      <c r="B45" s="1783" t="s">
        <v>3120</v>
      </c>
      <c r="J45" s="4706"/>
      <c r="K45" s="4707"/>
      <c r="L45" s="4707"/>
      <c r="M45" s="4707"/>
      <c r="N45" s="4707"/>
      <c r="O45" s="4707"/>
      <c r="P45" s="4707"/>
      <c r="Q45" s="4707"/>
      <c r="R45" s="4707"/>
      <c r="S45" s="4707"/>
      <c r="T45" s="4707"/>
      <c r="U45" s="4707"/>
      <c r="V45" s="4707"/>
      <c r="W45" s="4707"/>
      <c r="X45" s="4707"/>
      <c r="Y45" s="4707"/>
      <c r="Z45" s="4707"/>
      <c r="AA45" s="4707"/>
      <c r="AB45" s="4707"/>
      <c r="AC45" s="4707"/>
      <c r="AD45" s="4707"/>
      <c r="AE45" s="4707"/>
    </row>
    <row r="46" spans="1:31" s="1783" customFormat="1" ht="17.100000000000001" customHeight="1">
      <c r="B46" s="1783" t="s">
        <v>3121</v>
      </c>
      <c r="J46" s="4704" t="str">
        <f>cst_wskakunin_dairi1__space</f>
        <v>XXXアーキ　テスト代理人</v>
      </c>
      <c r="K46" s="4705"/>
      <c r="L46" s="4705"/>
      <c r="M46" s="4705"/>
      <c r="N46" s="4705"/>
      <c r="O46" s="4705"/>
      <c r="P46" s="4705"/>
      <c r="Q46" s="4705"/>
      <c r="R46" s="4705"/>
      <c r="S46" s="4705"/>
      <c r="T46" s="4705"/>
      <c r="U46" s="4705"/>
      <c r="V46" s="4705"/>
      <c r="W46" s="4705"/>
      <c r="X46" s="4705"/>
      <c r="Y46" s="4705"/>
      <c r="Z46" s="4705"/>
      <c r="AA46" s="4705"/>
      <c r="AB46" s="4705"/>
      <c r="AC46" s="4705"/>
      <c r="AD46" s="4705"/>
      <c r="AE46" s="4705"/>
    </row>
    <row r="47" spans="1:31" s="1783" customFormat="1" ht="17.100000000000001" customHeight="1">
      <c r="B47" s="1783" t="s">
        <v>3122</v>
      </c>
      <c r="I47" s="1783" t="s">
        <v>2595</v>
      </c>
      <c r="J47" s="4704" t="str">
        <f>cst_wskakunin_dairi1_ZIP</f>
        <v>359-0034</v>
      </c>
      <c r="K47" s="4705"/>
      <c r="L47" s="4705"/>
      <c r="M47" s="4705"/>
      <c r="N47" s="4705"/>
      <c r="O47" s="4705"/>
      <c r="P47" s="4705"/>
      <c r="Q47" s="1784"/>
      <c r="R47" s="1784"/>
      <c r="S47" s="1784"/>
      <c r="T47" s="1784"/>
      <c r="U47" s="1784"/>
      <c r="V47" s="1784"/>
      <c r="W47" s="1784"/>
      <c r="X47" s="1784"/>
      <c r="Y47" s="1784"/>
      <c r="Z47" s="1784"/>
      <c r="AA47" s="1784"/>
      <c r="AB47" s="1784"/>
      <c r="AC47" s="1784"/>
      <c r="AD47" s="1784"/>
      <c r="AE47" s="1784"/>
    </row>
    <row r="48" spans="1:31" s="1783" customFormat="1" ht="17.100000000000001" customHeight="1">
      <c r="B48" s="1783" t="s">
        <v>3123</v>
      </c>
      <c r="J48" s="4704" t="str">
        <f>cst_wskakunin_dairi1__address</f>
        <v>埼玉県所沢市東新井町307-7</v>
      </c>
      <c r="K48" s="4705"/>
      <c r="L48" s="4705"/>
      <c r="M48" s="4705"/>
      <c r="N48" s="4705"/>
      <c r="O48" s="4705"/>
      <c r="P48" s="4705"/>
      <c r="Q48" s="4705"/>
      <c r="R48" s="4705"/>
      <c r="S48" s="4705"/>
      <c r="T48" s="4705"/>
      <c r="U48" s="4705"/>
      <c r="V48" s="4705"/>
      <c r="W48" s="4705"/>
      <c r="X48" s="4705"/>
      <c r="Y48" s="4705"/>
      <c r="Z48" s="4705"/>
      <c r="AA48" s="4705"/>
      <c r="AB48" s="4705"/>
      <c r="AC48" s="4705"/>
      <c r="AD48" s="4705"/>
      <c r="AE48" s="4705"/>
    </row>
    <row r="49" spans="1:32" s="1783" customFormat="1" ht="17.100000000000001" customHeight="1">
      <c r="B49" s="1783" t="s">
        <v>3124</v>
      </c>
      <c r="J49" s="4704" t="str">
        <f>cst_wskakunin_dairi1_TEL</f>
        <v>048-222-2222</v>
      </c>
      <c r="K49" s="4705"/>
      <c r="L49" s="4705"/>
      <c r="M49" s="4705"/>
      <c r="N49" s="4705"/>
      <c r="O49" s="4705"/>
      <c r="P49" s="4705"/>
      <c r="Q49" s="4705"/>
      <c r="R49" s="4705"/>
      <c r="S49" s="4705"/>
      <c r="T49" s="1784"/>
      <c r="U49" s="1784"/>
      <c r="V49" s="1784"/>
      <c r="W49" s="1784"/>
      <c r="X49" s="1784"/>
      <c r="Y49" s="1784"/>
      <c r="Z49" s="1784"/>
      <c r="AA49" s="1784"/>
      <c r="AB49" s="1784"/>
      <c r="AC49" s="1784"/>
      <c r="AD49" s="1784"/>
      <c r="AE49" s="1784"/>
    </row>
    <row r="50" spans="1:32" s="1783" customFormat="1" ht="17.100000000000001" customHeight="1">
      <c r="A50" s="1817" t="s">
        <v>3125</v>
      </c>
      <c r="B50" s="1818"/>
      <c r="C50" s="1818"/>
      <c r="D50" s="1818"/>
      <c r="E50" s="1818"/>
      <c r="F50" s="1818"/>
      <c r="G50" s="1818"/>
      <c r="H50" s="1818"/>
      <c r="I50" s="1818"/>
      <c r="J50" s="1818"/>
      <c r="K50" s="1818"/>
      <c r="L50" s="1818"/>
      <c r="M50" s="1818"/>
      <c r="N50" s="1818"/>
      <c r="O50" s="1818"/>
      <c r="P50" s="1818"/>
      <c r="Q50" s="1818"/>
      <c r="R50" s="1818"/>
      <c r="S50" s="1818"/>
      <c r="T50" s="1818"/>
      <c r="U50" s="1818"/>
      <c r="V50" s="1818"/>
      <c r="W50" s="1818"/>
      <c r="X50" s="1818"/>
      <c r="Y50" s="1818"/>
      <c r="Z50" s="1818"/>
      <c r="AA50" s="1818"/>
      <c r="AB50" s="1818"/>
      <c r="AC50" s="1818"/>
      <c r="AD50" s="1818"/>
      <c r="AE50" s="1818"/>
    </row>
    <row r="51" spans="1:32" s="1783" customFormat="1" ht="17.100000000000001" customHeight="1">
      <c r="B51" s="1783" t="s">
        <v>3120</v>
      </c>
      <c r="J51" s="4704" t="str">
        <f>cst_wskakunin_owner1__space_KANA</f>
        <v>テスト建て主　ﾀﾞｲﾋｮｳﾄﾘｼﾏﾘﾔｸｼｬﾁｮｳ　テスト</v>
      </c>
      <c r="K51" s="4705"/>
      <c r="L51" s="4705"/>
      <c r="M51" s="4705"/>
      <c r="N51" s="4705"/>
      <c r="O51" s="4705"/>
      <c r="P51" s="4705"/>
      <c r="Q51" s="4705"/>
      <c r="R51" s="4705"/>
      <c r="S51" s="4705"/>
      <c r="T51" s="4705"/>
      <c r="U51" s="4705"/>
      <c r="V51" s="4705"/>
      <c r="W51" s="4705"/>
      <c r="X51" s="4705"/>
      <c r="Y51" s="4705"/>
      <c r="Z51" s="4705"/>
      <c r="AA51" s="4705"/>
      <c r="AB51" s="4705"/>
      <c r="AC51" s="4705"/>
      <c r="AD51" s="4705"/>
      <c r="AE51" s="4705"/>
    </row>
    <row r="52" spans="1:32" s="1783" customFormat="1" ht="17.100000000000001" customHeight="1">
      <c r="B52" s="1783" t="s">
        <v>3121</v>
      </c>
      <c r="J52" s="4704" t="str">
        <f>cst_wskakunin_owner1__space</f>
        <v>テスト建て主　代表取締役社長　テストさん</v>
      </c>
      <c r="K52" s="4705"/>
      <c r="L52" s="4705"/>
      <c r="M52" s="4705"/>
      <c r="N52" s="4705"/>
      <c r="O52" s="4705"/>
      <c r="P52" s="4705"/>
      <c r="Q52" s="4705"/>
      <c r="R52" s="4705"/>
      <c r="S52" s="4705"/>
      <c r="T52" s="4705"/>
      <c r="U52" s="4705"/>
      <c r="V52" s="4705"/>
      <c r="W52" s="4705"/>
      <c r="X52" s="4705"/>
      <c r="Y52" s="4705"/>
      <c r="Z52" s="4705"/>
      <c r="AA52" s="4705"/>
      <c r="AB52" s="4705"/>
      <c r="AC52" s="4705"/>
      <c r="AD52" s="4705"/>
      <c r="AE52" s="4705"/>
    </row>
    <row r="53" spans="1:32" s="1783" customFormat="1" ht="17.100000000000001" customHeight="1">
      <c r="B53" s="1783" t="s">
        <v>3122</v>
      </c>
      <c r="I53" s="1783" t="s">
        <v>2595</v>
      </c>
      <c r="J53" s="4704" t="str">
        <f>cst_wskakunin_owner1_ZIP</f>
        <v>330-0064</v>
      </c>
      <c r="K53" s="4705"/>
      <c r="L53" s="4705"/>
      <c r="M53" s="4705"/>
      <c r="N53" s="4705"/>
      <c r="O53" s="4705"/>
      <c r="P53" s="4705"/>
      <c r="Q53" s="1784"/>
      <c r="R53" s="1784"/>
      <c r="S53" s="1784"/>
      <c r="T53" s="1784"/>
      <c r="U53" s="1784"/>
      <c r="V53" s="1784"/>
      <c r="W53" s="1784"/>
      <c r="X53" s="1784"/>
      <c r="Y53" s="1784"/>
      <c r="Z53" s="1784"/>
      <c r="AA53" s="1784"/>
      <c r="AB53" s="1784"/>
      <c r="AC53" s="1784"/>
      <c r="AD53" s="1784"/>
      <c r="AE53" s="1784"/>
    </row>
    <row r="54" spans="1:32" s="1783" customFormat="1" ht="17.100000000000001" customHeight="1">
      <c r="B54" s="1783" t="s">
        <v>3123</v>
      </c>
      <c r="J54" s="4704" t="str">
        <f>cst_wskakunin_owner1__address</f>
        <v>埼玉県埼玉県さいたま市浦和区岸町７－１２－３</v>
      </c>
      <c r="K54" s="4705"/>
      <c r="L54" s="4705"/>
      <c r="M54" s="4705"/>
      <c r="N54" s="4705"/>
      <c r="O54" s="4705"/>
      <c r="P54" s="4705"/>
      <c r="Q54" s="4705"/>
      <c r="R54" s="4705"/>
      <c r="S54" s="4705"/>
      <c r="T54" s="4705"/>
      <c r="U54" s="4705"/>
      <c r="V54" s="4705"/>
      <c r="W54" s="4705"/>
      <c r="X54" s="4705"/>
      <c r="Y54" s="4705"/>
      <c r="Z54" s="4705"/>
      <c r="AA54" s="4705"/>
      <c r="AB54" s="4705"/>
      <c r="AC54" s="4705"/>
      <c r="AD54" s="4705"/>
      <c r="AE54" s="4705"/>
    </row>
    <row r="55" spans="1:32" s="1783" customFormat="1" ht="17.100000000000001" customHeight="1">
      <c r="B55" s="1783" t="s">
        <v>3124</v>
      </c>
      <c r="J55" s="4704" t="str">
        <f>cst_wskakunin_owner1_TEL</f>
        <v>048-222-2222</v>
      </c>
      <c r="K55" s="4705"/>
      <c r="L55" s="4705"/>
      <c r="M55" s="4705"/>
      <c r="N55" s="4705"/>
      <c r="O55" s="4705"/>
      <c r="P55" s="4705"/>
      <c r="Q55" s="4705"/>
      <c r="R55" s="4705"/>
      <c r="S55" s="4705"/>
      <c r="T55" s="1784"/>
      <c r="U55" s="1784"/>
      <c r="V55" s="1784"/>
      <c r="W55" s="1784"/>
      <c r="X55" s="1784"/>
      <c r="Y55" s="1784"/>
      <c r="Z55" s="1784"/>
      <c r="AA55" s="1784"/>
      <c r="AB55" s="1784"/>
      <c r="AC55" s="1784"/>
      <c r="AD55" s="1784"/>
      <c r="AE55" s="1784"/>
    </row>
    <row r="56" spans="1:32" s="1783" customFormat="1" ht="17.100000000000001" customHeight="1">
      <c r="A56" s="1817" t="s">
        <v>3126</v>
      </c>
      <c r="B56" s="1818"/>
      <c r="C56" s="1818"/>
      <c r="D56" s="1818"/>
      <c r="E56" s="1818"/>
      <c r="F56" s="1818"/>
      <c r="G56" s="1818"/>
      <c r="H56" s="1818"/>
      <c r="I56" s="1818"/>
      <c r="J56" s="1818"/>
      <c r="K56" s="1818"/>
      <c r="L56" s="1818"/>
      <c r="M56" s="1818"/>
      <c r="N56" s="1818"/>
      <c r="O56" s="1818"/>
      <c r="P56" s="1818"/>
      <c r="Q56" s="1818"/>
      <c r="R56" s="1818"/>
      <c r="S56" s="1818"/>
      <c r="T56" s="1818"/>
      <c r="U56" s="1818"/>
      <c r="V56" s="1818"/>
      <c r="W56" s="1818"/>
      <c r="X56" s="1818"/>
      <c r="Y56" s="1818"/>
      <c r="Z56" s="1818"/>
      <c r="AA56" s="1818"/>
      <c r="AB56" s="1818"/>
      <c r="AC56" s="1818"/>
      <c r="AD56" s="1818"/>
      <c r="AE56" s="1818"/>
    </row>
    <row r="57" spans="1:32" s="1783" customFormat="1" ht="17.100000000000001" customHeight="1">
      <c r="B57" s="1783" t="s">
        <v>3127</v>
      </c>
      <c r="H57" s="2152" t="s">
        <v>9</v>
      </c>
      <c r="I57" s="4709" t="str">
        <f>cst_wskakunin_sekkei1_SIKAKU</f>
        <v/>
      </c>
      <c r="J57" s="4709"/>
      <c r="K57" s="2153" t="s">
        <v>10</v>
      </c>
      <c r="L57" s="4710" t="s">
        <v>3059</v>
      </c>
      <c r="M57" s="4710"/>
      <c r="N57" s="4710"/>
      <c r="O57" s="4710"/>
      <c r="P57" s="2152" t="s">
        <v>9</v>
      </c>
      <c r="Q57" s="4709" t="str">
        <f>cst_wskakunin_sekkei1_TOUROKU_KIKAN</f>
        <v/>
      </c>
      <c r="R57" s="4709"/>
      <c r="S57" s="4709"/>
      <c r="T57" s="4709"/>
      <c r="U57" s="2153" t="s">
        <v>10</v>
      </c>
      <c r="V57" s="4710" t="s">
        <v>4423</v>
      </c>
      <c r="W57" s="4710"/>
      <c r="X57" s="4710"/>
      <c r="Y57" s="4710"/>
      <c r="Z57" s="4709" t="str">
        <f>cst_wskakunin_sekkei1_KENTIKUSI_NO</f>
        <v/>
      </c>
      <c r="AA57" s="4709"/>
      <c r="AB57" s="4709"/>
      <c r="AC57" s="4709"/>
      <c r="AD57" s="4709"/>
      <c r="AE57" s="2154" t="s">
        <v>7</v>
      </c>
    </row>
    <row r="58" spans="1:32" s="1783" customFormat="1" ht="17.100000000000001" customHeight="1">
      <c r="B58" s="1783" t="s">
        <v>3128</v>
      </c>
      <c r="H58" s="2155"/>
      <c r="I58" s="4711" t="str">
        <f>cst_wskakunin_sekkei1_NAME</f>
        <v/>
      </c>
      <c r="J58" s="4711"/>
      <c r="K58" s="4711"/>
      <c r="L58" s="4711"/>
      <c r="M58" s="4711"/>
      <c r="N58" s="4711"/>
      <c r="O58" s="4711"/>
      <c r="P58" s="4711"/>
      <c r="Q58" s="4711"/>
      <c r="R58" s="4711"/>
      <c r="S58" s="4711"/>
      <c r="T58" s="4711"/>
      <c r="U58" s="4711"/>
      <c r="V58" s="4711"/>
      <c r="W58" s="4711"/>
      <c r="X58" s="4711"/>
      <c r="Y58" s="4711"/>
      <c r="Z58" s="4711"/>
      <c r="AA58" s="4711"/>
      <c r="AB58" s="4711"/>
      <c r="AC58" s="4711"/>
      <c r="AD58" s="4711"/>
      <c r="AE58" s="4711"/>
      <c r="AF58" s="2155"/>
    </row>
    <row r="59" spans="1:32" s="1783" customFormat="1" ht="17.100000000000001" customHeight="1">
      <c r="B59" s="1783" t="s">
        <v>3129</v>
      </c>
      <c r="H59" s="2152" t="s">
        <v>9</v>
      </c>
      <c r="I59" s="4712" t="str">
        <f>cst_wskakunin_sekkei1_JIMU_SIKAKU</f>
        <v/>
      </c>
      <c r="J59" s="4712"/>
      <c r="K59" s="2153" t="s">
        <v>10</v>
      </c>
      <c r="L59" s="4710" t="s">
        <v>3062</v>
      </c>
      <c r="M59" s="4710"/>
      <c r="N59" s="4710"/>
      <c r="O59" s="4710"/>
      <c r="P59" s="2156" t="s">
        <v>9</v>
      </c>
      <c r="Q59" s="4709" t="str">
        <f>cst_wskakunin_sekkei1_JIMU_TOUROKU_KIKAN</f>
        <v/>
      </c>
      <c r="R59" s="4709"/>
      <c r="S59" s="4709"/>
      <c r="T59" s="4709"/>
      <c r="U59" s="2153" t="s">
        <v>10</v>
      </c>
      <c r="V59" s="4710" t="s">
        <v>4003</v>
      </c>
      <c r="W59" s="4710"/>
      <c r="X59" s="4710"/>
      <c r="Y59" s="4710"/>
      <c r="Z59" s="4712" t="str">
        <f>cst_wskakunin_sekkei1_JIMU_NO</f>
        <v/>
      </c>
      <c r="AA59" s="4712"/>
      <c r="AB59" s="4712"/>
      <c r="AC59" s="4712"/>
      <c r="AD59" s="4712"/>
      <c r="AE59" s="2154" t="s">
        <v>7</v>
      </c>
    </row>
    <row r="60" spans="1:32" s="1783" customFormat="1" ht="17.100000000000001" customHeight="1">
      <c r="I60" s="4713" t="str">
        <f>cst_wskakunin_sekkei1_JIMU_NAME</f>
        <v/>
      </c>
      <c r="J60" s="4713"/>
      <c r="K60" s="4713"/>
      <c r="L60" s="4713"/>
      <c r="M60" s="4713"/>
      <c r="N60" s="4713"/>
      <c r="O60" s="4713"/>
      <c r="P60" s="4713"/>
      <c r="Q60" s="4713"/>
      <c r="R60" s="4713"/>
      <c r="S60" s="4713"/>
      <c r="T60" s="4713"/>
      <c r="U60" s="4713"/>
      <c r="V60" s="4713"/>
      <c r="W60" s="4713"/>
      <c r="X60" s="4713"/>
      <c r="Y60" s="4713"/>
      <c r="Z60" s="4713"/>
      <c r="AA60" s="4713"/>
      <c r="AB60" s="4713"/>
      <c r="AC60" s="4713"/>
      <c r="AD60" s="4713"/>
      <c r="AE60" s="4713"/>
    </row>
    <row r="61" spans="1:32" s="1783" customFormat="1" ht="17.100000000000001" customHeight="1">
      <c r="B61" s="1783" t="s">
        <v>3122</v>
      </c>
      <c r="I61" s="1784" t="s">
        <v>2595</v>
      </c>
      <c r="J61" s="4704" t="str">
        <f>cst_wskakunin_sekkei1_ZIP</f>
        <v/>
      </c>
      <c r="K61" s="4705"/>
      <c r="L61" s="4705"/>
      <c r="M61" s="4705"/>
      <c r="N61" s="4705"/>
      <c r="O61" s="4705"/>
      <c r="P61" s="4705"/>
      <c r="Q61" s="1784"/>
      <c r="R61" s="1784"/>
      <c r="S61" s="1784"/>
      <c r="T61" s="1784"/>
      <c r="U61" s="1784"/>
      <c r="V61" s="1784"/>
      <c r="W61" s="1784"/>
      <c r="X61" s="1784"/>
      <c r="Y61" s="1784"/>
      <c r="Z61" s="1784"/>
      <c r="AA61" s="1784"/>
      <c r="AB61" s="1784"/>
      <c r="AC61" s="1784"/>
      <c r="AD61" s="1784"/>
      <c r="AE61" s="1784"/>
    </row>
    <row r="62" spans="1:32" s="1783" customFormat="1" ht="17.100000000000001" customHeight="1">
      <c r="B62" s="1783" t="s">
        <v>3064</v>
      </c>
      <c r="I62" s="1784"/>
      <c r="J62" s="4704" t="str">
        <f>cst_wskakunin_sekkei1__address</f>
        <v/>
      </c>
      <c r="K62" s="4705"/>
      <c r="L62" s="4705"/>
      <c r="M62" s="4705"/>
      <c r="N62" s="4705"/>
      <c r="O62" s="4705"/>
      <c r="P62" s="4705"/>
      <c r="Q62" s="4705"/>
      <c r="R62" s="4705"/>
      <c r="S62" s="4705"/>
      <c r="T62" s="4705"/>
      <c r="U62" s="4705"/>
      <c r="V62" s="4705"/>
      <c r="W62" s="4705"/>
      <c r="X62" s="4705"/>
      <c r="Y62" s="4705"/>
      <c r="Z62" s="4705"/>
      <c r="AA62" s="4705"/>
      <c r="AB62" s="4705"/>
      <c r="AC62" s="4705"/>
      <c r="AD62" s="4705"/>
      <c r="AE62" s="4705"/>
    </row>
    <row r="63" spans="1:32" s="1783" customFormat="1" ht="17.100000000000001" customHeight="1">
      <c r="B63" s="1783" t="s">
        <v>3124</v>
      </c>
      <c r="I63" s="1784"/>
      <c r="J63" s="4704" t="str">
        <f>cst_wskakunin_sekkei1_TEL</f>
        <v/>
      </c>
      <c r="K63" s="4705"/>
      <c r="L63" s="4705"/>
      <c r="M63" s="4705"/>
      <c r="N63" s="4705"/>
      <c r="O63" s="4705"/>
      <c r="P63" s="4705"/>
      <c r="Q63" s="4705"/>
      <c r="R63" s="4705"/>
      <c r="S63" s="4705"/>
      <c r="T63" s="1784"/>
      <c r="U63" s="1784"/>
      <c r="V63" s="1784"/>
      <c r="W63" s="1784"/>
      <c r="X63" s="1784"/>
      <c r="Y63" s="1784"/>
      <c r="Z63" s="1784"/>
      <c r="AA63" s="1784"/>
      <c r="AB63" s="1784"/>
      <c r="AC63" s="1784"/>
      <c r="AD63" s="1784"/>
      <c r="AE63" s="1784"/>
    </row>
    <row r="64" spans="1:32" s="1783" customFormat="1" ht="17.100000000000001" customHeight="1">
      <c r="A64" s="1817" t="s">
        <v>5129</v>
      </c>
      <c r="B64" s="1818"/>
      <c r="C64" s="1818"/>
      <c r="D64" s="1818"/>
      <c r="E64" s="1818"/>
      <c r="F64" s="1818"/>
      <c r="G64" s="1818"/>
      <c r="H64" s="1818"/>
      <c r="I64" s="1818"/>
      <c r="J64" s="1818"/>
      <c r="K64" s="1818"/>
      <c r="L64" s="1818"/>
      <c r="M64" s="1818"/>
      <c r="N64" s="1818"/>
      <c r="O64" s="1818"/>
      <c r="P64" s="1818"/>
      <c r="Q64" s="1818"/>
      <c r="R64" s="1818"/>
      <c r="S64" s="1818"/>
      <c r="T64" s="1818"/>
      <c r="U64" s="1818"/>
      <c r="V64" s="1818"/>
      <c r="W64" s="1818"/>
      <c r="X64" s="1818"/>
      <c r="Y64" s="1818"/>
      <c r="Z64" s="1818"/>
      <c r="AA64" s="1818"/>
      <c r="AB64" s="1818"/>
      <c r="AC64" s="1818"/>
      <c r="AD64" s="1818"/>
      <c r="AE64" s="1818"/>
    </row>
    <row r="65" spans="1:31" s="1783" customFormat="1" ht="17.100000000000001" customHeight="1">
      <c r="B65" s="1783" t="s">
        <v>3127</v>
      </c>
      <c r="H65" s="2152" t="s">
        <v>9</v>
      </c>
      <c r="I65" s="4709" t="str">
        <f>cst_wskakunin_kanri1_SIKAKU</f>
        <v/>
      </c>
      <c r="J65" s="4709"/>
      <c r="K65" s="2153" t="s">
        <v>10</v>
      </c>
      <c r="L65" s="4710" t="s">
        <v>3059</v>
      </c>
      <c r="M65" s="4710"/>
      <c r="N65" s="4710"/>
      <c r="O65" s="4710"/>
      <c r="P65" s="2152" t="s">
        <v>9</v>
      </c>
      <c r="Q65" s="4709" t="str">
        <f>cst_wskakunin_kanri1_TOUROKU_KIKAN</f>
        <v/>
      </c>
      <c r="R65" s="4709"/>
      <c r="S65" s="4709"/>
      <c r="T65" s="4709"/>
      <c r="U65" s="2153" t="s">
        <v>10</v>
      </c>
      <c r="V65" s="4710" t="s">
        <v>4423</v>
      </c>
      <c r="W65" s="4710"/>
      <c r="X65" s="4710"/>
      <c r="Y65" s="4710"/>
      <c r="Z65" s="4709" t="str">
        <f>cst_wskakunin_kanri1_KENTIKUSI_NO</f>
        <v/>
      </c>
      <c r="AA65" s="4709"/>
      <c r="AB65" s="4709"/>
      <c r="AC65" s="4709"/>
      <c r="AD65" s="4709"/>
      <c r="AE65" s="2154" t="s">
        <v>7</v>
      </c>
    </row>
    <row r="66" spans="1:31" s="1783" customFormat="1" ht="17.100000000000001" customHeight="1">
      <c r="B66" s="1783" t="s">
        <v>3128</v>
      </c>
      <c r="H66" s="2155"/>
      <c r="I66" s="4711" t="str">
        <f>cst_wskakunin_kanri1_NAME</f>
        <v/>
      </c>
      <c r="J66" s="4711"/>
      <c r="K66" s="4711"/>
      <c r="L66" s="4711"/>
      <c r="M66" s="4711"/>
      <c r="N66" s="4711"/>
      <c r="O66" s="4711"/>
      <c r="P66" s="4711"/>
      <c r="Q66" s="4711"/>
      <c r="R66" s="4711"/>
      <c r="S66" s="4711"/>
      <c r="T66" s="4711"/>
      <c r="U66" s="4711"/>
      <c r="V66" s="4711"/>
      <c r="W66" s="4711"/>
      <c r="X66" s="4711"/>
      <c r="Y66" s="4711"/>
      <c r="Z66" s="4711"/>
      <c r="AA66" s="4711"/>
      <c r="AB66" s="4711"/>
      <c r="AC66" s="4711"/>
      <c r="AD66" s="4711"/>
      <c r="AE66" s="4711"/>
    </row>
    <row r="67" spans="1:31" s="1783" customFormat="1" ht="17.100000000000001" customHeight="1">
      <c r="B67" s="1783" t="s">
        <v>3129</v>
      </c>
      <c r="H67" s="2152" t="s">
        <v>9</v>
      </c>
      <c r="I67" s="4712" t="str">
        <f>cst_wskakunin_kanri1_JIMU_SIKAKU</f>
        <v/>
      </c>
      <c r="J67" s="4712"/>
      <c r="K67" s="2153" t="s">
        <v>10</v>
      </c>
      <c r="L67" s="4710" t="s">
        <v>3062</v>
      </c>
      <c r="M67" s="4710"/>
      <c r="N67" s="4710"/>
      <c r="O67" s="4710"/>
      <c r="P67" s="2156" t="s">
        <v>9</v>
      </c>
      <c r="Q67" s="4709" t="str">
        <f>cst_wskakunin_kanri1_JIMU_TOUROKU_KIKAN</f>
        <v/>
      </c>
      <c r="R67" s="4709"/>
      <c r="S67" s="4709"/>
      <c r="T67" s="4709"/>
      <c r="U67" s="2153" t="s">
        <v>10</v>
      </c>
      <c r="V67" s="4710" t="s">
        <v>4003</v>
      </c>
      <c r="W67" s="4710"/>
      <c r="X67" s="4710"/>
      <c r="Y67" s="4710"/>
      <c r="Z67" s="4712" t="str">
        <f>cst_wskakunin_kanri1_JIMU_NO</f>
        <v/>
      </c>
      <c r="AA67" s="4712"/>
      <c r="AB67" s="4712"/>
      <c r="AC67" s="4712"/>
      <c r="AD67" s="4712"/>
      <c r="AE67" s="2154" t="s">
        <v>7</v>
      </c>
    </row>
    <row r="68" spans="1:31" s="1783" customFormat="1" ht="17.100000000000001" customHeight="1">
      <c r="I68" s="4713" t="str">
        <f>cst_wskakunin_kanri1_JIMU_NAME</f>
        <v/>
      </c>
      <c r="J68" s="4713"/>
      <c r="K68" s="4713"/>
      <c r="L68" s="4713"/>
      <c r="M68" s="4713"/>
      <c r="N68" s="4713"/>
      <c r="O68" s="4713"/>
      <c r="P68" s="4713"/>
      <c r="Q68" s="4713"/>
      <c r="R68" s="4713"/>
      <c r="S68" s="4713"/>
      <c r="T68" s="4713"/>
      <c r="U68" s="4713"/>
      <c r="V68" s="4713"/>
      <c r="W68" s="4713"/>
      <c r="X68" s="4713"/>
      <c r="Y68" s="4713"/>
      <c r="Z68" s="4713"/>
      <c r="AA68" s="4713"/>
      <c r="AB68" s="4713"/>
      <c r="AC68" s="4713"/>
      <c r="AD68" s="4713"/>
      <c r="AE68" s="4713"/>
    </row>
    <row r="69" spans="1:31" s="1783" customFormat="1" ht="17.100000000000001" customHeight="1">
      <c r="B69" s="1783" t="s">
        <v>3122</v>
      </c>
      <c r="I69" s="1784" t="s">
        <v>2595</v>
      </c>
      <c r="J69" s="4704" t="str">
        <f>cst_wskakunin_kanri1_ZIP</f>
        <v/>
      </c>
      <c r="K69" s="4705"/>
      <c r="L69" s="4705"/>
      <c r="M69" s="4705"/>
      <c r="N69" s="4705"/>
      <c r="O69" s="4705"/>
      <c r="P69" s="4705"/>
      <c r="Q69" s="1784"/>
      <c r="R69" s="1784"/>
      <c r="S69" s="1784"/>
      <c r="T69" s="1784"/>
      <c r="U69" s="1784"/>
      <c r="V69" s="1784"/>
      <c r="W69" s="1784"/>
      <c r="X69" s="1784"/>
      <c r="Y69" s="1784"/>
      <c r="Z69" s="1784"/>
      <c r="AA69" s="1784"/>
      <c r="AB69" s="1784"/>
      <c r="AC69" s="1784"/>
      <c r="AD69" s="1784"/>
      <c r="AE69" s="1784"/>
    </row>
    <row r="70" spans="1:31" s="1783" customFormat="1" ht="17.100000000000001" customHeight="1">
      <c r="B70" s="1783" t="s">
        <v>3064</v>
      </c>
      <c r="I70" s="1784"/>
      <c r="J70" s="4704" t="str">
        <f>cst_wskakunin_kanri1__address</f>
        <v/>
      </c>
      <c r="K70" s="4705"/>
      <c r="L70" s="4705"/>
      <c r="M70" s="4705"/>
      <c r="N70" s="4705"/>
      <c r="O70" s="4705"/>
      <c r="P70" s="4705"/>
      <c r="Q70" s="4705"/>
      <c r="R70" s="4705"/>
      <c r="S70" s="4705"/>
      <c r="T70" s="4705"/>
      <c r="U70" s="4705"/>
      <c r="V70" s="4705"/>
      <c r="W70" s="4705"/>
      <c r="X70" s="4705"/>
      <c r="Y70" s="4705"/>
      <c r="Z70" s="4705"/>
      <c r="AA70" s="4705"/>
      <c r="AB70" s="4705"/>
      <c r="AC70" s="4705"/>
      <c r="AD70" s="4705"/>
      <c r="AE70" s="4705"/>
    </row>
    <row r="71" spans="1:31" s="1783" customFormat="1" ht="17.100000000000001" customHeight="1">
      <c r="B71" s="1783" t="s">
        <v>3124</v>
      </c>
      <c r="I71" s="1784"/>
      <c r="J71" s="4704" t="str">
        <f>cst_wskakunin_kanri1_TEL</f>
        <v/>
      </c>
      <c r="K71" s="4705"/>
      <c r="L71" s="4705"/>
      <c r="M71" s="4705"/>
      <c r="N71" s="4705"/>
      <c r="O71" s="4705"/>
      <c r="P71" s="4705"/>
      <c r="Q71" s="4705"/>
      <c r="R71" s="4705"/>
      <c r="S71" s="4705"/>
      <c r="T71" s="1784"/>
      <c r="U71" s="1784"/>
      <c r="V71" s="1784"/>
      <c r="W71" s="1784"/>
      <c r="X71" s="1784"/>
      <c r="Y71" s="1784"/>
      <c r="Z71" s="1784"/>
      <c r="AA71" s="1784"/>
      <c r="AB71" s="1784"/>
      <c r="AC71" s="1784"/>
      <c r="AD71" s="1784"/>
      <c r="AE71" s="1784"/>
    </row>
    <row r="72" spans="1:31" s="1783" customFormat="1" ht="17.100000000000001" customHeight="1">
      <c r="A72" s="1817" t="s">
        <v>5130</v>
      </c>
      <c r="B72" s="1818"/>
      <c r="C72" s="1818"/>
      <c r="D72" s="1818"/>
      <c r="E72" s="1818"/>
      <c r="F72" s="1818"/>
      <c r="G72" s="1818"/>
      <c r="H72" s="1818"/>
      <c r="I72" s="1818"/>
      <c r="J72" s="1818"/>
      <c r="K72" s="1818"/>
      <c r="L72" s="1818"/>
      <c r="M72" s="1818"/>
      <c r="N72" s="1818"/>
      <c r="O72" s="1818"/>
      <c r="P72" s="1818"/>
      <c r="Q72" s="1818"/>
      <c r="R72" s="1818"/>
      <c r="S72" s="1818"/>
      <c r="T72" s="1818"/>
      <c r="U72" s="1818"/>
      <c r="V72" s="1818"/>
      <c r="W72" s="1818"/>
      <c r="X72" s="1818"/>
      <c r="Y72" s="1818"/>
      <c r="Z72" s="1818"/>
      <c r="AA72" s="1818"/>
      <c r="AB72" s="1818"/>
      <c r="AC72" s="1818"/>
      <c r="AD72" s="1818"/>
      <c r="AE72" s="1818"/>
    </row>
    <row r="73" spans="1:31" s="1783" customFormat="1" ht="17.100000000000001" customHeight="1">
      <c r="B73" s="1783" t="s">
        <v>3121</v>
      </c>
      <c r="I73" s="4704" t="str">
        <f>cst_wskakunin_sekou1_NAME</f>
        <v>テスト施工者</v>
      </c>
      <c r="J73" s="4704"/>
      <c r="K73" s="4704"/>
      <c r="L73" s="4704"/>
      <c r="M73" s="4704"/>
      <c r="N73" s="4704"/>
      <c r="O73" s="4704"/>
      <c r="P73" s="4704"/>
      <c r="Q73" s="4704"/>
      <c r="R73" s="4704"/>
      <c r="S73" s="4704"/>
      <c r="T73" s="4704"/>
      <c r="U73" s="4704"/>
      <c r="V73" s="4704"/>
      <c r="W73" s="4704"/>
      <c r="X73" s="4704"/>
      <c r="Y73" s="4704"/>
      <c r="Z73" s="4704"/>
      <c r="AA73" s="4704"/>
      <c r="AB73" s="4704"/>
      <c r="AC73" s="4704"/>
      <c r="AD73" s="4704"/>
      <c r="AE73" s="4704"/>
    </row>
    <row r="74" spans="1:31" s="1783" customFormat="1" ht="17.100000000000001" customHeight="1">
      <c r="B74" s="1783" t="s">
        <v>3061</v>
      </c>
      <c r="I74" s="4704" t="str">
        <f>cst_wskakunin_sekou1_JIMU_NAME</f>
        <v>XXXアーキ</v>
      </c>
      <c r="J74" s="4704"/>
      <c r="K74" s="4704"/>
      <c r="L74" s="4704"/>
      <c r="M74" s="4704"/>
      <c r="N74" s="4704"/>
      <c r="O74" s="4704"/>
      <c r="P74" s="4704"/>
      <c r="Q74" s="4704"/>
      <c r="R74" s="4704"/>
      <c r="S74" s="4704"/>
      <c r="T74" s="4704"/>
      <c r="U74" s="4704"/>
      <c r="V74" s="4704"/>
      <c r="W74" s="4704"/>
      <c r="X74" s="4704"/>
      <c r="Y74" s="4704"/>
      <c r="Z74" s="4704"/>
      <c r="AA74" s="4704"/>
      <c r="AB74" s="4704"/>
      <c r="AC74" s="4704"/>
      <c r="AD74" s="4704"/>
      <c r="AE74" s="4704"/>
    </row>
    <row r="75" spans="1:31" s="1783" customFormat="1" ht="17.100000000000001" customHeight="1">
      <c r="I75" s="1784" t="s">
        <v>710</v>
      </c>
      <c r="J75" s="1785"/>
      <c r="K75" s="1785"/>
      <c r="L75" s="1785"/>
      <c r="N75" s="1783" t="s">
        <v>11</v>
      </c>
      <c r="O75" s="4715" t="str">
        <f>cst_wskakunin_sekou1_SEKOU_SIKAKU</f>
        <v>大臣</v>
      </c>
      <c r="P75" s="4715"/>
      <c r="Q75" s="4715"/>
      <c r="R75" s="4715"/>
      <c r="S75" s="1783" t="s">
        <v>57</v>
      </c>
      <c r="T75" s="1785" t="s">
        <v>6</v>
      </c>
      <c r="U75" s="4716" t="str">
        <f>cst_wskakunin_sekou1_SEKOU_NO</f>
        <v/>
      </c>
      <c r="V75" s="4716"/>
      <c r="W75" s="4716"/>
      <c r="X75" s="4716"/>
      <c r="Y75" s="1783" t="s">
        <v>7</v>
      </c>
      <c r="AB75" s="1785"/>
      <c r="AC75" s="1785"/>
      <c r="AD75" s="1785"/>
    </row>
    <row r="76" spans="1:31" s="1783" customFormat="1" ht="17.100000000000001" customHeight="1">
      <c r="B76" s="1783" t="s">
        <v>3122</v>
      </c>
      <c r="I76" s="1783" t="s">
        <v>2595</v>
      </c>
      <c r="J76" s="4704" t="str">
        <f>cst_wskakunin_sekou1_ZIP</f>
        <v>359-0034</v>
      </c>
      <c r="K76" s="4705"/>
      <c r="L76" s="4705"/>
      <c r="M76" s="4705"/>
      <c r="N76" s="4705"/>
      <c r="O76" s="4705"/>
      <c r="P76" s="4705"/>
    </row>
    <row r="77" spans="1:31" s="1783" customFormat="1" ht="17.100000000000001" customHeight="1">
      <c r="B77" s="1783" t="s">
        <v>3064</v>
      </c>
      <c r="J77" s="4704" t="str">
        <f>cst_wskakunin_sekou1__address</f>
        <v>埼玉県所沢市東新井町307-7</v>
      </c>
      <c r="K77" s="4705"/>
      <c r="L77" s="4705"/>
      <c r="M77" s="4705"/>
      <c r="N77" s="4705"/>
      <c r="O77" s="4705"/>
      <c r="P77" s="4705"/>
      <c r="Q77" s="4705"/>
      <c r="R77" s="4705"/>
      <c r="S77" s="4705"/>
      <c r="T77" s="4705"/>
      <c r="U77" s="4705"/>
      <c r="V77" s="4705"/>
      <c r="W77" s="4705"/>
      <c r="X77" s="4705"/>
      <c r="Y77" s="4705"/>
      <c r="Z77" s="4705"/>
      <c r="AA77" s="4705"/>
      <c r="AB77" s="4705"/>
      <c r="AC77" s="4705"/>
      <c r="AD77" s="4705"/>
      <c r="AE77" s="4705"/>
    </row>
    <row r="78" spans="1:31" s="1783" customFormat="1" ht="17.100000000000001" customHeight="1">
      <c r="B78" s="1783" t="s">
        <v>3124</v>
      </c>
      <c r="J78" s="4704" t="str">
        <f>cst_wskakunin_sekou1_TEL</f>
        <v>048-222-2222</v>
      </c>
      <c r="K78" s="4705"/>
      <c r="L78" s="4705"/>
      <c r="M78" s="4705"/>
      <c r="N78" s="4705"/>
      <c r="O78" s="4705"/>
      <c r="P78" s="4705"/>
      <c r="Q78" s="4705"/>
      <c r="R78" s="4705"/>
      <c r="S78" s="4705"/>
    </row>
    <row r="79" spans="1:31" s="1783" customFormat="1" ht="17.100000000000001" customHeight="1">
      <c r="A79" s="1817" t="s">
        <v>5131</v>
      </c>
      <c r="B79" s="1818"/>
      <c r="C79" s="1818"/>
      <c r="D79" s="1818"/>
      <c r="E79" s="1818"/>
      <c r="F79" s="1818"/>
      <c r="G79" s="1818"/>
      <c r="H79" s="1818"/>
      <c r="I79" s="1818"/>
      <c r="J79" s="1818"/>
      <c r="K79" s="1818"/>
      <c r="L79" s="1818"/>
      <c r="M79" s="1818"/>
      <c r="N79" s="1818"/>
      <c r="O79" s="1818"/>
      <c r="P79" s="1818"/>
      <c r="Q79" s="1818"/>
      <c r="R79" s="1818"/>
      <c r="S79" s="1818"/>
      <c r="T79" s="1818"/>
      <c r="U79" s="1818"/>
      <c r="V79" s="1818"/>
      <c r="W79" s="1818"/>
      <c r="X79" s="1818"/>
      <c r="Y79" s="1818"/>
      <c r="Z79" s="1818"/>
      <c r="AA79" s="1818"/>
      <c r="AB79" s="1818"/>
      <c r="AC79" s="1818"/>
      <c r="AD79" s="1818"/>
      <c r="AE79" s="1818"/>
    </row>
    <row r="80" spans="1:31" s="1783" customFormat="1" ht="17.100000000000001" customHeight="1"/>
    <row r="81" spans="1:31" ht="17.100000000000001" customHeight="1"/>
    <row r="82" spans="1:31" s="1783" customFormat="1" ht="17.100000000000001" customHeight="1">
      <c r="A82" s="1817" t="s">
        <v>5132</v>
      </c>
      <c r="B82" s="1818"/>
      <c r="C82" s="1818"/>
      <c r="D82" s="1818"/>
      <c r="E82" s="1818"/>
      <c r="F82" s="1818"/>
      <c r="G82" s="1818"/>
      <c r="H82" s="1818"/>
      <c r="I82" s="1818"/>
      <c r="J82" s="1818"/>
      <c r="K82" s="1818"/>
      <c r="L82" s="1818"/>
      <c r="M82" s="1818"/>
      <c r="N82" s="1818"/>
      <c r="O82" s="1818"/>
      <c r="P82" s="1818"/>
      <c r="Q82" s="1818"/>
      <c r="R82" s="1818"/>
      <c r="S82" s="1818"/>
      <c r="T82" s="1818"/>
      <c r="U82" s="1818"/>
      <c r="V82" s="1818"/>
      <c r="W82" s="1818"/>
      <c r="X82" s="1818"/>
      <c r="Y82" s="1818"/>
      <c r="Z82" s="1818"/>
      <c r="AA82" s="1818"/>
      <c r="AB82" s="1818"/>
      <c r="AC82" s="1818"/>
      <c r="AD82" s="1818"/>
      <c r="AE82" s="1818"/>
    </row>
    <row r="83" spans="1:31" s="1783" customFormat="1" ht="17.100000000000001" customHeight="1">
      <c r="B83" s="4717"/>
      <c r="C83" s="4717"/>
      <c r="D83" s="4717"/>
      <c r="E83" s="4717"/>
      <c r="F83" s="4717"/>
      <c r="G83" s="4717"/>
      <c r="H83" s="4717"/>
      <c r="I83" s="4717"/>
      <c r="J83" s="4717"/>
      <c r="K83" s="4717"/>
      <c r="L83" s="4717"/>
      <c r="M83" s="4717"/>
      <c r="N83" s="4717"/>
      <c r="O83" s="4717"/>
      <c r="P83" s="4717"/>
      <c r="Q83" s="4717"/>
      <c r="R83" s="4717"/>
      <c r="S83" s="4717"/>
      <c r="T83" s="4717"/>
      <c r="U83" s="4717"/>
      <c r="V83" s="4717"/>
      <c r="W83" s="4717"/>
      <c r="X83" s="4717"/>
      <c r="Y83" s="4717"/>
      <c r="Z83" s="4717"/>
      <c r="AA83" s="4717"/>
      <c r="AB83" s="4717"/>
      <c r="AC83" s="4717"/>
      <c r="AD83" s="4717"/>
      <c r="AE83" s="4717"/>
    </row>
    <row r="84" spans="1:31" s="1783" customFormat="1" ht="4.5" customHeight="1"/>
    <row r="85" spans="1:31" s="1783" customFormat="1" ht="17.100000000000001" customHeight="1">
      <c r="A85" s="1783" t="s">
        <v>3132</v>
      </c>
      <c r="F85" s="4702" t="str">
        <f>cst_wskakunin_BUILD_NAME</f>
        <v>テスト０７１１－１</v>
      </c>
      <c r="G85" s="4702"/>
      <c r="H85" s="4702"/>
      <c r="I85" s="4702"/>
      <c r="J85" s="4702"/>
      <c r="K85" s="4702"/>
      <c r="L85" s="4702"/>
      <c r="M85" s="4702"/>
      <c r="N85" s="4702"/>
      <c r="O85" s="4702"/>
      <c r="P85" s="4702"/>
      <c r="Q85" s="4702"/>
      <c r="R85" s="4702"/>
      <c r="S85" s="4702"/>
      <c r="T85" s="4702"/>
      <c r="U85" s="4702"/>
      <c r="V85" s="4702"/>
      <c r="W85" s="4702"/>
      <c r="X85" s="4702"/>
      <c r="Y85" s="4702"/>
      <c r="Z85" s="4702"/>
      <c r="AA85" s="4702"/>
      <c r="AB85" s="4702"/>
      <c r="AC85" s="4702"/>
      <c r="AD85" s="4702"/>
      <c r="AE85" s="1783" t="s">
        <v>57</v>
      </c>
    </row>
    <row r="86" spans="1:31" s="1783" customFormat="1" ht="18" customHeight="1">
      <c r="A86" s="4699" t="s">
        <v>3142</v>
      </c>
      <c r="B86" s="4699"/>
      <c r="C86" s="4699"/>
      <c r="D86" s="4699"/>
      <c r="E86" s="4699"/>
      <c r="F86" s="4699"/>
      <c r="G86" s="4699"/>
      <c r="H86" s="4699"/>
      <c r="I86" s="4699"/>
      <c r="J86" s="4699"/>
      <c r="K86" s="4699"/>
      <c r="L86" s="4699"/>
      <c r="M86" s="4699"/>
      <c r="N86" s="4699"/>
      <c r="O86" s="4699"/>
      <c r="P86" s="4699"/>
      <c r="Q86" s="4699"/>
      <c r="R86" s="4699"/>
      <c r="S86" s="4699"/>
      <c r="T86" s="4699"/>
      <c r="U86" s="4699"/>
      <c r="V86" s="4699"/>
      <c r="W86" s="4699"/>
      <c r="X86" s="4699"/>
      <c r="Y86" s="4699"/>
      <c r="Z86" s="4699"/>
      <c r="AA86" s="4699"/>
      <c r="AB86" s="4699"/>
      <c r="AC86" s="4699"/>
      <c r="AD86" s="4699"/>
      <c r="AE86" s="4699"/>
    </row>
    <row r="87" spans="1:31" s="1783" customFormat="1" ht="24.75" customHeight="1">
      <c r="A87" s="1803"/>
      <c r="B87" s="1816"/>
      <c r="C87" s="1803"/>
      <c r="D87" s="1803"/>
      <c r="E87" s="1803"/>
      <c r="F87" s="1803"/>
      <c r="G87" s="1803"/>
      <c r="H87" s="1803"/>
      <c r="I87" s="1803"/>
      <c r="J87" s="1803"/>
      <c r="K87" s="1803"/>
      <c r="L87" s="1803"/>
      <c r="M87" s="1803"/>
      <c r="N87" s="1803"/>
      <c r="O87" s="1803"/>
      <c r="P87" s="1803"/>
      <c r="Q87" s="1803"/>
      <c r="R87" s="1803"/>
      <c r="S87" s="1803"/>
      <c r="T87" s="1803"/>
      <c r="U87" s="1803"/>
      <c r="V87" s="1803"/>
      <c r="W87" s="1803"/>
      <c r="X87" s="1803"/>
      <c r="Y87" s="1803"/>
      <c r="Z87" s="1803"/>
      <c r="AA87" s="1803"/>
      <c r="AB87" s="1803"/>
      <c r="AC87" s="1803"/>
      <c r="AD87" s="1803"/>
      <c r="AE87" s="1803"/>
    </row>
    <row r="88" spans="1:31" s="1783" customFormat="1" ht="6.75" customHeight="1"/>
    <row r="89" spans="1:31" s="1783" customFormat="1" ht="17.25" customHeight="1">
      <c r="A89" s="1817" t="s">
        <v>3143</v>
      </c>
      <c r="B89" s="1818"/>
      <c r="C89" s="1818"/>
      <c r="D89" s="1818"/>
      <c r="E89" s="1818"/>
      <c r="F89" s="1818"/>
      <c r="G89" s="1818"/>
      <c r="H89" s="1818"/>
      <c r="I89" s="1818"/>
      <c r="J89" s="1818"/>
      <c r="K89" s="1818"/>
      <c r="L89" s="1818"/>
      <c r="M89" s="1818"/>
      <c r="N89" s="1818"/>
      <c r="O89" s="1818"/>
      <c r="P89" s="1818"/>
      <c r="Q89" s="1818"/>
      <c r="R89" s="1818"/>
      <c r="S89" s="1818"/>
      <c r="T89" s="1818"/>
      <c r="U89" s="1818"/>
      <c r="V89" s="1818"/>
      <c r="W89" s="1818"/>
      <c r="X89" s="1818"/>
      <c r="Y89" s="1818"/>
      <c r="Z89" s="1818"/>
      <c r="AA89" s="1818"/>
      <c r="AB89" s="1818"/>
      <c r="AC89" s="1818"/>
      <c r="AD89" s="1818"/>
      <c r="AE89" s="1818"/>
    </row>
    <row r="90" spans="1:31" s="1783" customFormat="1" ht="17.25" customHeight="1">
      <c r="C90" s="1820" t="s">
        <v>139</v>
      </c>
      <c r="D90" s="1783" t="s">
        <v>3144</v>
      </c>
      <c r="J90" s="1785"/>
      <c r="K90" s="1821"/>
      <c r="L90" s="1821"/>
      <c r="M90" s="1821"/>
      <c r="N90" s="1821"/>
      <c r="O90" s="1821"/>
      <c r="P90" s="1821"/>
      <c r="Q90" s="1821"/>
      <c r="R90" s="1821"/>
      <c r="S90" s="1821"/>
      <c r="T90" s="1821"/>
      <c r="U90" s="1821"/>
      <c r="V90" s="1821"/>
      <c r="W90" s="1821"/>
      <c r="X90" s="1821"/>
      <c r="Y90" s="1821"/>
      <c r="Z90" s="1821"/>
      <c r="AA90" s="1821"/>
      <c r="AB90" s="1821"/>
      <c r="AC90" s="1821"/>
      <c r="AD90" s="1821"/>
      <c r="AE90" s="1821"/>
    </row>
    <row r="91" spans="1:31" s="1783" customFormat="1" ht="17.25" customHeight="1">
      <c r="C91" s="1820" t="s">
        <v>139</v>
      </c>
      <c r="D91" s="1783" t="s">
        <v>3145</v>
      </c>
      <c r="J91" s="1785"/>
      <c r="K91" s="1821"/>
      <c r="L91" s="1821"/>
      <c r="M91" s="1821"/>
      <c r="N91" s="1821"/>
      <c r="O91" s="1821"/>
      <c r="P91" s="1821"/>
      <c r="Q91" s="1821"/>
      <c r="R91" s="1821"/>
      <c r="S91" s="1821"/>
      <c r="T91" s="1821"/>
      <c r="U91" s="1821"/>
      <c r="V91" s="1821"/>
      <c r="W91" s="1821"/>
      <c r="X91" s="1821"/>
      <c r="Y91" s="1821"/>
      <c r="Z91" s="1821"/>
      <c r="AA91" s="1821"/>
      <c r="AB91" s="1821"/>
      <c r="AC91" s="1821"/>
      <c r="AD91" s="1821"/>
      <c r="AE91" s="1821"/>
    </row>
    <row r="92" spans="1:31" s="1783" customFormat="1" ht="17.25" customHeight="1">
      <c r="A92" s="1817" t="s">
        <v>5133</v>
      </c>
      <c r="B92" s="1818"/>
      <c r="C92" s="1818"/>
      <c r="D92" s="1818"/>
      <c r="E92" s="1818"/>
      <c r="F92" s="1818"/>
      <c r="G92" s="1818"/>
      <c r="H92" s="1818"/>
      <c r="I92" s="1818"/>
      <c r="J92" s="1818"/>
      <c r="K92" s="1818"/>
      <c r="L92" s="1818"/>
      <c r="M92" s="1818"/>
      <c r="N92" s="1818"/>
      <c r="O92" s="1818"/>
      <c r="P92" s="1818"/>
      <c r="Q92" s="1818"/>
      <c r="R92" s="1818"/>
      <c r="S92" s="1818"/>
      <c r="T92" s="1818"/>
      <c r="U92" s="1818"/>
      <c r="V92" s="1818"/>
      <c r="W92" s="1818"/>
      <c r="X92" s="1818"/>
      <c r="Y92" s="1818"/>
      <c r="Z92" s="1818"/>
      <c r="AA92" s="1818"/>
      <c r="AB92" s="1818"/>
      <c r="AC92" s="1818"/>
      <c r="AD92" s="1818"/>
      <c r="AE92" s="1818"/>
    </row>
    <row r="93" spans="1:31" s="1783" customFormat="1" ht="17.25" customHeight="1">
      <c r="A93" s="1822"/>
      <c r="B93" s="1823">
        <v>1</v>
      </c>
      <c r="C93" s="1823" t="s">
        <v>3147</v>
      </c>
      <c r="D93" s="1823" t="s">
        <v>3148</v>
      </c>
      <c r="J93" s="1785"/>
      <c r="K93" s="1821"/>
      <c r="L93" s="1821"/>
      <c r="M93" s="1821"/>
      <c r="N93" s="1821"/>
      <c r="O93" s="1821"/>
      <c r="P93" s="1821"/>
      <c r="Q93" s="1821"/>
      <c r="R93" s="1821"/>
      <c r="S93" s="1821"/>
      <c r="T93" s="1821"/>
      <c r="U93" s="1821"/>
      <c r="V93" s="1821"/>
      <c r="W93" s="1821"/>
      <c r="X93" s="1821"/>
      <c r="Y93" s="1821"/>
      <c r="Z93" s="1821"/>
      <c r="AA93" s="1821"/>
      <c r="AB93" s="1821"/>
      <c r="AC93" s="1821"/>
      <c r="AD93" s="1821"/>
      <c r="AE93" s="1821"/>
    </row>
    <row r="94" spans="1:31" s="1783" customFormat="1" ht="17.25" customHeight="1">
      <c r="C94" s="1820" t="s">
        <v>139</v>
      </c>
      <c r="D94" s="4714" t="s">
        <v>3149</v>
      </c>
      <c r="E94" s="4714"/>
      <c r="F94" s="1783" t="s">
        <v>3150</v>
      </c>
      <c r="J94" s="1785"/>
      <c r="K94" s="1821"/>
      <c r="L94" s="1821"/>
      <c r="M94" s="1821"/>
      <c r="N94" s="1821"/>
      <c r="O94" s="1821"/>
      <c r="P94" s="1821"/>
      <c r="Q94" s="1821"/>
      <c r="R94" s="1821"/>
      <c r="S94" s="1821"/>
      <c r="T94" s="1821"/>
      <c r="U94" s="1821"/>
      <c r="V94" s="1821"/>
      <c r="W94" s="1821"/>
      <c r="X94" s="1821"/>
      <c r="Y94" s="1821"/>
      <c r="Z94" s="1821"/>
      <c r="AA94" s="1821"/>
      <c r="AB94" s="1821"/>
      <c r="AC94" s="1821"/>
      <c r="AD94" s="1821"/>
      <c r="AE94" s="1821"/>
    </row>
    <row r="95" spans="1:31" s="1783" customFormat="1" ht="17.25" customHeight="1">
      <c r="C95" s="1820" t="s">
        <v>139</v>
      </c>
      <c r="D95" s="4714" t="s">
        <v>3151</v>
      </c>
      <c r="E95" s="4714"/>
      <c r="F95" s="1783" t="s">
        <v>3152</v>
      </c>
      <c r="J95" s="1785"/>
      <c r="K95" s="1821"/>
      <c r="L95" s="1821"/>
      <c r="M95" s="1821"/>
      <c r="N95" s="1821"/>
      <c r="O95" s="1821"/>
      <c r="P95" s="1821"/>
    </row>
    <row r="96" spans="1:31" s="1783" customFormat="1" ht="17.25" customHeight="1">
      <c r="C96" s="1820" t="s">
        <v>139</v>
      </c>
      <c r="D96" s="4714" t="s">
        <v>3153</v>
      </c>
      <c r="E96" s="4714"/>
      <c r="F96" s="1783" t="s">
        <v>3154</v>
      </c>
      <c r="J96" s="1785"/>
      <c r="K96" s="1821"/>
      <c r="L96" s="1821"/>
      <c r="M96" s="1821"/>
      <c r="N96" s="1821"/>
      <c r="O96" s="1821"/>
      <c r="P96" s="1821"/>
      <c r="Q96" s="1821"/>
      <c r="R96" s="1821"/>
      <c r="S96" s="1821"/>
      <c r="T96" s="1821"/>
      <c r="U96" s="1821"/>
      <c r="V96" s="1821"/>
      <c r="W96" s="1821"/>
      <c r="X96" s="1821"/>
      <c r="Y96" s="1821"/>
      <c r="Z96" s="1821"/>
      <c r="AA96" s="1821"/>
      <c r="AB96" s="1821"/>
      <c r="AC96" s="1821"/>
      <c r="AD96" s="1821"/>
      <c r="AE96" s="1821"/>
    </row>
    <row r="97" spans="1:31" s="1783" customFormat="1" ht="17.25" customHeight="1">
      <c r="A97" s="1824"/>
      <c r="B97" s="1825">
        <v>2</v>
      </c>
      <c r="C97" s="1825" t="s">
        <v>3147</v>
      </c>
      <c r="D97" s="1825" t="s">
        <v>3155</v>
      </c>
      <c r="E97" s="1826"/>
      <c r="F97" s="1826"/>
      <c r="G97" s="1826"/>
      <c r="H97" s="1826"/>
      <c r="I97" s="1826"/>
      <c r="J97" s="1827"/>
      <c r="K97" s="1828"/>
      <c r="L97" s="1828"/>
      <c r="M97" s="1828"/>
      <c r="N97" s="1828"/>
      <c r="O97" s="1828"/>
      <c r="P97" s="1828"/>
      <c r="Q97" s="1828"/>
      <c r="R97" s="1828"/>
      <c r="S97" s="1828"/>
      <c r="T97" s="1828"/>
      <c r="U97" s="1828"/>
      <c r="V97" s="1828"/>
      <c r="W97" s="1828"/>
      <c r="X97" s="1828"/>
      <c r="Y97" s="1828"/>
      <c r="Z97" s="1828"/>
      <c r="AA97" s="1828"/>
      <c r="AB97" s="1828"/>
      <c r="AC97" s="1828"/>
      <c r="AD97" s="1828"/>
      <c r="AE97" s="1828"/>
    </row>
    <row r="98" spans="1:31" s="1783" customFormat="1" ht="17.25" customHeight="1">
      <c r="C98" s="1820" t="s">
        <v>139</v>
      </c>
      <c r="D98" s="4714" t="s">
        <v>3156</v>
      </c>
      <c r="E98" s="4714"/>
      <c r="F98" s="1783" t="s">
        <v>3157</v>
      </c>
      <c r="J98" s="1785"/>
      <c r="K98" s="1821"/>
      <c r="L98" s="1821"/>
      <c r="M98" s="1821"/>
      <c r="N98" s="1821"/>
      <c r="O98" s="1821"/>
      <c r="P98" s="1821"/>
      <c r="Q98" s="1821"/>
      <c r="R98" s="1821"/>
      <c r="S98" s="1821"/>
      <c r="T98" s="1821"/>
      <c r="U98" s="1821"/>
      <c r="V98" s="1821"/>
      <c r="W98" s="1821"/>
      <c r="X98" s="1821"/>
      <c r="Y98" s="1821"/>
      <c r="Z98" s="1821"/>
      <c r="AA98" s="1821"/>
      <c r="AB98" s="1821"/>
      <c r="AC98" s="1821"/>
      <c r="AD98" s="1821"/>
      <c r="AE98" s="1821"/>
    </row>
    <row r="99" spans="1:31" s="1783" customFormat="1" ht="17.25" customHeight="1">
      <c r="C99" s="1820" t="s">
        <v>139</v>
      </c>
      <c r="D99" s="4714" t="s">
        <v>3158</v>
      </c>
      <c r="E99" s="4714"/>
      <c r="F99" s="1783" t="s">
        <v>3159</v>
      </c>
      <c r="J99" s="1785"/>
      <c r="K99" s="1821"/>
      <c r="L99" s="1821"/>
      <c r="M99" s="1821"/>
      <c r="N99" s="1821"/>
      <c r="O99" s="1821"/>
      <c r="P99" s="1821"/>
    </row>
    <row r="100" spans="1:31" s="1783" customFormat="1" ht="17.25" customHeight="1">
      <c r="C100" s="1820" t="s">
        <v>139</v>
      </c>
      <c r="D100" s="4714" t="s">
        <v>3160</v>
      </c>
      <c r="E100" s="4714"/>
      <c r="F100" s="1783" t="s">
        <v>3161</v>
      </c>
      <c r="J100" s="1785"/>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row>
    <row r="101" spans="1:31" s="1783" customFormat="1" ht="17.25" customHeight="1">
      <c r="C101" s="1820" t="s">
        <v>139</v>
      </c>
      <c r="D101" s="4714" t="s">
        <v>3162</v>
      </c>
      <c r="E101" s="4714"/>
      <c r="F101" s="1783" t="s">
        <v>3163</v>
      </c>
      <c r="J101" s="1785"/>
      <c r="K101" s="1821"/>
      <c r="L101" s="1821"/>
      <c r="M101" s="1821"/>
      <c r="N101" s="1821"/>
      <c r="O101" s="1821"/>
      <c r="P101" s="1821"/>
      <c r="Q101" s="1821"/>
      <c r="R101" s="1821"/>
      <c r="S101" s="1821"/>
    </row>
    <row r="102" spans="1:31" s="1783" customFormat="1" ht="17.25" customHeight="1">
      <c r="A102" s="1824"/>
      <c r="B102" s="1825">
        <v>5</v>
      </c>
      <c r="C102" s="1825" t="s">
        <v>3147</v>
      </c>
      <c r="D102" s="1825" t="s">
        <v>3164</v>
      </c>
      <c r="E102" s="1826"/>
      <c r="F102" s="1826"/>
      <c r="G102" s="1826"/>
      <c r="H102" s="1826"/>
      <c r="I102" s="1826"/>
      <c r="J102" s="1827"/>
      <c r="K102" s="1828"/>
      <c r="L102" s="1828"/>
      <c r="M102" s="1828"/>
      <c r="N102" s="1828"/>
      <c r="O102" s="1828"/>
      <c r="P102" s="1828"/>
      <c r="Q102" s="1828"/>
      <c r="R102" s="1828"/>
      <c r="S102" s="1828"/>
      <c r="T102" s="1828"/>
      <c r="U102" s="1828"/>
      <c r="V102" s="1828"/>
      <c r="W102" s="1828"/>
      <c r="X102" s="1828"/>
      <c r="Y102" s="1828"/>
      <c r="Z102" s="1828"/>
      <c r="AA102" s="1828"/>
      <c r="AB102" s="1828"/>
      <c r="AC102" s="1828"/>
      <c r="AD102" s="1828"/>
      <c r="AE102" s="1828"/>
    </row>
    <row r="103" spans="1:31" s="1783" customFormat="1" ht="17.25" customHeight="1">
      <c r="A103" s="1822"/>
      <c r="B103" s="1823"/>
      <c r="C103" s="1823" t="s">
        <v>3165</v>
      </c>
      <c r="D103" s="1823"/>
      <c r="J103" s="1785"/>
      <c r="K103" s="1821"/>
      <c r="L103" s="1821"/>
      <c r="M103" s="1821"/>
      <c r="N103" s="1821"/>
      <c r="O103" s="1821"/>
      <c r="P103" s="1821"/>
      <c r="Q103" s="1821"/>
      <c r="R103" s="1821"/>
      <c r="S103" s="1821"/>
      <c r="T103" s="1821"/>
      <c r="U103" s="1821"/>
      <c r="V103" s="1821"/>
      <c r="W103" s="1821"/>
      <c r="X103" s="1821"/>
      <c r="Y103" s="1821"/>
      <c r="Z103" s="1821"/>
      <c r="AA103" s="1821"/>
      <c r="AB103" s="1821"/>
      <c r="AC103" s="1821"/>
      <c r="AD103" s="1821"/>
      <c r="AE103" s="1821"/>
    </row>
    <row r="104" spans="1:31" s="1783" customFormat="1" ht="17.25" customHeight="1">
      <c r="C104" s="1820" t="s">
        <v>139</v>
      </c>
      <c r="D104" s="4714" t="s">
        <v>3166</v>
      </c>
      <c r="E104" s="4714"/>
      <c r="F104" s="1783" t="s">
        <v>3167</v>
      </c>
      <c r="J104" s="1785"/>
      <c r="K104" s="1821"/>
      <c r="L104" s="1821"/>
      <c r="M104" s="1821"/>
      <c r="N104" s="1821"/>
      <c r="O104" s="1821"/>
      <c r="P104" s="1821"/>
      <c r="Q104" s="1821"/>
      <c r="R104" s="1821"/>
      <c r="S104" s="1821"/>
      <c r="T104" s="1821"/>
      <c r="U104" s="1821"/>
      <c r="V104" s="1821"/>
      <c r="W104" s="1821"/>
      <c r="X104" s="1821"/>
      <c r="Y104" s="1821"/>
      <c r="Z104" s="1821"/>
      <c r="AA104" s="1821"/>
      <c r="AB104" s="1821"/>
      <c r="AC104" s="1821"/>
      <c r="AD104" s="1821"/>
      <c r="AE104" s="1821"/>
    </row>
    <row r="105" spans="1:31" s="1783" customFormat="1" ht="17.25" customHeight="1">
      <c r="C105" s="1820" t="s">
        <v>139</v>
      </c>
      <c r="D105" s="4714" t="s">
        <v>3168</v>
      </c>
      <c r="E105" s="4714"/>
      <c r="F105" s="1783" t="s">
        <v>3169</v>
      </c>
      <c r="J105" s="1785"/>
      <c r="K105" s="1821"/>
      <c r="L105" s="1821"/>
      <c r="M105" s="1821"/>
      <c r="N105" s="1821"/>
      <c r="O105" s="1821"/>
      <c r="P105" s="1821"/>
    </row>
    <row r="106" spans="1:31" s="1783" customFormat="1" ht="17.25" customHeight="1">
      <c r="A106" s="1824"/>
      <c r="B106" s="1825">
        <v>6</v>
      </c>
      <c r="C106" s="1825" t="s">
        <v>3147</v>
      </c>
      <c r="D106" s="1825" t="s">
        <v>3170</v>
      </c>
      <c r="E106" s="1826"/>
      <c r="F106" s="1826"/>
      <c r="G106" s="1826"/>
      <c r="H106" s="1826"/>
      <c r="I106" s="1826"/>
      <c r="J106" s="1827"/>
      <c r="K106" s="1828"/>
      <c r="L106" s="1828"/>
      <c r="M106" s="1828"/>
      <c r="N106" s="1828"/>
      <c r="O106" s="1828"/>
      <c r="P106" s="1828"/>
      <c r="Q106" s="1828"/>
      <c r="R106" s="1828"/>
      <c r="S106" s="1828"/>
      <c r="T106" s="1828"/>
      <c r="U106" s="1828"/>
      <c r="V106" s="1828"/>
      <c r="W106" s="1828"/>
      <c r="X106" s="1828"/>
      <c r="Y106" s="1828"/>
      <c r="Z106" s="1828"/>
      <c r="AA106" s="1828"/>
      <c r="AB106" s="1828"/>
      <c r="AC106" s="1828"/>
      <c r="AD106" s="1828"/>
      <c r="AE106" s="1828"/>
    </row>
    <row r="107" spans="1:31" s="1783" customFormat="1" ht="17.25" customHeight="1">
      <c r="C107" s="1820" t="s">
        <v>139</v>
      </c>
      <c r="D107" s="4714" t="s">
        <v>3171</v>
      </c>
      <c r="E107" s="4714"/>
      <c r="F107" s="1783" t="s">
        <v>3172</v>
      </c>
      <c r="J107" s="1785"/>
      <c r="K107" s="1821"/>
      <c r="L107" s="1821"/>
      <c r="M107" s="1821"/>
      <c r="N107" s="1821"/>
      <c r="O107" s="1821"/>
      <c r="P107" s="1821"/>
      <c r="Q107" s="1821"/>
      <c r="R107" s="1821"/>
      <c r="S107" s="1821"/>
      <c r="T107" s="1821"/>
      <c r="U107" s="1821"/>
      <c r="V107" s="1821"/>
      <c r="W107" s="1821"/>
      <c r="X107" s="1821"/>
      <c r="Y107" s="1821"/>
      <c r="Z107" s="1821"/>
      <c r="AA107" s="1821"/>
      <c r="AB107" s="1821"/>
      <c r="AC107" s="1821"/>
      <c r="AD107" s="1821"/>
      <c r="AE107" s="1821"/>
    </row>
    <row r="108" spans="1:31" s="1783" customFormat="1" ht="17.25" customHeight="1">
      <c r="C108" s="1820" t="s">
        <v>139</v>
      </c>
      <c r="D108" s="4714" t="s">
        <v>3173</v>
      </c>
      <c r="E108" s="4714"/>
      <c r="F108" s="1783" t="s">
        <v>3174</v>
      </c>
      <c r="J108" s="1785"/>
      <c r="K108" s="1821"/>
      <c r="L108" s="1821"/>
      <c r="M108" s="1821"/>
      <c r="N108" s="1821"/>
      <c r="O108" s="1821"/>
      <c r="P108" s="1821"/>
    </row>
    <row r="109" spans="1:31" s="1783" customFormat="1" ht="17.25" customHeight="1">
      <c r="C109" s="1820" t="s">
        <v>139</v>
      </c>
      <c r="D109" s="4714" t="s">
        <v>3175</v>
      </c>
      <c r="E109" s="4714"/>
      <c r="F109" s="1783" t="s">
        <v>3176</v>
      </c>
      <c r="J109" s="1785"/>
      <c r="K109" s="1821"/>
      <c r="L109" s="1821"/>
      <c r="M109" s="1821"/>
      <c r="N109" s="1821"/>
      <c r="O109" s="1821"/>
      <c r="P109" s="1821"/>
      <c r="Q109" s="1821"/>
      <c r="R109" s="1821"/>
      <c r="S109" s="1821"/>
    </row>
    <row r="110" spans="1:31" s="1783" customFormat="1" ht="17.25" customHeight="1">
      <c r="F110" s="1783" t="s">
        <v>3177</v>
      </c>
      <c r="J110" s="1785"/>
      <c r="K110" s="1821"/>
      <c r="L110" s="1821"/>
      <c r="M110" s="1821"/>
      <c r="N110" s="1783" t="s">
        <v>3178</v>
      </c>
      <c r="O110" s="1829"/>
      <c r="P110" s="1829"/>
      <c r="Q110" s="1829"/>
      <c r="R110" s="1829"/>
      <c r="S110" s="1829"/>
    </row>
    <row r="111" spans="1:31" s="1783" customFormat="1" ht="17.25" customHeight="1">
      <c r="F111" s="1783" t="s">
        <v>3179</v>
      </c>
      <c r="J111" s="1785"/>
      <c r="K111" s="1821"/>
      <c r="L111" s="1821"/>
      <c r="M111" s="1821"/>
      <c r="N111" s="1820" t="s">
        <v>139</v>
      </c>
      <c r="O111" s="1783" t="s">
        <v>3180</v>
      </c>
      <c r="R111" s="1820" t="s">
        <v>139</v>
      </c>
      <c r="S111" s="1783" t="s">
        <v>3181</v>
      </c>
      <c r="V111" s="1820" t="s">
        <v>139</v>
      </c>
      <c r="W111" s="1783" t="s">
        <v>3182</v>
      </c>
      <c r="AB111" s="1820" t="s">
        <v>139</v>
      </c>
      <c r="AC111" s="1783" t="s">
        <v>3183</v>
      </c>
    </row>
    <row r="112" spans="1:31" s="1783" customFormat="1" ht="17.25" customHeight="1">
      <c r="A112" s="1824"/>
      <c r="B112" s="1825">
        <v>7</v>
      </c>
      <c r="C112" s="1825" t="s">
        <v>3147</v>
      </c>
      <c r="D112" s="1825" t="s">
        <v>3184</v>
      </c>
      <c r="E112" s="1826"/>
      <c r="F112" s="1826"/>
      <c r="G112" s="1826"/>
      <c r="H112" s="1826"/>
      <c r="I112" s="1826"/>
      <c r="J112" s="1827"/>
      <c r="K112" s="1828"/>
      <c r="L112" s="1828"/>
      <c r="M112" s="1828"/>
      <c r="N112" s="1828"/>
      <c r="O112" s="1828"/>
      <c r="P112" s="1828"/>
      <c r="Q112" s="1828"/>
      <c r="R112" s="1828"/>
      <c r="S112" s="1828"/>
      <c r="T112" s="1828"/>
      <c r="U112" s="1828"/>
      <c r="V112" s="1828"/>
      <c r="W112" s="1828"/>
      <c r="X112" s="1828"/>
      <c r="Y112" s="1828"/>
      <c r="Z112" s="1828"/>
      <c r="AA112" s="1828"/>
      <c r="AB112" s="1828"/>
      <c r="AC112" s="1828"/>
      <c r="AD112" s="1828"/>
      <c r="AE112" s="1828"/>
    </row>
    <row r="113" spans="1:32" s="1783" customFormat="1" ht="17.25" customHeight="1">
      <c r="C113" s="1820" t="s">
        <v>139</v>
      </c>
      <c r="D113" s="4714" t="s">
        <v>3185</v>
      </c>
      <c r="E113" s="4714"/>
      <c r="F113" s="1783" t="s">
        <v>3186</v>
      </c>
      <c r="J113" s="1785"/>
      <c r="K113" s="1821"/>
      <c r="L113" s="1821"/>
      <c r="M113" s="1821"/>
      <c r="N113" s="1821"/>
      <c r="O113" s="1821"/>
      <c r="P113" s="1821"/>
      <c r="Q113" s="1821"/>
      <c r="R113" s="1821"/>
      <c r="S113" s="1821"/>
      <c r="T113" s="1821"/>
      <c r="U113" s="1821"/>
      <c r="V113" s="1821"/>
      <c r="W113" s="1821"/>
      <c r="X113" s="1821"/>
      <c r="Y113" s="1821"/>
      <c r="Z113" s="1821"/>
      <c r="AA113" s="1821"/>
      <c r="AB113" s="1821"/>
      <c r="AC113" s="1821"/>
      <c r="AD113" s="1821"/>
      <c r="AE113" s="1821"/>
    </row>
    <row r="114" spans="1:32" s="1783" customFormat="1" ht="17.25" customHeight="1">
      <c r="C114" s="1820" t="s">
        <v>139</v>
      </c>
      <c r="D114" s="4714" t="s">
        <v>3187</v>
      </c>
      <c r="E114" s="4714"/>
      <c r="F114" s="1783" t="s">
        <v>3188</v>
      </c>
      <c r="J114" s="1785"/>
      <c r="K114" s="1821"/>
      <c r="L114" s="1821"/>
      <c r="M114" s="1821"/>
      <c r="N114" s="1821"/>
      <c r="O114" s="1821"/>
      <c r="P114" s="1821"/>
    </row>
    <row r="115" spans="1:32" s="1783" customFormat="1" ht="17.25" customHeight="1">
      <c r="A115" s="1824"/>
      <c r="B115" s="1825">
        <v>8</v>
      </c>
      <c r="C115" s="1825" t="s">
        <v>3147</v>
      </c>
      <c r="D115" s="1825" t="s">
        <v>3189</v>
      </c>
      <c r="E115" s="1826"/>
      <c r="F115" s="1826"/>
      <c r="G115" s="1826"/>
      <c r="H115" s="1826"/>
      <c r="I115" s="1826"/>
      <c r="J115" s="1827"/>
      <c r="K115" s="1828"/>
      <c r="L115" s="1828"/>
      <c r="M115" s="1828"/>
      <c r="N115" s="1828"/>
      <c r="O115" s="1828"/>
      <c r="P115" s="1828"/>
      <c r="Q115" s="1828"/>
      <c r="R115" s="1828"/>
      <c r="S115" s="1828"/>
      <c r="T115" s="1828"/>
      <c r="U115" s="1828"/>
      <c r="V115" s="1828"/>
      <c r="W115" s="1828"/>
      <c r="X115" s="1828"/>
      <c r="Y115" s="1828"/>
      <c r="Z115" s="1828"/>
      <c r="AA115" s="1828"/>
      <c r="AB115" s="1828"/>
      <c r="AC115" s="1828"/>
      <c r="AD115" s="1828"/>
      <c r="AE115" s="1828"/>
    </row>
    <row r="116" spans="1:32" s="1783" customFormat="1" ht="17.25" customHeight="1">
      <c r="C116" s="1820" t="s">
        <v>139</v>
      </c>
      <c r="D116" s="4714" t="s">
        <v>3190</v>
      </c>
      <c r="E116" s="4714"/>
      <c r="F116" s="1783" t="s">
        <v>3191</v>
      </c>
      <c r="J116" s="1785"/>
      <c r="K116" s="1821"/>
      <c r="L116" s="1821"/>
      <c r="M116" s="1821"/>
      <c r="N116" s="1821"/>
      <c r="O116" s="1821"/>
      <c r="P116" s="1821"/>
      <c r="Q116" s="1821"/>
      <c r="R116" s="1821"/>
      <c r="S116" s="1821"/>
      <c r="T116" s="1821"/>
      <c r="U116" s="1821"/>
      <c r="V116" s="1821"/>
      <c r="W116" s="1821"/>
      <c r="X116" s="1821"/>
      <c r="Y116" s="1821"/>
      <c r="Z116" s="1821"/>
      <c r="AA116" s="1821"/>
      <c r="AB116" s="1821"/>
      <c r="AC116" s="1821"/>
      <c r="AD116" s="1821"/>
      <c r="AE116" s="1821"/>
    </row>
    <row r="117" spans="1:32" s="1783" customFormat="1" ht="17.25" customHeight="1">
      <c r="A117" s="1824"/>
      <c r="B117" s="1825">
        <v>9</v>
      </c>
      <c r="C117" s="1825" t="s">
        <v>3147</v>
      </c>
      <c r="D117" s="1825" t="s">
        <v>3192</v>
      </c>
      <c r="E117" s="1826"/>
      <c r="F117" s="1826"/>
      <c r="G117" s="1826"/>
      <c r="H117" s="1826"/>
      <c r="I117" s="1826"/>
      <c r="J117" s="1827"/>
      <c r="K117" s="1828"/>
      <c r="L117" s="1828"/>
      <c r="M117" s="1828"/>
      <c r="N117" s="1828"/>
      <c r="O117" s="1828"/>
      <c r="P117" s="1828"/>
      <c r="Q117" s="1828"/>
      <c r="R117" s="1828"/>
      <c r="S117" s="1828"/>
      <c r="T117" s="1828"/>
      <c r="U117" s="1828"/>
      <c r="V117" s="1828"/>
      <c r="W117" s="1828"/>
      <c r="X117" s="1828"/>
      <c r="Y117" s="1828"/>
      <c r="Z117" s="1828"/>
      <c r="AA117" s="1828"/>
      <c r="AB117" s="1828"/>
      <c r="AC117" s="1828"/>
      <c r="AD117" s="1828"/>
      <c r="AE117" s="1828"/>
    </row>
    <row r="118" spans="1:32" s="1783" customFormat="1" ht="17.25" customHeight="1">
      <c r="C118" s="1820" t="s">
        <v>139</v>
      </c>
      <c r="D118" s="4714" t="s">
        <v>3193</v>
      </c>
      <c r="E118" s="4714"/>
      <c r="F118" s="1783" t="s">
        <v>3194</v>
      </c>
      <c r="J118" s="1785"/>
      <c r="K118" s="1821"/>
      <c r="L118" s="1821"/>
      <c r="M118" s="1821"/>
      <c r="N118" s="1821"/>
      <c r="O118" s="1821"/>
      <c r="P118" s="1821"/>
      <c r="Q118" s="1821"/>
      <c r="R118" s="1821"/>
      <c r="S118" s="1821"/>
      <c r="T118" s="1821"/>
      <c r="U118" s="1821"/>
      <c r="V118" s="1821"/>
      <c r="W118" s="1821"/>
      <c r="X118" s="1821"/>
      <c r="Y118" s="1821"/>
      <c r="Z118" s="1821"/>
      <c r="AA118" s="1821"/>
      <c r="AB118" s="1821"/>
      <c r="AC118" s="1821"/>
      <c r="AD118" s="1821"/>
      <c r="AE118" s="1821"/>
    </row>
    <row r="119" spans="1:32" s="1783" customFormat="1" ht="17.25" customHeight="1">
      <c r="A119" s="1824"/>
      <c r="B119" s="1825">
        <v>10</v>
      </c>
      <c r="C119" s="1825" t="s">
        <v>3147</v>
      </c>
      <c r="D119" s="1825" t="s">
        <v>3195</v>
      </c>
      <c r="E119" s="1826"/>
      <c r="F119" s="1826"/>
      <c r="G119" s="1826"/>
      <c r="H119" s="1826"/>
      <c r="I119" s="1826"/>
      <c r="J119" s="1827"/>
      <c r="K119" s="1828"/>
      <c r="L119" s="1828"/>
      <c r="M119" s="1828"/>
      <c r="N119" s="1828"/>
      <c r="O119" s="1828"/>
      <c r="P119" s="1828"/>
      <c r="Q119" s="1828"/>
      <c r="R119" s="1828"/>
      <c r="S119" s="1828"/>
      <c r="T119" s="1828"/>
      <c r="U119" s="1828"/>
      <c r="V119" s="1828"/>
      <c r="W119" s="1828"/>
      <c r="X119" s="1828"/>
      <c r="Y119" s="1828"/>
      <c r="Z119" s="1828"/>
      <c r="AA119" s="1828"/>
      <c r="AB119" s="1828"/>
      <c r="AC119" s="1828"/>
      <c r="AD119" s="1828"/>
      <c r="AE119" s="1828"/>
    </row>
    <row r="120" spans="1:32" s="1783" customFormat="1" ht="17.25" customHeight="1">
      <c r="C120" s="1820" t="s">
        <v>139</v>
      </c>
      <c r="D120" s="4714" t="s">
        <v>3196</v>
      </c>
      <c r="E120" s="4714"/>
      <c r="F120" s="1783" t="s">
        <v>3197</v>
      </c>
      <c r="J120" s="1785"/>
      <c r="K120" s="1821"/>
      <c r="L120" s="1821"/>
      <c r="M120" s="1821"/>
      <c r="N120" s="1821"/>
      <c r="O120" s="1821"/>
      <c r="P120" s="1821"/>
      <c r="Q120" s="1821"/>
      <c r="R120" s="1821"/>
      <c r="S120" s="1821"/>
      <c r="T120" s="1821"/>
      <c r="U120" s="1821"/>
      <c r="V120" s="1821"/>
      <c r="W120" s="1821"/>
      <c r="X120" s="1821"/>
      <c r="Y120" s="1821"/>
      <c r="Z120" s="1821"/>
      <c r="AA120" s="1821"/>
      <c r="AB120" s="1821"/>
      <c r="AC120" s="1821"/>
      <c r="AD120" s="1821"/>
      <c r="AE120" s="1821"/>
    </row>
    <row r="121" spans="1:32" ht="11.25" customHeight="1">
      <c r="A121" s="1830"/>
      <c r="B121" s="1830"/>
      <c r="C121" s="1830"/>
      <c r="D121" s="1830"/>
      <c r="E121" s="1830"/>
      <c r="F121" s="1830"/>
      <c r="G121" s="1830"/>
      <c r="H121" s="1830"/>
      <c r="I121" s="1830"/>
      <c r="J121" s="1830"/>
      <c r="K121" s="1830"/>
      <c r="L121" s="1830"/>
      <c r="M121" s="1830"/>
      <c r="N121" s="1830"/>
      <c r="O121" s="1830"/>
      <c r="P121" s="1830"/>
      <c r="Q121" s="1830"/>
      <c r="R121" s="1830"/>
      <c r="S121" s="1830"/>
      <c r="T121" s="1830"/>
      <c r="U121" s="1830"/>
      <c r="V121" s="1830"/>
      <c r="W121" s="1830"/>
      <c r="X121" s="1830"/>
      <c r="Y121" s="1830"/>
      <c r="Z121" s="1830"/>
      <c r="AA121" s="1830"/>
      <c r="AB121" s="1830"/>
      <c r="AC121" s="1830"/>
      <c r="AD121" s="1830"/>
      <c r="AE121" s="1830"/>
    </row>
    <row r="122" spans="1:32" ht="15.75" customHeight="1">
      <c r="A122" s="1799" t="s">
        <v>3028</v>
      </c>
    </row>
    <row r="123" spans="1:32" s="1815" customFormat="1" ht="15.75" customHeight="1">
      <c r="B123" s="1815" t="s">
        <v>2977</v>
      </c>
      <c r="C123" s="1815" t="s">
        <v>3198</v>
      </c>
    </row>
    <row r="124" spans="1:32" s="1815" customFormat="1" ht="15.75" customHeight="1">
      <c r="B124" s="1815" t="s">
        <v>2980</v>
      </c>
      <c r="C124" s="1815" t="s">
        <v>3199</v>
      </c>
      <c r="D124" s="2157"/>
      <c r="E124" s="2157"/>
      <c r="F124" s="2157"/>
      <c r="G124" s="2157"/>
      <c r="H124" s="2157"/>
      <c r="I124" s="2157"/>
      <c r="J124" s="2157"/>
      <c r="K124" s="2157"/>
      <c r="L124" s="2157"/>
      <c r="M124" s="2157"/>
      <c r="N124" s="2157"/>
      <c r="O124" s="2157"/>
      <c r="P124" s="2157"/>
      <c r="Q124" s="2157"/>
      <c r="R124" s="2157"/>
      <c r="S124" s="2157"/>
      <c r="T124" s="2157"/>
      <c r="U124" s="2157"/>
      <c r="V124" s="2157"/>
      <c r="W124" s="2157"/>
      <c r="X124" s="2157"/>
      <c r="Y124" s="2157"/>
      <c r="Z124" s="2157"/>
      <c r="AA124" s="2157"/>
      <c r="AB124" s="2157"/>
      <c r="AC124" s="2157"/>
      <c r="AD124" s="2157"/>
      <c r="AE124" s="2157"/>
      <c r="AF124" s="2157"/>
    </row>
    <row r="125" spans="1:32" s="1815" customFormat="1" ht="15.75" customHeight="1">
      <c r="B125" s="1815" t="s">
        <v>3200</v>
      </c>
      <c r="C125" s="2157"/>
      <c r="D125" s="2157"/>
      <c r="E125" s="2157"/>
      <c r="F125" s="2157"/>
      <c r="G125" s="2157"/>
      <c r="H125" s="2157"/>
      <c r="I125" s="2157"/>
      <c r="J125" s="2157"/>
      <c r="K125" s="2157"/>
      <c r="L125" s="2157"/>
      <c r="M125" s="2157"/>
      <c r="N125" s="2157"/>
      <c r="O125" s="2157"/>
      <c r="P125" s="2157"/>
      <c r="Q125" s="2157"/>
      <c r="R125" s="2157"/>
      <c r="S125" s="2157"/>
      <c r="T125" s="2157"/>
      <c r="U125" s="2157"/>
      <c r="V125" s="2157"/>
      <c r="W125" s="2157"/>
      <c r="X125" s="2157"/>
      <c r="Y125" s="2157"/>
      <c r="Z125" s="2157"/>
      <c r="AA125" s="2157"/>
      <c r="AB125" s="2157"/>
      <c r="AC125" s="2157"/>
      <c r="AD125" s="2157"/>
      <c r="AE125" s="2157"/>
      <c r="AF125" s="2157"/>
    </row>
    <row r="126" spans="1:32" s="1815" customFormat="1" ht="15.75" customHeight="1"/>
    <row r="127" spans="1:32" s="1815" customFormat="1" ht="15.75" customHeight="1"/>
    <row r="128" spans="1:32" s="1815" customFormat="1" ht="15.75" customHeight="1"/>
    <row r="129" spans="1:32" s="1815" customFormat="1" ht="15.75" customHeight="1"/>
    <row r="130" spans="1:32" ht="15.75" customHeight="1">
      <c r="B130" s="1815"/>
    </row>
    <row r="131" spans="1:32" ht="18" customHeight="1"/>
    <row r="132" spans="1:32" s="1783" customFormat="1" ht="15" customHeight="1">
      <c r="A132" s="4699" t="s">
        <v>85</v>
      </c>
      <c r="B132" s="4699"/>
      <c r="C132" s="4699"/>
      <c r="D132" s="4699"/>
      <c r="E132" s="4699"/>
      <c r="F132" s="4699"/>
      <c r="G132" s="4699"/>
      <c r="H132" s="4699"/>
      <c r="I132" s="4699"/>
      <c r="J132" s="4699"/>
      <c r="K132" s="4699"/>
      <c r="L132" s="4699"/>
      <c r="M132" s="4699"/>
      <c r="N132" s="4699"/>
      <c r="O132" s="4699"/>
      <c r="P132" s="4699"/>
      <c r="Q132" s="4699"/>
      <c r="R132" s="4699"/>
      <c r="S132" s="4699"/>
      <c r="T132" s="4699"/>
      <c r="U132" s="4699"/>
      <c r="V132" s="4699"/>
      <c r="W132" s="4699"/>
      <c r="X132" s="4699"/>
      <c r="Y132" s="4699"/>
      <c r="Z132" s="4699"/>
      <c r="AA132" s="4699"/>
      <c r="AB132" s="4699"/>
      <c r="AC132" s="4699"/>
      <c r="AD132" s="4699"/>
      <c r="AE132" s="4699"/>
      <c r="AF132" s="4699"/>
    </row>
    <row r="133" spans="1:32" s="1783" customFormat="1" ht="21" customHeight="1">
      <c r="A133" s="1803"/>
      <c r="B133" s="1816" t="s">
        <v>5134</v>
      </c>
      <c r="C133" s="1803"/>
      <c r="D133" s="1803"/>
      <c r="E133" s="1803"/>
      <c r="F133" s="1803"/>
      <c r="G133" s="1803"/>
      <c r="H133" s="1803"/>
      <c r="I133" s="1803"/>
      <c r="J133" s="1803"/>
      <c r="K133" s="1803"/>
      <c r="L133" s="1803"/>
      <c r="M133" s="1803"/>
      <c r="N133" s="1803"/>
      <c r="O133" s="1803"/>
      <c r="P133" s="1803"/>
      <c r="Q133" s="1803"/>
      <c r="R133" s="1803"/>
      <c r="S133" s="1803"/>
      <c r="T133" s="1803"/>
      <c r="U133" s="1803"/>
      <c r="V133" s="1803"/>
      <c r="W133" s="1803"/>
      <c r="X133" s="1803"/>
      <c r="Y133" s="1803"/>
      <c r="Z133" s="1803"/>
      <c r="AA133" s="1803"/>
      <c r="AB133" s="1803"/>
      <c r="AC133" s="1803"/>
      <c r="AD133" s="1803"/>
      <c r="AE133" s="1803"/>
    </row>
    <row r="134" spans="1:32" s="1783" customFormat="1" ht="6.75" customHeight="1"/>
    <row r="135" spans="1:32" s="1783" customFormat="1" ht="16.5" customHeight="1">
      <c r="A135" s="2149" t="s">
        <v>5887</v>
      </c>
      <c r="B135" s="2150"/>
      <c r="C135" s="2150"/>
      <c r="D135" s="2150"/>
      <c r="E135" s="2150"/>
      <c r="F135" s="2150"/>
      <c r="G135" s="2150"/>
      <c r="H135" s="2150"/>
      <c r="I135" s="2150"/>
      <c r="J135" s="2150"/>
      <c r="K135" s="2150"/>
      <c r="L135" s="2150"/>
      <c r="M135" s="2150"/>
      <c r="N135" s="2150"/>
      <c r="O135" s="2150"/>
      <c r="P135" s="2150"/>
      <c r="Q135" s="2150"/>
      <c r="R135" s="2150"/>
      <c r="S135" s="2150"/>
      <c r="T135" s="2150"/>
      <c r="U135" s="2150"/>
      <c r="V135" s="2150"/>
      <c r="W135" s="2150"/>
      <c r="X135" s="2150"/>
      <c r="Y135" s="2150"/>
      <c r="Z135" s="2150"/>
      <c r="AA135" s="2150"/>
      <c r="AB135" s="2150"/>
      <c r="AC135" s="2150"/>
      <c r="AD135" s="2150"/>
      <c r="AE135" s="2150"/>
      <c r="AF135" s="2150"/>
    </row>
    <row r="136" spans="1:32" s="1783" customFormat="1" ht="16.5" customHeight="1">
      <c r="A136" s="2145"/>
      <c r="C136" s="4723" t="str">
        <f>cst_wskakunin_BUILD__address</f>
        <v>埼玉県さいたま市緑区</v>
      </c>
      <c r="D136" s="4723"/>
      <c r="E136" s="4723"/>
      <c r="F136" s="4723"/>
      <c r="G136" s="4723"/>
      <c r="H136" s="4723"/>
      <c r="I136" s="4723"/>
      <c r="J136" s="4723"/>
      <c r="K136" s="4723"/>
      <c r="L136" s="4723"/>
      <c r="M136" s="4723"/>
      <c r="N136" s="4723"/>
      <c r="O136" s="4723"/>
      <c r="P136" s="4723"/>
      <c r="Q136" s="4723"/>
      <c r="R136" s="4723"/>
      <c r="S136" s="4723"/>
      <c r="T136" s="4723"/>
      <c r="U136" s="4723"/>
      <c r="V136" s="4723"/>
      <c r="W136" s="4723"/>
      <c r="X136" s="4723"/>
      <c r="Y136" s="4723"/>
      <c r="Z136" s="4723"/>
      <c r="AA136" s="4723"/>
      <c r="AB136" s="4723"/>
      <c r="AC136" s="4723"/>
      <c r="AD136" s="4723"/>
      <c r="AE136" s="4723"/>
    </row>
    <row r="137" spans="1:32" s="1783" customFormat="1" ht="16.5" customHeight="1">
      <c r="A137" s="2145"/>
      <c r="C137" s="4723"/>
      <c r="D137" s="4723"/>
      <c r="E137" s="4723"/>
      <c r="F137" s="4723"/>
      <c r="G137" s="4723"/>
      <c r="H137" s="4723"/>
      <c r="I137" s="4723"/>
      <c r="J137" s="4723"/>
      <c r="K137" s="4723"/>
      <c r="L137" s="4723"/>
      <c r="M137" s="4723"/>
      <c r="N137" s="4723"/>
      <c r="O137" s="4723"/>
      <c r="P137" s="4723"/>
      <c r="Q137" s="4723"/>
      <c r="R137" s="4723"/>
      <c r="S137" s="4723"/>
      <c r="T137" s="4723"/>
      <c r="U137" s="4723"/>
      <c r="V137" s="4723"/>
      <c r="W137" s="4723"/>
      <c r="X137" s="4723"/>
      <c r="Y137" s="4723"/>
      <c r="Z137" s="4723"/>
      <c r="AA137" s="4723"/>
      <c r="AB137" s="4723"/>
      <c r="AC137" s="4723"/>
      <c r="AD137" s="4723"/>
      <c r="AE137" s="4723"/>
    </row>
    <row r="138" spans="1:32" s="1783" customFormat="1" ht="4.5" customHeight="1"/>
    <row r="139" spans="1:32" s="1783" customFormat="1" ht="16.5" customHeight="1">
      <c r="A139" s="1817" t="s">
        <v>5135</v>
      </c>
      <c r="B139" s="1818"/>
      <c r="C139" s="1818"/>
      <c r="D139" s="1818"/>
      <c r="E139" s="1818"/>
      <c r="F139" s="1818"/>
      <c r="G139" s="1818"/>
      <c r="H139" s="1818"/>
      <c r="I139" s="1818"/>
      <c r="J139" s="1818"/>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row>
    <row r="140" spans="1:32" s="1783" customFormat="1" ht="16.5" customHeight="1">
      <c r="A140" s="2145"/>
      <c r="C140" s="1783" t="s">
        <v>6</v>
      </c>
      <c r="D140" s="4724"/>
      <c r="E140" s="4724"/>
      <c r="F140" s="4724"/>
      <c r="G140" s="4724"/>
      <c r="H140" s="4724"/>
      <c r="I140" s="4724"/>
      <c r="J140" s="1783" t="s">
        <v>7</v>
      </c>
      <c r="K140" s="2145"/>
      <c r="L140" s="2145"/>
      <c r="M140" s="2145"/>
      <c r="N140" s="2145"/>
      <c r="O140" s="2145"/>
      <c r="P140" s="2145"/>
      <c r="Q140" s="2145"/>
      <c r="R140" s="2145"/>
      <c r="S140" s="2145"/>
      <c r="AD140" s="2145"/>
    </row>
    <row r="141" spans="1:32" s="1783" customFormat="1" ht="4.5" customHeight="1"/>
    <row r="142" spans="1:32" s="1783" customFormat="1" ht="16.5" customHeight="1">
      <c r="A142" s="1817" t="s">
        <v>5136</v>
      </c>
      <c r="B142" s="1818"/>
      <c r="C142" s="1818"/>
      <c r="D142" s="1818"/>
      <c r="E142" s="1818"/>
      <c r="F142" s="1818"/>
      <c r="G142" s="1818"/>
      <c r="H142" s="1818"/>
      <c r="I142" s="1818"/>
      <c r="J142" s="2150"/>
      <c r="K142" s="2150"/>
      <c r="L142" s="2150"/>
      <c r="M142" s="2150"/>
      <c r="N142" s="2150"/>
      <c r="O142" s="2150"/>
      <c r="P142" s="2150"/>
      <c r="Q142" s="2150"/>
      <c r="R142" s="2150"/>
      <c r="S142" s="2150"/>
      <c r="T142" s="2150"/>
      <c r="U142" s="2150"/>
      <c r="V142" s="2150"/>
      <c r="W142" s="2150"/>
      <c r="X142" s="2150"/>
      <c r="Y142" s="2150"/>
      <c r="Z142" s="2150"/>
      <c r="AA142" s="2150"/>
      <c r="AB142" s="2150"/>
      <c r="AC142" s="2150"/>
      <c r="AD142" s="2150"/>
      <c r="AE142" s="2150"/>
      <c r="AF142" s="2150"/>
    </row>
    <row r="143" spans="1:32" s="1783" customFormat="1" ht="16.5" customHeight="1">
      <c r="A143" s="2145"/>
      <c r="C143" s="4724"/>
      <c r="D143" s="4724"/>
      <c r="E143" s="4724"/>
      <c r="F143" s="1783" t="s">
        <v>477</v>
      </c>
      <c r="G143" s="4724"/>
      <c r="H143" s="4724"/>
      <c r="I143" s="1783" t="s">
        <v>5</v>
      </c>
      <c r="J143" s="4724"/>
      <c r="K143" s="4724"/>
      <c r="L143" s="1783" t="s">
        <v>478</v>
      </c>
      <c r="M143" s="2145"/>
      <c r="N143" s="2145"/>
      <c r="O143" s="2145"/>
      <c r="Z143" s="2145"/>
      <c r="AA143" s="2145"/>
      <c r="AB143" s="2145"/>
      <c r="AC143" s="2145"/>
    </row>
    <row r="144" spans="1:32" s="1783" customFormat="1" ht="4.5" customHeight="1"/>
    <row r="145" spans="1:33" s="1783" customFormat="1" ht="16.5" customHeight="1">
      <c r="A145" s="1817" t="s">
        <v>5137</v>
      </c>
      <c r="B145" s="1818"/>
      <c r="C145" s="1818"/>
      <c r="D145" s="1818"/>
      <c r="E145" s="1818"/>
      <c r="F145" s="1818"/>
      <c r="G145" s="1818"/>
      <c r="H145" s="1818"/>
      <c r="I145" s="1818"/>
      <c r="J145" s="1818"/>
      <c r="K145" s="1818"/>
      <c r="L145" s="2150"/>
      <c r="M145" s="2150"/>
      <c r="N145" s="2150"/>
      <c r="O145" s="2150"/>
      <c r="P145" s="2150"/>
      <c r="Q145" s="2150"/>
      <c r="R145" s="2150"/>
      <c r="S145" s="2150"/>
      <c r="T145" s="2150"/>
      <c r="U145" s="2150"/>
      <c r="V145" s="2150"/>
      <c r="W145" s="2150"/>
      <c r="X145" s="2150"/>
      <c r="Y145" s="2150"/>
      <c r="Z145" s="2150"/>
      <c r="AA145" s="2150"/>
      <c r="AB145" s="2150"/>
      <c r="AC145" s="2150"/>
      <c r="AD145" s="2150"/>
      <c r="AE145" s="2150"/>
      <c r="AF145" s="2150"/>
    </row>
    <row r="146" spans="1:33" s="1783" customFormat="1" ht="16.5" customHeight="1">
      <c r="A146" s="2145"/>
      <c r="C146" s="4718"/>
      <c r="D146" s="4718"/>
      <c r="E146" s="4718"/>
      <c r="F146" s="4718"/>
      <c r="G146" s="4718"/>
      <c r="H146" s="4718"/>
      <c r="I146" s="4718"/>
      <c r="J146" s="4718"/>
      <c r="K146" s="4718"/>
      <c r="L146" s="4718"/>
      <c r="M146" s="4718"/>
      <c r="N146" s="4718"/>
      <c r="O146" s="4718"/>
      <c r="P146" s="4718"/>
      <c r="Q146" s="4718"/>
      <c r="R146" s="4718"/>
      <c r="S146" s="4718"/>
      <c r="T146" s="4718"/>
      <c r="U146" s="4718"/>
      <c r="V146" s="4718"/>
      <c r="W146" s="2145"/>
      <c r="X146" s="2145"/>
      <c r="Y146" s="2145"/>
      <c r="Z146" s="2145"/>
    </row>
    <row r="147" spans="1:33" s="1783" customFormat="1" ht="4.5" customHeight="1">
      <c r="V147" s="2145"/>
      <c r="W147" s="2145"/>
      <c r="X147" s="2145"/>
      <c r="Y147" s="2145"/>
      <c r="Z147" s="2145"/>
      <c r="AA147" s="2145"/>
      <c r="AB147" s="2145"/>
      <c r="AC147" s="2145"/>
      <c r="AD147" s="2145"/>
      <c r="AE147" s="2145"/>
      <c r="AF147" s="2145"/>
      <c r="AG147" s="2145"/>
    </row>
    <row r="148" spans="1:33" s="1783" customFormat="1" ht="16.5" customHeight="1">
      <c r="A148" s="1817" t="s">
        <v>5138</v>
      </c>
      <c r="B148" s="1818"/>
      <c r="C148" s="1818"/>
      <c r="D148" s="1818"/>
      <c r="E148" s="1818"/>
      <c r="F148" s="1818"/>
      <c r="G148" s="2150"/>
      <c r="H148" s="2150"/>
      <c r="I148" s="2150"/>
      <c r="J148" s="2150"/>
      <c r="K148" s="2150"/>
      <c r="L148" s="2150"/>
      <c r="M148" s="2150"/>
      <c r="N148" s="2150"/>
      <c r="O148" s="2150"/>
      <c r="P148" s="2150"/>
      <c r="Q148" s="2150"/>
      <c r="R148" s="2150"/>
      <c r="S148" s="2150"/>
      <c r="T148" s="2150"/>
      <c r="U148" s="2150"/>
      <c r="V148" s="2150"/>
      <c r="W148" s="2150"/>
      <c r="X148" s="2150"/>
      <c r="Y148" s="2150"/>
      <c r="Z148" s="2150"/>
      <c r="AA148" s="2150"/>
      <c r="AB148" s="2150"/>
      <c r="AC148" s="2150"/>
      <c r="AD148" s="2150"/>
      <c r="AE148" s="2150"/>
      <c r="AF148" s="2150"/>
    </row>
    <row r="149" spans="1:33" s="1783" customFormat="1" ht="16.5" customHeight="1">
      <c r="A149" s="2145"/>
      <c r="C149" s="1783" t="s">
        <v>6</v>
      </c>
      <c r="D149" s="4715" t="str">
        <f ca="1">cst_shinsei_KAKU_SUMI_NO_JOB_KIND</f>
        <v/>
      </c>
      <c r="E149" s="4715"/>
      <c r="F149" s="4715"/>
      <c r="G149" s="4715"/>
      <c r="H149" s="4715"/>
      <c r="I149" s="4715"/>
      <c r="J149" s="1783" t="s">
        <v>7</v>
      </c>
    </row>
    <row r="150" spans="1:33" s="1783" customFormat="1" ht="4.5" customHeight="1"/>
    <row r="151" spans="1:33" s="1783" customFormat="1" ht="16.5" customHeight="1">
      <c r="A151" s="1817" t="s">
        <v>5139</v>
      </c>
      <c r="B151" s="1818"/>
      <c r="C151" s="1818"/>
      <c r="D151" s="1818"/>
      <c r="E151" s="1818"/>
      <c r="F151" s="1818"/>
      <c r="G151" s="1818"/>
      <c r="H151" s="1831"/>
      <c r="I151" s="2151"/>
      <c r="J151" s="2151"/>
      <c r="K151" s="2151"/>
      <c r="L151" s="2150"/>
      <c r="M151" s="2150"/>
      <c r="N151" s="2150"/>
      <c r="O151" s="2150"/>
      <c r="P151" s="2150"/>
      <c r="Q151" s="2150"/>
      <c r="R151" s="2150"/>
      <c r="S151" s="2150"/>
      <c r="T151" s="2150"/>
      <c r="U151" s="2150"/>
      <c r="V151" s="2150"/>
      <c r="W151" s="2150"/>
      <c r="X151" s="2150"/>
      <c r="Y151" s="2150"/>
      <c r="Z151" s="2150"/>
      <c r="AA151" s="2150"/>
      <c r="AB151" s="2150"/>
      <c r="AC151" s="2150"/>
      <c r="AD151" s="2150"/>
      <c r="AE151" s="2150"/>
      <c r="AF151" s="2150"/>
    </row>
    <row r="152" spans="1:33" s="1783" customFormat="1" ht="16.5" customHeight="1">
      <c r="A152" s="2145"/>
      <c r="B152" s="4719" t="str">
        <f ca="1">IF(cst_KAKU_SUMI_KOUFU_DATE_JOB_KIND="","令和",cst_KAKU_SUMI_KOUFU_DATE_JOB_KIND)</f>
        <v>令和</v>
      </c>
      <c r="C152" s="4719"/>
      <c r="D152" s="4719"/>
      <c r="E152" s="4720" t="str">
        <f ca="1">cst_KAKU_SUMI_KOUFU_DATE_JOB_KIND</f>
        <v/>
      </c>
      <c r="F152" s="4720"/>
      <c r="G152" s="4720"/>
      <c r="H152" s="1783" t="s">
        <v>477</v>
      </c>
      <c r="I152" s="4721" t="str">
        <f ca="1">cst_KAKU_SUMI_KOUFU_DATE_JOB_KIND</f>
        <v/>
      </c>
      <c r="J152" s="4721"/>
      <c r="K152" s="1783" t="s">
        <v>5</v>
      </c>
      <c r="L152" s="4722" t="str">
        <f ca="1">cst_KAKU_SUMI_KOUFU_DATE_JOB_KIND</f>
        <v/>
      </c>
      <c r="M152" s="4722"/>
      <c r="N152" s="1783" t="s">
        <v>478</v>
      </c>
    </row>
    <row r="153" spans="1:33" s="1783" customFormat="1" ht="4.5" customHeight="1"/>
    <row r="154" spans="1:33" s="1783" customFormat="1" ht="16.5" customHeight="1">
      <c r="A154" s="1817" t="s">
        <v>5140</v>
      </c>
      <c r="B154" s="1818"/>
      <c r="C154" s="1818"/>
      <c r="D154" s="1818"/>
      <c r="E154" s="1818"/>
      <c r="F154" s="1818"/>
      <c r="G154" s="2150"/>
      <c r="H154" s="2151"/>
      <c r="I154" s="2150"/>
      <c r="J154" s="2150"/>
      <c r="K154" s="2150"/>
      <c r="L154" s="2150"/>
      <c r="M154" s="2150"/>
      <c r="N154" s="2150"/>
      <c r="O154" s="2150"/>
      <c r="P154" s="2150"/>
      <c r="Q154" s="2150"/>
      <c r="R154" s="2150"/>
      <c r="S154" s="2150"/>
      <c r="T154" s="2150"/>
      <c r="U154" s="2150"/>
      <c r="V154" s="2150"/>
      <c r="W154" s="2150"/>
      <c r="X154" s="2150"/>
      <c r="Y154" s="2150"/>
      <c r="Z154" s="2150"/>
      <c r="AA154" s="2150"/>
      <c r="AB154" s="2150"/>
      <c r="AC154" s="2150"/>
      <c r="AD154" s="2150"/>
      <c r="AE154" s="2150"/>
      <c r="AF154" s="2150"/>
    </row>
    <row r="155" spans="1:33" s="1783" customFormat="1" ht="16.5" customHeight="1">
      <c r="C155" s="4713" t="str">
        <f ca="1">cst_KAKU_SUMI_KOUFU_NAME_JOB_KIND</f>
        <v/>
      </c>
      <c r="D155" s="4713"/>
      <c r="E155" s="4713"/>
      <c r="F155" s="4713"/>
      <c r="G155" s="4713"/>
      <c r="H155" s="4713"/>
      <c r="I155" s="4713"/>
      <c r="J155" s="4713"/>
      <c r="K155" s="4713"/>
      <c r="L155" s="4713"/>
      <c r="M155" s="4713"/>
      <c r="N155" s="4713"/>
      <c r="O155" s="4713"/>
      <c r="P155" s="4713"/>
      <c r="Q155" s="4713"/>
      <c r="R155" s="4713"/>
      <c r="S155" s="4713"/>
      <c r="T155" s="4713"/>
      <c r="U155" s="4713"/>
      <c r="V155" s="4713"/>
      <c r="W155" s="4713"/>
      <c r="X155" s="4713"/>
      <c r="Y155" s="4713"/>
    </row>
    <row r="156" spans="1:33" s="1783" customFormat="1" ht="4.5" customHeight="1"/>
    <row r="157" spans="1:33" s="1783" customFormat="1" ht="16.5" customHeight="1">
      <c r="A157" s="1817" t="s">
        <v>5141</v>
      </c>
      <c r="B157" s="1818"/>
      <c r="C157" s="1818"/>
      <c r="D157" s="1818"/>
      <c r="E157" s="1818"/>
      <c r="F157" s="1818"/>
      <c r="G157" s="1818"/>
      <c r="H157" s="1818"/>
      <c r="I157" s="1818"/>
      <c r="J157" s="2150"/>
      <c r="K157" s="2150"/>
      <c r="L157" s="2150"/>
      <c r="M157" s="2150"/>
      <c r="N157" s="2150"/>
      <c r="O157" s="2150"/>
      <c r="P157" s="2150"/>
      <c r="Q157" s="2150"/>
      <c r="R157" s="2150"/>
      <c r="S157" s="2150"/>
      <c r="T157" s="2150"/>
      <c r="U157" s="2150"/>
      <c r="V157" s="2150"/>
      <c r="W157" s="2150"/>
      <c r="X157" s="2150"/>
      <c r="Y157" s="2150"/>
      <c r="Z157" s="2150"/>
      <c r="AA157" s="2150"/>
      <c r="AB157" s="2150"/>
      <c r="AC157" s="2150"/>
      <c r="AD157" s="2150"/>
      <c r="AE157" s="2150"/>
      <c r="AF157" s="2150"/>
    </row>
    <row r="158" spans="1:33" s="1783" customFormat="1" ht="16.5" customHeight="1">
      <c r="B158" s="4719" t="str">
        <f>IF(cst_wskakunin_KOUJI_TYAKUSYU_YOTEI_DATE="","令和",cst_wskakunin_KOUJI_TYAKUSYU_YOTEI_DATE)</f>
        <v>令和</v>
      </c>
      <c r="C158" s="4719"/>
      <c r="D158" s="4719"/>
      <c r="E158" s="4720" t="str">
        <f>cst_wskakunin_KOUJI_TYAKUSYU_YOTEI_DATE</f>
        <v/>
      </c>
      <c r="F158" s="4720"/>
      <c r="G158" s="4720"/>
      <c r="H158" s="1783" t="s">
        <v>477</v>
      </c>
      <c r="I158" s="4721" t="str">
        <f>cst_wskakunin_KOUJI_TYAKUSYU_YOTEI_DATE</f>
        <v/>
      </c>
      <c r="J158" s="4721"/>
      <c r="K158" s="1783" t="s">
        <v>5</v>
      </c>
      <c r="L158" s="4722" t="str">
        <f>cst_wskakunin_KOUJI_TYAKUSYU_YOTEI_DATE</f>
        <v/>
      </c>
      <c r="M158" s="4722"/>
      <c r="N158" s="1783" t="s">
        <v>478</v>
      </c>
    </row>
    <row r="159" spans="1:33" s="1783" customFormat="1" ht="4.5" customHeight="1"/>
    <row r="160" spans="1:33" s="1783" customFormat="1" ht="16.5" customHeight="1">
      <c r="A160" s="1817" t="s">
        <v>5142</v>
      </c>
      <c r="B160" s="1818"/>
      <c r="C160" s="1818"/>
      <c r="D160" s="1818"/>
      <c r="E160" s="1818"/>
      <c r="F160" s="1818"/>
      <c r="G160" s="1818"/>
      <c r="H160" s="1818"/>
      <c r="I160" s="2150"/>
      <c r="J160" s="2150"/>
      <c r="K160" s="2150"/>
      <c r="L160" s="2150"/>
      <c r="M160" s="2150"/>
      <c r="N160" s="2150"/>
      <c r="O160" s="2150"/>
      <c r="P160" s="2150"/>
      <c r="Q160" s="2150"/>
      <c r="R160" s="2150"/>
      <c r="S160" s="2150"/>
      <c r="T160" s="2150"/>
      <c r="U160" s="2150"/>
      <c r="V160" s="2150"/>
      <c r="W160" s="2150"/>
      <c r="X160" s="2150"/>
      <c r="Y160" s="2150"/>
      <c r="Z160" s="2150"/>
      <c r="AA160" s="2150"/>
      <c r="AB160" s="2150"/>
      <c r="AC160" s="2150"/>
      <c r="AD160" s="2150"/>
      <c r="AE160" s="2150"/>
      <c r="AF160" s="2150"/>
    </row>
    <row r="161" spans="1:32" s="1783" customFormat="1" ht="16.5" customHeight="1">
      <c r="B161" s="4719" t="str">
        <f>IF(cst_wskakunin_KOUJI_KANRYOU_YOTEI_DATE="","令和",cst_wskakunin_KOUJI_KANRYOU_YOTEI_DATE)</f>
        <v>令和</v>
      </c>
      <c r="C161" s="4719"/>
      <c r="D161" s="4719"/>
      <c r="E161" s="4720" t="str">
        <f>cst_wskakunin_KOUJI_KANRYOU_YOTEI_DATE</f>
        <v/>
      </c>
      <c r="F161" s="4720"/>
      <c r="G161" s="4720"/>
      <c r="H161" s="1783" t="s">
        <v>477</v>
      </c>
      <c r="I161" s="4721" t="str">
        <f>cst_wskakunin_KOUJI_KANRYOU_YOTEI_DATE</f>
        <v/>
      </c>
      <c r="J161" s="4721"/>
      <c r="K161" s="1783" t="s">
        <v>5</v>
      </c>
      <c r="L161" s="4722" t="str">
        <f>cst_wskakunin_KOUJI_KANRYOU_YOTEI_DATE</f>
        <v/>
      </c>
      <c r="M161" s="4722"/>
      <c r="N161" s="1783" t="s">
        <v>478</v>
      </c>
    </row>
    <row r="162" spans="1:32" s="1783" customFormat="1" ht="4.5" customHeight="1"/>
    <row r="163" spans="1:32" s="1783" customFormat="1" ht="16.5" customHeight="1">
      <c r="A163" s="1817" t="s">
        <v>5143</v>
      </c>
      <c r="B163" s="1818"/>
      <c r="C163" s="1818"/>
      <c r="D163" s="1818"/>
      <c r="E163" s="1818"/>
      <c r="F163" s="1818"/>
      <c r="G163" s="1818"/>
      <c r="H163" s="1818"/>
      <c r="I163" s="1818"/>
      <c r="J163" s="1818"/>
      <c r="K163" s="1818"/>
      <c r="L163" s="1818"/>
      <c r="M163" s="2150"/>
      <c r="N163" s="2150"/>
      <c r="O163" s="2150"/>
      <c r="P163" s="2150"/>
      <c r="Q163" s="2150"/>
      <c r="R163" s="2150"/>
      <c r="S163" s="2150"/>
      <c r="T163" s="2150"/>
      <c r="U163" s="2150"/>
      <c r="V163" s="2150"/>
      <c r="W163" s="2150"/>
      <c r="X163" s="2150"/>
      <c r="Y163" s="2150"/>
      <c r="Z163" s="2150"/>
      <c r="AA163" s="2150"/>
      <c r="AB163" s="2150"/>
      <c r="AC163" s="2150"/>
      <c r="AD163" s="2150"/>
      <c r="AE163" s="2150"/>
      <c r="AF163" s="2150"/>
    </row>
    <row r="164" spans="1:32" s="1783" customFormat="1" ht="16.5" customHeight="1">
      <c r="T164" s="4699" t="s">
        <v>5144</v>
      </c>
      <c r="U164" s="4699"/>
      <c r="V164" s="4699"/>
      <c r="W164" s="4699"/>
      <c r="X164" s="4699"/>
      <c r="Y164" s="4699"/>
      <c r="Z164" s="4699"/>
      <c r="AA164" s="4699"/>
      <c r="AB164" s="4699"/>
      <c r="AC164" s="4699"/>
    </row>
    <row r="165" spans="1:32" s="1783" customFormat="1" ht="16.5" customHeight="1">
      <c r="A165" s="1823"/>
      <c r="C165" s="1783" t="s">
        <v>6</v>
      </c>
      <c r="D165" s="4724"/>
      <c r="E165" s="4724"/>
      <c r="F165" s="1783" t="s">
        <v>5145</v>
      </c>
      <c r="I165" s="4724"/>
      <c r="J165" s="4724"/>
      <c r="K165" s="4724"/>
      <c r="L165" s="1783" t="s">
        <v>477</v>
      </c>
      <c r="M165" s="4724"/>
      <c r="N165" s="4724"/>
      <c r="O165" s="1783" t="s">
        <v>5</v>
      </c>
      <c r="P165" s="4724"/>
      <c r="Q165" s="4724"/>
      <c r="R165" s="1783" t="s">
        <v>478</v>
      </c>
      <c r="S165" s="1783" t="s">
        <v>9</v>
      </c>
      <c r="T165" s="4724"/>
      <c r="U165" s="4724"/>
      <c r="V165" s="4724"/>
      <c r="W165" s="4724"/>
      <c r="X165" s="4724"/>
      <c r="Y165" s="4724"/>
      <c r="Z165" s="4724"/>
      <c r="AA165" s="4724"/>
      <c r="AB165" s="4724"/>
      <c r="AC165" s="4724"/>
      <c r="AD165" s="1783" t="s">
        <v>10</v>
      </c>
    </row>
    <row r="166" spans="1:32" s="1783" customFormat="1" ht="16.5" customHeight="1">
      <c r="A166" s="1823"/>
      <c r="C166" s="1783" t="s">
        <v>6</v>
      </c>
      <c r="D166" s="4724"/>
      <c r="E166" s="4724"/>
      <c r="F166" s="1783" t="s">
        <v>5145</v>
      </c>
      <c r="I166" s="4724"/>
      <c r="J166" s="4724"/>
      <c r="K166" s="4724"/>
      <c r="L166" s="1783" t="s">
        <v>477</v>
      </c>
      <c r="M166" s="4724"/>
      <c r="N166" s="4724"/>
      <c r="O166" s="1783" t="s">
        <v>5</v>
      </c>
      <c r="P166" s="4724"/>
      <c r="Q166" s="4724"/>
      <c r="R166" s="1783" t="s">
        <v>478</v>
      </c>
      <c r="S166" s="1783" t="s">
        <v>9</v>
      </c>
      <c r="T166" s="4724"/>
      <c r="U166" s="4724"/>
      <c r="V166" s="4724"/>
      <c r="W166" s="4724"/>
      <c r="X166" s="4724"/>
      <c r="Y166" s="4724"/>
      <c r="Z166" s="4724"/>
      <c r="AA166" s="4724"/>
      <c r="AB166" s="4724"/>
      <c r="AC166" s="4724"/>
      <c r="AD166" s="1783" t="s">
        <v>10</v>
      </c>
    </row>
    <row r="167" spans="1:32" s="1783" customFormat="1" ht="16.5" customHeight="1">
      <c r="A167" s="1823"/>
      <c r="C167" s="1783" t="s">
        <v>6</v>
      </c>
      <c r="D167" s="4724"/>
      <c r="E167" s="4724"/>
      <c r="F167" s="1783" t="s">
        <v>5145</v>
      </c>
      <c r="I167" s="4724"/>
      <c r="J167" s="4724"/>
      <c r="K167" s="4724"/>
      <c r="L167" s="1783" t="s">
        <v>477</v>
      </c>
      <c r="M167" s="4724"/>
      <c r="N167" s="4724"/>
      <c r="O167" s="1783" t="s">
        <v>5</v>
      </c>
      <c r="P167" s="4724"/>
      <c r="Q167" s="4724"/>
      <c r="R167" s="1783" t="s">
        <v>478</v>
      </c>
      <c r="S167" s="1783" t="s">
        <v>9</v>
      </c>
      <c r="T167" s="4724"/>
      <c r="U167" s="4724"/>
      <c r="V167" s="4724"/>
      <c r="W167" s="4724"/>
      <c r="X167" s="4724"/>
      <c r="Y167" s="4724"/>
      <c r="Z167" s="4724"/>
      <c r="AA167" s="4724"/>
      <c r="AB167" s="4724"/>
      <c r="AC167" s="4724"/>
      <c r="AD167" s="1783" t="s">
        <v>10</v>
      </c>
    </row>
    <row r="168" spans="1:32" s="1783" customFormat="1" ht="16.5" customHeight="1">
      <c r="A168" s="1823"/>
      <c r="C168" s="1783" t="s">
        <v>6</v>
      </c>
      <c r="D168" s="4724"/>
      <c r="E168" s="4724"/>
      <c r="F168" s="1783" t="s">
        <v>5145</v>
      </c>
      <c r="I168" s="4724"/>
      <c r="J168" s="4724"/>
      <c r="K168" s="4724"/>
      <c r="L168" s="1783" t="s">
        <v>477</v>
      </c>
      <c r="M168" s="4724"/>
      <c r="N168" s="4724"/>
      <c r="O168" s="1783" t="s">
        <v>5</v>
      </c>
      <c r="P168" s="4724"/>
      <c r="Q168" s="4724"/>
      <c r="R168" s="1783" t="s">
        <v>478</v>
      </c>
      <c r="S168" s="1783" t="s">
        <v>9</v>
      </c>
      <c r="T168" s="4724"/>
      <c r="U168" s="4724"/>
      <c r="V168" s="4724"/>
      <c r="W168" s="4724"/>
      <c r="X168" s="4724"/>
      <c r="Y168" s="4724"/>
      <c r="Z168" s="4724"/>
      <c r="AA168" s="4724"/>
      <c r="AB168" s="4724"/>
      <c r="AC168" s="4724"/>
      <c r="AD168" s="1783" t="s">
        <v>10</v>
      </c>
    </row>
    <row r="169" spans="1:32" s="1783" customFormat="1" ht="16.5" customHeight="1">
      <c r="A169" s="1823"/>
      <c r="C169" s="1783" t="s">
        <v>6</v>
      </c>
      <c r="D169" s="4724"/>
      <c r="E169" s="4724"/>
      <c r="F169" s="1783" t="s">
        <v>5145</v>
      </c>
      <c r="I169" s="4724"/>
      <c r="J169" s="4724"/>
      <c r="K169" s="4724"/>
      <c r="L169" s="1783" t="s">
        <v>477</v>
      </c>
      <c r="M169" s="4724"/>
      <c r="N169" s="4724"/>
      <c r="O169" s="1783" t="s">
        <v>5</v>
      </c>
      <c r="P169" s="4724"/>
      <c r="Q169" s="4724"/>
      <c r="R169" s="1783" t="s">
        <v>478</v>
      </c>
      <c r="S169" s="1783" t="s">
        <v>9</v>
      </c>
      <c r="T169" s="4724"/>
      <c r="U169" s="4724"/>
      <c r="V169" s="4724"/>
      <c r="W169" s="4724"/>
      <c r="X169" s="4724"/>
      <c r="Y169" s="4724"/>
      <c r="Z169" s="4724"/>
      <c r="AA169" s="4724"/>
      <c r="AB169" s="4724"/>
      <c r="AC169" s="4724"/>
      <c r="AD169" s="1783" t="s">
        <v>10</v>
      </c>
    </row>
    <row r="170" spans="1:32" s="1783" customFormat="1" ht="16.5" customHeight="1">
      <c r="A170" s="1823"/>
      <c r="C170" s="1783" t="s">
        <v>6</v>
      </c>
      <c r="D170" s="4724"/>
      <c r="E170" s="4724"/>
      <c r="F170" s="1783" t="s">
        <v>5145</v>
      </c>
      <c r="I170" s="4724"/>
      <c r="J170" s="4724"/>
      <c r="K170" s="4724"/>
      <c r="L170" s="1783" t="s">
        <v>477</v>
      </c>
      <c r="M170" s="4724"/>
      <c r="N170" s="4724"/>
      <c r="O170" s="1783" t="s">
        <v>5</v>
      </c>
      <c r="P170" s="4724"/>
      <c r="Q170" s="4724"/>
      <c r="R170" s="1783" t="s">
        <v>478</v>
      </c>
      <c r="S170" s="1783" t="s">
        <v>9</v>
      </c>
      <c r="T170" s="4724"/>
      <c r="U170" s="4724"/>
      <c r="V170" s="4724"/>
      <c r="W170" s="4724"/>
      <c r="X170" s="4724"/>
      <c r="Y170" s="4724"/>
      <c r="Z170" s="4724"/>
      <c r="AA170" s="4724"/>
      <c r="AB170" s="4724"/>
      <c r="AC170" s="4724"/>
      <c r="AD170" s="1783" t="s">
        <v>10</v>
      </c>
    </row>
    <row r="171" spans="1:32" s="1783" customFormat="1" ht="4.5" customHeight="1"/>
    <row r="172" spans="1:32" s="1783" customFormat="1" ht="16.5" customHeight="1">
      <c r="A172" s="1817" t="s">
        <v>3226</v>
      </c>
      <c r="B172" s="1818"/>
      <c r="C172" s="1818"/>
      <c r="D172" s="1818"/>
      <c r="E172" s="1818"/>
      <c r="F172" s="2150"/>
      <c r="G172" s="2150"/>
      <c r="H172" s="2150"/>
      <c r="I172" s="2150"/>
      <c r="J172" s="2150"/>
      <c r="K172" s="2150"/>
      <c r="L172" s="2150"/>
      <c r="M172" s="2150"/>
      <c r="N172" s="2150"/>
      <c r="O172" s="2150"/>
      <c r="P172" s="2150"/>
      <c r="Q172" s="2150"/>
      <c r="R172" s="2150"/>
      <c r="S172" s="2150"/>
      <c r="T172" s="2150"/>
      <c r="U172" s="2150"/>
      <c r="V172" s="2150"/>
      <c r="W172" s="2150"/>
      <c r="X172" s="2150"/>
      <c r="Y172" s="2150"/>
      <c r="Z172" s="2150"/>
      <c r="AA172" s="2150"/>
      <c r="AB172" s="2150"/>
      <c r="AC172" s="2150"/>
      <c r="AD172" s="2150"/>
      <c r="AE172" s="2150"/>
      <c r="AF172" s="2150"/>
    </row>
    <row r="173" spans="1:32" s="1783" customFormat="1" ht="17.25" customHeight="1">
      <c r="C173" s="4725"/>
      <c r="D173" s="4726"/>
      <c r="E173" s="4726"/>
      <c r="F173" s="4726"/>
      <c r="G173" s="4726"/>
      <c r="H173" s="4726"/>
      <c r="I173" s="4726"/>
      <c r="J173" s="4726"/>
      <c r="K173" s="4726"/>
      <c r="L173" s="4726"/>
      <c r="M173" s="4726"/>
      <c r="N173" s="4726"/>
      <c r="O173" s="4726"/>
      <c r="P173" s="4726"/>
      <c r="Q173" s="4726"/>
      <c r="R173" s="4726"/>
      <c r="S173" s="4726"/>
      <c r="T173" s="4726"/>
      <c r="U173" s="4726"/>
      <c r="V173" s="4726"/>
      <c r="W173" s="4726"/>
      <c r="X173" s="4726"/>
      <c r="Y173" s="4726"/>
      <c r="Z173" s="4726"/>
      <c r="AA173" s="4726"/>
      <c r="AB173" s="4726"/>
      <c r="AC173" s="4726"/>
      <c r="AD173" s="4726"/>
      <c r="AE173" s="4726"/>
    </row>
    <row r="174" spans="1:32" s="1783" customFormat="1" ht="17.25" customHeight="1">
      <c r="C174" s="4727"/>
      <c r="D174" s="4727"/>
      <c r="E174" s="4727"/>
      <c r="F174" s="4727"/>
      <c r="G174" s="4727"/>
      <c r="H174" s="4727"/>
      <c r="I174" s="4727"/>
      <c r="J174" s="4727"/>
      <c r="K174" s="4727"/>
      <c r="L174" s="4727"/>
      <c r="M174" s="4727"/>
      <c r="N174" s="4727"/>
      <c r="O174" s="4727"/>
      <c r="P174" s="4727"/>
      <c r="Q174" s="4727"/>
      <c r="R174" s="4727"/>
      <c r="S174" s="4727"/>
      <c r="T174" s="4727"/>
      <c r="U174" s="4727"/>
      <c r="V174" s="4727"/>
      <c r="W174" s="4727"/>
      <c r="X174" s="4727"/>
      <c r="Y174" s="4727"/>
      <c r="Z174" s="4727"/>
      <c r="AA174" s="4727"/>
      <c r="AB174" s="4727"/>
      <c r="AC174" s="4727"/>
      <c r="AD174" s="4727"/>
      <c r="AE174" s="4727"/>
    </row>
    <row r="175" spans="1:32" s="1783" customFormat="1" ht="4.5" customHeight="1"/>
    <row r="176" spans="1:32" s="1783" customFormat="1" ht="16.5" customHeight="1">
      <c r="A176" s="1817" t="s">
        <v>3227</v>
      </c>
      <c r="B176" s="1818"/>
      <c r="C176" s="1818"/>
      <c r="D176" s="1818"/>
      <c r="E176" s="1818"/>
      <c r="F176" s="2150"/>
      <c r="G176" s="2150"/>
      <c r="H176" s="2150"/>
      <c r="I176" s="2150"/>
      <c r="J176" s="2150"/>
      <c r="K176" s="2150"/>
      <c r="L176" s="2150"/>
      <c r="M176" s="2150"/>
      <c r="N176" s="2150"/>
      <c r="O176" s="2150"/>
      <c r="P176" s="2150"/>
      <c r="Q176" s="2150"/>
      <c r="R176" s="2150"/>
      <c r="S176" s="2150"/>
      <c r="T176" s="2150"/>
      <c r="U176" s="2150"/>
      <c r="V176" s="2150"/>
      <c r="W176" s="2150"/>
      <c r="X176" s="2150"/>
      <c r="Y176" s="2150"/>
      <c r="Z176" s="2150"/>
      <c r="AA176" s="2150"/>
      <c r="AB176" s="2150"/>
      <c r="AC176" s="2150"/>
      <c r="AD176" s="2150"/>
      <c r="AE176" s="2150"/>
      <c r="AF176" s="2150"/>
    </row>
    <row r="177" spans="1:31" s="1783" customFormat="1" ht="17.25" customHeight="1">
      <c r="C177" s="4725"/>
      <c r="D177" s="4726"/>
      <c r="E177" s="4726"/>
      <c r="F177" s="4726"/>
      <c r="G177" s="4726"/>
      <c r="H177" s="4726"/>
      <c r="I177" s="4726"/>
      <c r="J177" s="4726"/>
      <c r="K177" s="4726"/>
      <c r="L177" s="4726"/>
      <c r="M177" s="4726"/>
      <c r="N177" s="4726"/>
      <c r="O177" s="4726"/>
      <c r="P177" s="4726"/>
      <c r="Q177" s="4726"/>
      <c r="R177" s="4726"/>
      <c r="S177" s="4726"/>
      <c r="T177" s="4726"/>
      <c r="U177" s="4726"/>
      <c r="V177" s="4726"/>
      <c r="W177" s="4726"/>
      <c r="X177" s="4726"/>
      <c r="Y177" s="4726"/>
      <c r="Z177" s="4726"/>
      <c r="AA177" s="4726"/>
      <c r="AB177" s="4726"/>
      <c r="AC177" s="4726"/>
      <c r="AD177" s="4726"/>
      <c r="AE177" s="4726"/>
    </row>
    <row r="178" spans="1:31" ht="17.25" customHeight="1">
      <c r="C178" s="4727"/>
      <c r="D178" s="4727"/>
      <c r="E178" s="4727"/>
      <c r="F178" s="4727"/>
      <c r="G178" s="4727"/>
      <c r="H178" s="4727"/>
      <c r="I178" s="4727"/>
      <c r="J178" s="4727"/>
      <c r="K178" s="4727"/>
      <c r="L178" s="4727"/>
      <c r="M178" s="4727"/>
      <c r="N178" s="4727"/>
      <c r="O178" s="4727"/>
      <c r="P178" s="4727"/>
      <c r="Q178" s="4727"/>
      <c r="R178" s="4727"/>
      <c r="S178" s="4727"/>
      <c r="T178" s="4727"/>
      <c r="U178" s="4727"/>
      <c r="V178" s="4727"/>
      <c r="W178" s="4727"/>
      <c r="X178" s="4727"/>
      <c r="Y178" s="4727"/>
      <c r="Z178" s="4727"/>
      <c r="AA178" s="4727"/>
      <c r="AB178" s="4727"/>
      <c r="AC178" s="4727"/>
      <c r="AD178" s="4727"/>
      <c r="AE178" s="4727"/>
    </row>
    <row r="179" spans="1:31" ht="5.25" customHeight="1">
      <c r="A179" s="1830"/>
      <c r="B179" s="1830"/>
      <c r="C179" s="1830"/>
      <c r="D179" s="1830"/>
      <c r="E179" s="1830"/>
      <c r="F179" s="1830"/>
      <c r="G179" s="1830"/>
      <c r="H179" s="1830"/>
      <c r="I179" s="1830"/>
      <c r="J179" s="1830"/>
      <c r="K179" s="1830"/>
      <c r="L179" s="1830"/>
      <c r="M179" s="1830"/>
      <c r="N179" s="1830"/>
      <c r="O179" s="1830"/>
      <c r="P179" s="1830"/>
      <c r="Q179" s="1830"/>
      <c r="R179" s="1830"/>
      <c r="S179" s="1830"/>
      <c r="T179" s="1830"/>
      <c r="U179" s="1830"/>
      <c r="V179" s="1830"/>
      <c r="W179" s="1830"/>
      <c r="X179" s="1830"/>
      <c r="Y179" s="1830"/>
      <c r="Z179" s="1830"/>
      <c r="AA179" s="1830"/>
      <c r="AB179" s="1830"/>
      <c r="AC179" s="1830"/>
      <c r="AD179" s="1830"/>
      <c r="AE179" s="1830"/>
    </row>
    <row r="180" spans="1:31" ht="4.5" customHeight="1"/>
    <row r="181" spans="1:31" ht="15.75" customHeight="1">
      <c r="A181" s="1799" t="s">
        <v>3028</v>
      </c>
    </row>
    <row r="182" spans="1:31" s="2159" customFormat="1" ht="13.5" customHeight="1">
      <c r="A182" s="1815" t="s">
        <v>5146</v>
      </c>
      <c r="B182" s="1799"/>
      <c r="C182" s="1799"/>
      <c r="D182" s="1799"/>
      <c r="E182" s="1799"/>
      <c r="F182" s="1799"/>
      <c r="G182" s="1799"/>
      <c r="H182" s="1799"/>
      <c r="I182" s="1799"/>
      <c r="J182" s="1799"/>
      <c r="K182" s="1799"/>
      <c r="L182" s="1799"/>
      <c r="M182" s="1799"/>
      <c r="N182" s="1799"/>
      <c r="O182" s="1799"/>
      <c r="P182" s="1799"/>
      <c r="Q182" s="1799"/>
      <c r="R182" s="1799"/>
      <c r="S182" s="1799"/>
      <c r="T182" s="1799"/>
      <c r="U182" s="1799"/>
      <c r="V182" s="1799"/>
      <c r="W182" s="1799"/>
      <c r="X182" s="1799"/>
      <c r="Y182" s="1799"/>
      <c r="Z182" s="1799"/>
      <c r="AA182" s="1799"/>
      <c r="AB182" s="1799"/>
      <c r="AC182" s="1799"/>
      <c r="AD182" s="1799"/>
      <c r="AE182" s="2158"/>
    </row>
    <row r="183" spans="1:31" s="2159" customFormat="1" ht="13.5" customHeight="1">
      <c r="A183" s="1815"/>
      <c r="B183" s="1815" t="s">
        <v>5147</v>
      </c>
      <c r="C183" s="1815"/>
      <c r="D183" s="1815"/>
      <c r="E183" s="1815"/>
      <c r="F183" s="1815"/>
      <c r="G183" s="1815"/>
      <c r="H183" s="1815"/>
      <c r="I183" s="1815"/>
      <c r="J183" s="1815"/>
      <c r="K183" s="1815"/>
      <c r="L183" s="1815"/>
      <c r="M183" s="1815"/>
      <c r="N183" s="1815"/>
      <c r="O183" s="1815"/>
      <c r="P183" s="1815"/>
      <c r="Q183" s="1815"/>
      <c r="R183" s="1815"/>
      <c r="S183" s="1815"/>
      <c r="T183" s="1815"/>
      <c r="U183" s="1815"/>
      <c r="V183" s="1815"/>
      <c r="W183" s="1815"/>
      <c r="X183" s="1815"/>
      <c r="Y183" s="1815"/>
      <c r="Z183" s="1815"/>
      <c r="AA183" s="1815"/>
      <c r="AB183" s="1815"/>
      <c r="AC183" s="1815"/>
      <c r="AD183" s="1815"/>
      <c r="AE183" s="2158"/>
    </row>
    <row r="184" spans="1:31" s="2159" customFormat="1" ht="13.5" customHeight="1">
      <c r="A184" s="1815"/>
      <c r="B184" s="1815" t="s">
        <v>5878</v>
      </c>
      <c r="C184" s="1815"/>
      <c r="D184" s="1815"/>
      <c r="E184" s="1815"/>
      <c r="F184" s="1815"/>
      <c r="G184" s="1815"/>
      <c r="H184" s="1815"/>
      <c r="I184" s="1815"/>
      <c r="J184" s="1815"/>
      <c r="K184" s="1815"/>
      <c r="L184" s="1815"/>
      <c r="M184" s="1815"/>
      <c r="N184" s="1815"/>
      <c r="O184" s="1815"/>
      <c r="P184" s="1815"/>
      <c r="Q184" s="1815"/>
      <c r="R184" s="1815"/>
      <c r="S184" s="1815"/>
      <c r="T184" s="1815"/>
      <c r="U184" s="1815"/>
      <c r="V184" s="1815"/>
      <c r="W184" s="1815"/>
      <c r="X184" s="1815"/>
      <c r="Y184" s="1815"/>
      <c r="Z184" s="1815"/>
      <c r="AA184" s="1815"/>
      <c r="AB184" s="1815"/>
      <c r="AC184" s="1815"/>
      <c r="AD184" s="1815"/>
      <c r="AE184" s="2158"/>
    </row>
    <row r="185" spans="1:31" s="2159" customFormat="1" ht="13.5" customHeight="1">
      <c r="A185" s="1815"/>
      <c r="B185" s="1815" t="s">
        <v>5148</v>
      </c>
      <c r="C185" s="1815"/>
      <c r="D185" s="1815"/>
      <c r="E185" s="1815"/>
      <c r="F185" s="1815"/>
      <c r="G185" s="1815"/>
      <c r="H185" s="1815"/>
      <c r="I185" s="1815"/>
      <c r="J185" s="1815"/>
      <c r="K185" s="1815"/>
      <c r="L185" s="1815"/>
      <c r="M185" s="1815"/>
      <c r="N185" s="1815"/>
      <c r="O185" s="1815"/>
      <c r="P185" s="1815"/>
      <c r="Q185" s="1815"/>
      <c r="R185" s="1815"/>
      <c r="S185" s="1815"/>
      <c r="T185" s="1815"/>
      <c r="U185" s="1815"/>
      <c r="V185" s="1815"/>
      <c r="W185" s="1815"/>
      <c r="X185" s="1815"/>
      <c r="Y185" s="1815"/>
      <c r="Z185" s="1815"/>
      <c r="AA185" s="1815"/>
      <c r="AB185" s="1815"/>
      <c r="AC185" s="1815"/>
      <c r="AD185" s="1815"/>
    </row>
    <row r="186" spans="1:31" s="2159" customFormat="1" ht="13.5" customHeight="1">
      <c r="A186" s="1815"/>
      <c r="B186" s="1815" t="s">
        <v>5879</v>
      </c>
      <c r="C186" s="1815"/>
      <c r="D186" s="1815"/>
      <c r="E186" s="1815"/>
      <c r="F186" s="1815"/>
      <c r="G186" s="1815"/>
      <c r="H186" s="1815"/>
      <c r="I186" s="1815"/>
      <c r="J186" s="1815"/>
      <c r="K186" s="1815"/>
      <c r="L186" s="1815"/>
      <c r="M186" s="1815"/>
      <c r="N186" s="1815"/>
      <c r="O186" s="1815"/>
      <c r="P186" s="1815"/>
      <c r="Q186" s="1815"/>
      <c r="R186" s="1815"/>
      <c r="S186" s="1815"/>
      <c r="T186" s="1815"/>
      <c r="U186" s="1815"/>
      <c r="V186" s="1815"/>
      <c r="W186" s="1815"/>
      <c r="X186" s="1815"/>
      <c r="Y186" s="1815"/>
      <c r="Z186" s="1815"/>
      <c r="AA186" s="1815"/>
      <c r="AB186" s="1815"/>
      <c r="AC186" s="1815"/>
      <c r="AD186" s="1815"/>
    </row>
    <row r="187" spans="1:31" s="2159" customFormat="1" ht="13.5" customHeight="1">
      <c r="A187" s="1815"/>
      <c r="B187" s="1815" t="s">
        <v>5149</v>
      </c>
      <c r="C187" s="1815"/>
      <c r="D187" s="1815"/>
      <c r="E187" s="1815"/>
      <c r="F187" s="1815"/>
      <c r="G187" s="1815"/>
      <c r="H187" s="1815"/>
      <c r="I187" s="1815"/>
      <c r="J187" s="1815"/>
      <c r="K187" s="1815"/>
      <c r="L187" s="1815"/>
      <c r="M187" s="1815"/>
      <c r="N187" s="1815"/>
      <c r="O187" s="1815"/>
      <c r="P187" s="1815"/>
      <c r="Q187" s="1815"/>
      <c r="R187" s="1815"/>
      <c r="S187" s="1815"/>
      <c r="T187" s="1815"/>
      <c r="U187" s="1815"/>
      <c r="V187" s="1815"/>
      <c r="W187" s="1815"/>
      <c r="X187" s="1815"/>
      <c r="Y187" s="1815"/>
      <c r="Z187" s="1815"/>
      <c r="AA187" s="1815"/>
      <c r="AB187" s="1815"/>
      <c r="AC187" s="1815"/>
      <c r="AD187" s="1815"/>
    </row>
    <row r="188" spans="1:31" s="2159" customFormat="1" ht="13.5" customHeight="1">
      <c r="A188" s="1815"/>
      <c r="B188" s="1815" t="s">
        <v>5150</v>
      </c>
      <c r="C188" s="1815"/>
      <c r="D188" s="1815"/>
      <c r="E188" s="1815"/>
      <c r="F188" s="1815"/>
      <c r="G188" s="1815"/>
      <c r="H188" s="1815"/>
      <c r="I188" s="1815"/>
      <c r="J188" s="1815"/>
      <c r="K188" s="1815"/>
      <c r="L188" s="1815"/>
      <c r="M188" s="1815"/>
      <c r="N188" s="1815"/>
      <c r="O188" s="1815"/>
      <c r="P188" s="1815"/>
      <c r="Q188" s="1815"/>
      <c r="R188" s="1815"/>
      <c r="S188" s="1815"/>
      <c r="T188" s="1815"/>
      <c r="U188" s="1815"/>
      <c r="V188" s="1815"/>
      <c r="W188" s="1815"/>
      <c r="X188" s="1815"/>
      <c r="Y188" s="1815"/>
      <c r="Z188" s="1815"/>
      <c r="AA188" s="1815"/>
      <c r="AB188" s="1815"/>
      <c r="AC188" s="1815"/>
      <c r="AD188" s="1815"/>
    </row>
    <row r="189" spans="1:31" s="2159" customFormat="1" ht="13.5" customHeight="1">
      <c r="A189" s="1799"/>
      <c r="B189" s="1815" t="s">
        <v>5880</v>
      </c>
      <c r="C189" s="1799"/>
      <c r="D189" s="1799"/>
      <c r="E189" s="1799"/>
      <c r="F189" s="1799"/>
      <c r="G189" s="1799"/>
      <c r="H189" s="1799"/>
      <c r="I189" s="1799"/>
      <c r="J189" s="1799"/>
      <c r="K189" s="1799"/>
      <c r="L189" s="1799"/>
      <c r="M189" s="1799"/>
      <c r="N189" s="1799"/>
      <c r="O189" s="1799"/>
      <c r="P189" s="1799"/>
      <c r="Q189" s="1799"/>
      <c r="R189" s="1799"/>
      <c r="S189" s="1799"/>
      <c r="T189" s="1799"/>
      <c r="U189" s="1799"/>
      <c r="V189" s="1799"/>
      <c r="W189" s="1799"/>
      <c r="X189" s="1799"/>
      <c r="Y189" s="1799"/>
      <c r="Z189" s="1799"/>
      <c r="AA189" s="1799"/>
      <c r="AB189" s="1799"/>
      <c r="AC189" s="1799"/>
      <c r="AD189" s="1799"/>
    </row>
    <row r="190" spans="1:31" s="2159" customFormat="1" ht="13.5" customHeight="1">
      <c r="A190" s="1799"/>
      <c r="B190" s="1815" t="s">
        <v>5151</v>
      </c>
      <c r="C190" s="1799"/>
      <c r="D190" s="1799"/>
      <c r="E190" s="1799"/>
      <c r="F190" s="1799"/>
      <c r="G190" s="1799"/>
      <c r="H190" s="1799"/>
      <c r="I190" s="1799"/>
      <c r="J190" s="1799"/>
      <c r="K190" s="1799"/>
      <c r="L190" s="1799"/>
      <c r="M190" s="1799"/>
      <c r="N190" s="1799"/>
      <c r="O190" s="1799"/>
      <c r="P190" s="1799"/>
      <c r="Q190" s="1799"/>
      <c r="R190" s="1799"/>
      <c r="S190" s="1799"/>
      <c r="T190" s="1799"/>
      <c r="U190" s="1799"/>
      <c r="V190" s="1799"/>
      <c r="W190" s="1799"/>
      <c r="X190" s="1799"/>
      <c r="Y190" s="1799"/>
      <c r="Z190" s="1799"/>
      <c r="AA190" s="1799"/>
      <c r="AB190" s="1799"/>
      <c r="AC190" s="1799"/>
      <c r="AD190" s="1799"/>
    </row>
    <row r="191" spans="1:31" s="2159" customFormat="1" ht="13.5" customHeight="1">
      <c r="A191" s="1815" t="s">
        <v>5152</v>
      </c>
      <c r="B191" s="1799"/>
      <c r="C191" s="1799"/>
      <c r="D191" s="1799"/>
      <c r="E191" s="1799"/>
      <c r="F191" s="1799"/>
      <c r="G191" s="1799"/>
      <c r="H191" s="1799"/>
      <c r="I191" s="1799"/>
      <c r="J191" s="1799"/>
      <c r="K191" s="1799"/>
      <c r="L191" s="1799"/>
      <c r="M191" s="1799"/>
      <c r="N191" s="1799"/>
      <c r="O191" s="1799"/>
      <c r="P191" s="1799"/>
      <c r="Q191" s="1799"/>
      <c r="R191" s="1799"/>
      <c r="S191" s="1799"/>
      <c r="T191" s="1799"/>
      <c r="U191" s="1799"/>
      <c r="V191" s="1799"/>
      <c r="W191" s="1799"/>
      <c r="X191" s="1799"/>
      <c r="Y191" s="1799"/>
      <c r="Z191" s="1799"/>
      <c r="AA191" s="1799"/>
      <c r="AB191" s="1799"/>
      <c r="AC191" s="1799"/>
      <c r="AD191" s="1799"/>
    </row>
    <row r="192" spans="1:31" s="2159" customFormat="1" ht="13.5" customHeight="1">
      <c r="A192" s="1799"/>
      <c r="B192" s="1815" t="s">
        <v>5881</v>
      </c>
      <c r="C192" s="1799"/>
      <c r="D192" s="1799"/>
      <c r="E192" s="1799"/>
      <c r="F192" s="1799"/>
      <c r="G192" s="1799"/>
      <c r="H192" s="1799"/>
      <c r="I192" s="1799"/>
      <c r="J192" s="1799"/>
      <c r="K192" s="1799"/>
      <c r="L192" s="1799"/>
      <c r="M192" s="1799"/>
      <c r="N192" s="1799"/>
      <c r="O192" s="1799"/>
      <c r="P192" s="1799"/>
      <c r="Q192" s="1799"/>
      <c r="R192" s="1799"/>
      <c r="S192" s="1799"/>
      <c r="T192" s="1799"/>
      <c r="U192" s="1799"/>
      <c r="V192" s="1799"/>
      <c r="W192" s="1799"/>
      <c r="X192" s="1799"/>
      <c r="Y192" s="1799"/>
      <c r="Z192" s="1799"/>
      <c r="AA192" s="1799"/>
      <c r="AB192" s="1799"/>
      <c r="AC192" s="1799"/>
      <c r="AD192" s="1799"/>
    </row>
    <row r="193" spans="1:30" s="2159" customFormat="1" ht="13.5" customHeight="1">
      <c r="A193" s="1799"/>
      <c r="B193" s="1815" t="s">
        <v>5882</v>
      </c>
      <c r="C193" s="1799"/>
      <c r="D193" s="1799"/>
      <c r="E193" s="1799"/>
      <c r="F193" s="1799"/>
      <c r="G193" s="1799"/>
      <c r="H193" s="1799"/>
      <c r="I193" s="1799"/>
      <c r="J193" s="1799"/>
      <c r="K193" s="1799"/>
      <c r="L193" s="1799"/>
      <c r="M193" s="1799"/>
      <c r="N193" s="1799"/>
      <c r="O193" s="1799"/>
      <c r="P193" s="1799"/>
      <c r="Q193" s="1799"/>
      <c r="R193" s="1799"/>
      <c r="S193" s="1799"/>
      <c r="T193" s="1799"/>
      <c r="U193" s="1799"/>
      <c r="V193" s="1799"/>
      <c r="W193" s="1799"/>
      <c r="X193" s="1799"/>
      <c r="Y193" s="1799"/>
      <c r="Z193" s="1799"/>
      <c r="AA193" s="1799"/>
      <c r="AB193" s="1799"/>
      <c r="AC193" s="1799"/>
      <c r="AD193" s="1799"/>
    </row>
    <row r="194" spans="1:30" s="2159" customFormat="1" ht="13.5" customHeight="1">
      <c r="A194" s="1799"/>
      <c r="B194" s="1815" t="s">
        <v>5883</v>
      </c>
      <c r="C194" s="1799"/>
      <c r="D194" s="1799"/>
      <c r="E194" s="1799"/>
      <c r="F194" s="1799"/>
      <c r="G194" s="1799"/>
      <c r="H194" s="1799"/>
      <c r="I194" s="1799"/>
      <c r="J194" s="1799"/>
      <c r="K194" s="1799"/>
      <c r="L194" s="1799"/>
      <c r="M194" s="1799"/>
      <c r="N194" s="1799"/>
      <c r="O194" s="1799"/>
      <c r="P194" s="1799"/>
      <c r="Q194" s="1799"/>
      <c r="R194" s="1799"/>
      <c r="S194" s="1799"/>
      <c r="T194" s="1799"/>
      <c r="U194" s="1799"/>
      <c r="V194" s="1799"/>
      <c r="W194" s="1799"/>
      <c r="X194" s="1799"/>
      <c r="Y194" s="1799"/>
      <c r="Z194" s="1799"/>
      <c r="AA194" s="1799"/>
      <c r="AB194" s="1799"/>
      <c r="AC194" s="1799"/>
      <c r="AD194" s="1799"/>
    </row>
    <row r="195" spans="1:30" s="2159" customFormat="1" ht="13.5" customHeight="1">
      <c r="A195" s="1799"/>
      <c r="B195" s="1815" t="s">
        <v>5884</v>
      </c>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c r="W195" s="1799"/>
      <c r="X195" s="1799"/>
      <c r="Y195" s="1799"/>
      <c r="Z195" s="1799"/>
      <c r="AA195" s="1799"/>
      <c r="AB195" s="1799"/>
      <c r="AC195" s="1799"/>
      <c r="AD195" s="1799"/>
    </row>
    <row r="196" spans="1:30" s="2159" customFormat="1" ht="13.5" customHeight="1">
      <c r="A196" s="1799"/>
      <c r="B196" s="1815" t="s">
        <v>5885</v>
      </c>
      <c r="C196" s="1799"/>
      <c r="D196" s="1799"/>
      <c r="E196" s="1799"/>
      <c r="F196" s="1799"/>
      <c r="G196" s="1799"/>
      <c r="H196" s="1799"/>
      <c r="I196" s="1799"/>
      <c r="J196" s="1799"/>
      <c r="K196" s="1799"/>
      <c r="L196" s="1799"/>
      <c r="M196" s="1799"/>
      <c r="N196" s="1799"/>
      <c r="O196" s="1799"/>
      <c r="P196" s="1799"/>
      <c r="Q196" s="1799"/>
      <c r="R196" s="1799"/>
      <c r="S196" s="1799"/>
      <c r="T196" s="1799"/>
      <c r="U196" s="1799"/>
      <c r="V196" s="1799"/>
      <c r="W196" s="1799"/>
      <c r="X196" s="1799"/>
      <c r="Y196" s="1799"/>
      <c r="Z196" s="1799"/>
      <c r="AA196" s="1799"/>
      <c r="AB196" s="1799"/>
      <c r="AC196" s="1799"/>
      <c r="AD196" s="1799"/>
    </row>
    <row r="197" spans="1:30" s="2159" customFormat="1" ht="13.5" customHeight="1">
      <c r="A197" s="1799"/>
      <c r="B197" s="1815" t="s">
        <v>3245</v>
      </c>
      <c r="C197" s="1815"/>
      <c r="D197" s="1799"/>
      <c r="E197" s="1799"/>
      <c r="F197" s="1799"/>
      <c r="G197" s="1799"/>
      <c r="H197" s="1799"/>
      <c r="I197" s="1799"/>
      <c r="J197" s="1799"/>
      <c r="K197" s="1799"/>
      <c r="L197" s="1799"/>
      <c r="M197" s="1799"/>
      <c r="N197" s="1799"/>
      <c r="O197" s="1799"/>
      <c r="P197" s="1799"/>
      <c r="Q197" s="1799"/>
      <c r="R197" s="1799"/>
      <c r="S197" s="1799"/>
      <c r="T197" s="1799"/>
      <c r="U197" s="1799"/>
      <c r="V197" s="1799"/>
      <c r="W197" s="1799"/>
      <c r="X197" s="1799"/>
      <c r="Y197" s="1799"/>
      <c r="Z197" s="1799"/>
      <c r="AA197" s="1799"/>
      <c r="AB197" s="1799"/>
      <c r="AC197" s="1799"/>
      <c r="AD197" s="1799"/>
    </row>
    <row r="198" spans="1:30" s="2159" customFormat="1" ht="13.5" customHeight="1">
      <c r="A198" s="1799"/>
      <c r="B198" s="1815"/>
      <c r="C198" s="1815"/>
      <c r="D198" s="1799"/>
      <c r="E198" s="1799"/>
      <c r="F198" s="1799"/>
      <c r="G198" s="1799"/>
      <c r="H198" s="1799"/>
      <c r="I198" s="1799"/>
      <c r="J198" s="1799"/>
      <c r="K198" s="1799"/>
      <c r="L198" s="1799"/>
      <c r="M198" s="1799"/>
      <c r="N198" s="1799"/>
      <c r="O198" s="1799"/>
      <c r="P198" s="1799"/>
      <c r="Q198" s="1799"/>
      <c r="R198" s="1799"/>
      <c r="S198" s="1799"/>
      <c r="T198" s="1799"/>
      <c r="U198" s="1799"/>
      <c r="V198" s="1799"/>
      <c r="W198" s="1799"/>
      <c r="X198" s="1799"/>
      <c r="Y198" s="1799"/>
      <c r="Z198" s="1799"/>
      <c r="AA198" s="1799"/>
      <c r="AB198" s="1799"/>
      <c r="AC198" s="1799"/>
      <c r="AD198" s="1799"/>
    </row>
    <row r="199" spans="1:30" s="2159" customFormat="1" ht="13.5" customHeight="1">
      <c r="A199" s="1799"/>
      <c r="B199" s="1799"/>
      <c r="C199" s="1799"/>
      <c r="D199" s="1799"/>
      <c r="E199" s="1799"/>
      <c r="F199" s="1799"/>
      <c r="G199" s="1799"/>
      <c r="H199" s="1799"/>
      <c r="I199" s="1799"/>
      <c r="J199" s="1799"/>
      <c r="K199" s="1799"/>
      <c r="L199" s="1799"/>
      <c r="M199" s="1799"/>
      <c r="N199" s="1799"/>
      <c r="O199" s="1799"/>
      <c r="P199" s="1799"/>
      <c r="Q199" s="1799"/>
      <c r="R199" s="1799"/>
      <c r="S199" s="1799"/>
      <c r="T199" s="1799"/>
      <c r="U199" s="1799"/>
      <c r="V199" s="1799"/>
      <c r="W199" s="1799"/>
      <c r="X199" s="1799"/>
      <c r="Y199" s="1799"/>
      <c r="Z199" s="1799"/>
      <c r="AA199" s="1799"/>
      <c r="AB199" s="1799"/>
      <c r="AC199" s="1799"/>
      <c r="AD199" s="1799"/>
    </row>
    <row r="200" spans="1:30" s="2159" customFormat="1" ht="13.5" customHeight="1">
      <c r="A200" s="1799"/>
      <c r="B200" s="1799"/>
      <c r="C200" s="1799"/>
      <c r="D200" s="1799"/>
      <c r="E200" s="1799"/>
      <c r="F200" s="1799"/>
      <c r="G200" s="1799"/>
      <c r="H200" s="1799"/>
      <c r="I200" s="1799"/>
      <c r="J200" s="1799"/>
      <c r="K200" s="1799"/>
      <c r="L200" s="1799"/>
      <c r="M200" s="1799"/>
      <c r="N200" s="1799"/>
      <c r="O200" s="1799"/>
      <c r="P200" s="1799"/>
      <c r="Q200" s="1799"/>
      <c r="R200" s="1799"/>
      <c r="S200" s="1799"/>
      <c r="T200" s="1799"/>
      <c r="U200" s="1799"/>
      <c r="V200" s="1799"/>
      <c r="W200" s="1799"/>
      <c r="X200" s="1799"/>
      <c r="Y200" s="1799"/>
      <c r="Z200" s="1799"/>
      <c r="AA200" s="1799"/>
      <c r="AB200" s="1799"/>
      <c r="AC200" s="1799"/>
      <c r="AD200" s="1799"/>
    </row>
    <row r="201" spans="1:30" s="2159" customFormat="1" ht="13.5" customHeight="1">
      <c r="A201" s="1799"/>
      <c r="B201" s="1799"/>
      <c r="C201" s="1799"/>
      <c r="D201" s="1799"/>
      <c r="E201" s="1799"/>
      <c r="F201" s="1799"/>
      <c r="G201" s="1799"/>
      <c r="H201" s="1799"/>
      <c r="I201" s="1799"/>
      <c r="J201" s="1799"/>
      <c r="K201" s="1799"/>
      <c r="L201" s="1799"/>
      <c r="M201" s="1799"/>
      <c r="N201" s="1799"/>
      <c r="O201" s="1799"/>
      <c r="P201" s="1799"/>
      <c r="Q201" s="1799"/>
      <c r="R201" s="1799"/>
      <c r="S201" s="1799"/>
      <c r="T201" s="1799"/>
      <c r="U201" s="1799"/>
      <c r="V201" s="1799"/>
      <c r="W201" s="1799"/>
      <c r="X201" s="1799"/>
      <c r="Y201" s="1799"/>
      <c r="Z201" s="1799"/>
      <c r="AA201" s="1799"/>
      <c r="AB201" s="1799"/>
      <c r="AC201" s="1799"/>
      <c r="AD201" s="1799"/>
    </row>
    <row r="202" spans="1:30" s="2159" customFormat="1" ht="13.5" customHeight="1">
      <c r="A202" s="1799"/>
      <c r="B202" s="1799"/>
      <c r="C202" s="1799"/>
      <c r="D202" s="1799"/>
      <c r="E202" s="1799"/>
      <c r="F202" s="1799"/>
      <c r="G202" s="1799"/>
      <c r="H202" s="1799"/>
      <c r="I202" s="1799"/>
      <c r="J202" s="1799"/>
      <c r="K202" s="1799"/>
      <c r="L202" s="1799"/>
      <c r="M202" s="1799"/>
      <c r="N202" s="1799"/>
      <c r="O202" s="1799"/>
      <c r="P202" s="1799"/>
      <c r="Q202" s="1799"/>
      <c r="R202" s="1799"/>
      <c r="S202" s="1799"/>
      <c r="T202" s="1799"/>
      <c r="U202" s="1799"/>
      <c r="V202" s="1799"/>
      <c r="W202" s="1799"/>
      <c r="X202" s="1799"/>
      <c r="Y202" s="1799"/>
      <c r="Z202" s="1799"/>
      <c r="AA202" s="1799"/>
      <c r="AB202" s="1799"/>
      <c r="AC202" s="1799"/>
      <c r="AD202" s="1799"/>
    </row>
  </sheetData>
  <mergeCells count="135">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 ref="D166:E166"/>
    <mergeCell ref="I166:K166"/>
    <mergeCell ref="M166:N166"/>
    <mergeCell ref="P166:Q166"/>
    <mergeCell ref="T166:AC166"/>
    <mergeCell ref="D167:E167"/>
    <mergeCell ref="I167:K167"/>
    <mergeCell ref="M167:N167"/>
    <mergeCell ref="P167:Q167"/>
    <mergeCell ref="T167:AC167"/>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D108:E108"/>
    <mergeCell ref="D109:E109"/>
    <mergeCell ref="D113:E113"/>
    <mergeCell ref="D114:E114"/>
    <mergeCell ref="D116:E116"/>
    <mergeCell ref="D118:E118"/>
    <mergeCell ref="D99:E99"/>
    <mergeCell ref="D100:E100"/>
    <mergeCell ref="D101:E101"/>
    <mergeCell ref="D104:E104"/>
    <mergeCell ref="D105:E105"/>
    <mergeCell ref="D107:E107"/>
    <mergeCell ref="F85:AD85"/>
    <mergeCell ref="A86:AE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E35"/>
    <mergeCell ref="J39:AE39"/>
    <mergeCell ref="J40:AE40"/>
    <mergeCell ref="J41:P41"/>
    <mergeCell ref="A5:AE5"/>
    <mergeCell ref="A6:AE6"/>
    <mergeCell ref="X7:Z7"/>
    <mergeCell ref="R11:AD11"/>
    <mergeCell ref="R13:AD13"/>
    <mergeCell ref="R18:AD18"/>
    <mergeCell ref="J42:AE42"/>
    <mergeCell ref="J43:S43"/>
    <mergeCell ref="J45:AE45"/>
  </mergeCells>
  <phoneticPr fontId="136"/>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99" customWidth="1"/>
    <col min="32" max="32" width="2.125" style="1799" customWidth="1"/>
    <col min="33" max="256" width="9" style="1799" customWidth="1"/>
    <col min="257" max="287" width="2.75" style="1799" customWidth="1"/>
    <col min="288" max="288" width="2.125" style="1799" customWidth="1"/>
    <col min="289" max="512" width="9" style="1799" customWidth="1"/>
    <col min="513" max="543" width="2.75" style="1799" customWidth="1"/>
    <col min="544" max="544" width="2.125" style="1799" customWidth="1"/>
    <col min="545" max="768" width="9" style="1799" customWidth="1"/>
    <col min="769" max="799" width="2.75" style="1799" customWidth="1"/>
    <col min="800" max="800" width="2.125" style="1799" customWidth="1"/>
    <col min="801" max="1024" width="9" style="1799" customWidth="1"/>
    <col min="1025" max="1055" width="2.75" style="1799" customWidth="1"/>
    <col min="1056" max="1056" width="2.125" style="1799" customWidth="1"/>
    <col min="1057" max="1280" width="9" style="1799" customWidth="1"/>
    <col min="1281" max="1311" width="2.75" style="1799" customWidth="1"/>
    <col min="1312" max="1312" width="2.125" style="1799" customWidth="1"/>
    <col min="1313" max="1536" width="9" style="1799" customWidth="1"/>
    <col min="1537" max="1567" width="2.75" style="1799" customWidth="1"/>
    <col min="1568" max="1568" width="2.125" style="1799" customWidth="1"/>
    <col min="1569" max="1792" width="9" style="1799" customWidth="1"/>
    <col min="1793" max="1823" width="2.75" style="1799" customWidth="1"/>
    <col min="1824" max="1824" width="2.125" style="1799" customWidth="1"/>
    <col min="1825" max="2048" width="9" style="1799" customWidth="1"/>
    <col min="2049" max="2079" width="2.75" style="1799" customWidth="1"/>
    <col min="2080" max="2080" width="2.125" style="1799" customWidth="1"/>
    <col min="2081" max="2304" width="9" style="1799" customWidth="1"/>
    <col min="2305" max="2335" width="2.75" style="1799" customWidth="1"/>
    <col min="2336" max="2336" width="2.125" style="1799" customWidth="1"/>
    <col min="2337" max="2560" width="9" style="1799" customWidth="1"/>
    <col min="2561" max="2591" width="2.75" style="1799" customWidth="1"/>
    <col min="2592" max="2592" width="2.125" style="1799" customWidth="1"/>
    <col min="2593" max="2816" width="9" style="1799" customWidth="1"/>
    <col min="2817" max="2847" width="2.75" style="1799" customWidth="1"/>
    <col min="2848" max="2848" width="2.125" style="1799" customWidth="1"/>
    <col min="2849" max="3072" width="9" style="1799" customWidth="1"/>
    <col min="3073" max="3103" width="2.75" style="1799" customWidth="1"/>
    <col min="3104" max="3104" width="2.125" style="1799" customWidth="1"/>
    <col min="3105" max="3328" width="9" style="1799" customWidth="1"/>
    <col min="3329" max="3359" width="2.75" style="1799" customWidth="1"/>
    <col min="3360" max="3360" width="2.125" style="1799" customWidth="1"/>
    <col min="3361" max="3584" width="9" style="1799" customWidth="1"/>
    <col min="3585" max="3615" width="2.75" style="1799" customWidth="1"/>
    <col min="3616" max="3616" width="2.125" style="1799" customWidth="1"/>
    <col min="3617" max="3840" width="9" style="1799" customWidth="1"/>
    <col min="3841" max="3871" width="2.75" style="1799" customWidth="1"/>
    <col min="3872" max="3872" width="2.125" style="1799" customWidth="1"/>
    <col min="3873" max="4096" width="9" style="1799" customWidth="1"/>
    <col min="4097" max="4127" width="2.75" style="1799" customWidth="1"/>
    <col min="4128" max="4128" width="2.125" style="1799" customWidth="1"/>
    <col min="4129" max="4352" width="9" style="1799" customWidth="1"/>
    <col min="4353" max="4383" width="2.75" style="1799" customWidth="1"/>
    <col min="4384" max="4384" width="2.125" style="1799" customWidth="1"/>
    <col min="4385" max="4608" width="9" style="1799" customWidth="1"/>
    <col min="4609" max="4639" width="2.75" style="1799" customWidth="1"/>
    <col min="4640" max="4640" width="2.125" style="1799" customWidth="1"/>
    <col min="4641" max="4864" width="9" style="1799" customWidth="1"/>
    <col min="4865" max="4895" width="2.75" style="1799" customWidth="1"/>
    <col min="4896" max="4896" width="2.125" style="1799" customWidth="1"/>
    <col min="4897" max="5120" width="9" style="1799" customWidth="1"/>
    <col min="5121" max="5151" width="2.75" style="1799" customWidth="1"/>
    <col min="5152" max="5152" width="2.125" style="1799" customWidth="1"/>
    <col min="5153" max="5376" width="9" style="1799" customWidth="1"/>
    <col min="5377" max="5407" width="2.75" style="1799" customWidth="1"/>
    <col min="5408" max="5408" width="2.125" style="1799" customWidth="1"/>
    <col min="5409" max="5632" width="9" style="1799" customWidth="1"/>
    <col min="5633" max="5663" width="2.75" style="1799" customWidth="1"/>
    <col min="5664" max="5664" width="2.125" style="1799" customWidth="1"/>
    <col min="5665" max="5888" width="9" style="1799" customWidth="1"/>
    <col min="5889" max="5919" width="2.75" style="1799" customWidth="1"/>
    <col min="5920" max="5920" width="2.125" style="1799" customWidth="1"/>
    <col min="5921" max="6144" width="9" style="1799" customWidth="1"/>
    <col min="6145" max="6175" width="2.75" style="1799" customWidth="1"/>
    <col min="6176" max="6176" width="2.125" style="1799" customWidth="1"/>
    <col min="6177" max="6400" width="9" style="1799" customWidth="1"/>
    <col min="6401" max="6431" width="2.75" style="1799" customWidth="1"/>
    <col min="6432" max="6432" width="2.125" style="1799" customWidth="1"/>
    <col min="6433" max="6656" width="9" style="1799" customWidth="1"/>
    <col min="6657" max="6687" width="2.75" style="1799" customWidth="1"/>
    <col min="6688" max="6688" width="2.125" style="1799" customWidth="1"/>
    <col min="6689" max="6912" width="9" style="1799" customWidth="1"/>
    <col min="6913" max="6943" width="2.75" style="1799" customWidth="1"/>
    <col min="6944" max="6944" width="2.125" style="1799" customWidth="1"/>
    <col min="6945" max="7168" width="9" style="1799" customWidth="1"/>
    <col min="7169" max="7199" width="2.75" style="1799" customWidth="1"/>
    <col min="7200" max="7200" width="2.125" style="1799" customWidth="1"/>
    <col min="7201" max="7424" width="9" style="1799" customWidth="1"/>
    <col min="7425" max="7455" width="2.75" style="1799" customWidth="1"/>
    <col min="7456" max="7456" width="2.125" style="1799" customWidth="1"/>
    <col min="7457" max="7680" width="9" style="1799" customWidth="1"/>
    <col min="7681" max="7711" width="2.75" style="1799" customWidth="1"/>
    <col min="7712" max="7712" width="2.125" style="1799" customWidth="1"/>
    <col min="7713" max="7936" width="9" style="1799" customWidth="1"/>
    <col min="7937" max="7967" width="2.75" style="1799" customWidth="1"/>
    <col min="7968" max="7968" width="2.125" style="1799" customWidth="1"/>
    <col min="7969" max="8192" width="9" style="1799" customWidth="1"/>
    <col min="8193" max="8223" width="2.75" style="1799" customWidth="1"/>
    <col min="8224" max="8224" width="2.125" style="1799" customWidth="1"/>
    <col min="8225" max="8448" width="9" style="1799" customWidth="1"/>
    <col min="8449" max="8479" width="2.75" style="1799" customWidth="1"/>
    <col min="8480" max="8480" width="2.125" style="1799" customWidth="1"/>
    <col min="8481" max="8704" width="9" style="1799" customWidth="1"/>
    <col min="8705" max="8735" width="2.75" style="1799" customWidth="1"/>
    <col min="8736" max="8736" width="2.125" style="1799" customWidth="1"/>
    <col min="8737" max="8960" width="9" style="1799" customWidth="1"/>
    <col min="8961" max="8991" width="2.75" style="1799" customWidth="1"/>
    <col min="8992" max="8992" width="2.125" style="1799" customWidth="1"/>
    <col min="8993" max="9216" width="9" style="1799" customWidth="1"/>
    <col min="9217" max="9247" width="2.75" style="1799" customWidth="1"/>
    <col min="9248" max="9248" width="2.125" style="1799" customWidth="1"/>
    <col min="9249" max="9472" width="9" style="1799" customWidth="1"/>
    <col min="9473" max="9503" width="2.75" style="1799" customWidth="1"/>
    <col min="9504" max="9504" width="2.125" style="1799" customWidth="1"/>
    <col min="9505" max="9728" width="9" style="1799" customWidth="1"/>
    <col min="9729" max="9759" width="2.75" style="1799" customWidth="1"/>
    <col min="9760" max="9760" width="2.125" style="1799" customWidth="1"/>
    <col min="9761" max="9984" width="9" style="1799" customWidth="1"/>
    <col min="9985" max="10015" width="2.75" style="1799" customWidth="1"/>
    <col min="10016" max="10016" width="2.125" style="1799" customWidth="1"/>
    <col min="10017" max="10240" width="9" style="1799" customWidth="1"/>
    <col min="10241" max="10271" width="2.75" style="1799" customWidth="1"/>
    <col min="10272" max="10272" width="2.125" style="1799" customWidth="1"/>
    <col min="10273" max="10496" width="9" style="1799" customWidth="1"/>
    <col min="10497" max="10527" width="2.75" style="1799" customWidth="1"/>
    <col min="10528" max="10528" width="2.125" style="1799" customWidth="1"/>
    <col min="10529" max="10752" width="9" style="1799" customWidth="1"/>
    <col min="10753" max="10783" width="2.75" style="1799" customWidth="1"/>
    <col min="10784" max="10784" width="2.125" style="1799" customWidth="1"/>
    <col min="10785" max="11008" width="9" style="1799" customWidth="1"/>
    <col min="11009" max="11039" width="2.75" style="1799" customWidth="1"/>
    <col min="11040" max="11040" width="2.125" style="1799" customWidth="1"/>
    <col min="11041" max="11264" width="9" style="1799" customWidth="1"/>
    <col min="11265" max="11295" width="2.75" style="1799" customWidth="1"/>
    <col min="11296" max="11296" width="2.125" style="1799" customWidth="1"/>
    <col min="11297" max="11520" width="9" style="1799" customWidth="1"/>
    <col min="11521" max="11551" width="2.75" style="1799" customWidth="1"/>
    <col min="11552" max="11552" width="2.125" style="1799" customWidth="1"/>
    <col min="11553" max="11776" width="9" style="1799" customWidth="1"/>
    <col min="11777" max="11807" width="2.75" style="1799" customWidth="1"/>
    <col min="11808" max="11808" width="2.125" style="1799" customWidth="1"/>
    <col min="11809" max="12032" width="9" style="1799" customWidth="1"/>
    <col min="12033" max="12063" width="2.75" style="1799" customWidth="1"/>
    <col min="12064" max="12064" width="2.125" style="1799" customWidth="1"/>
    <col min="12065" max="12288" width="9" style="1799" customWidth="1"/>
    <col min="12289" max="12319" width="2.75" style="1799" customWidth="1"/>
    <col min="12320" max="12320" width="2.125" style="1799" customWidth="1"/>
    <col min="12321" max="12544" width="9" style="1799" customWidth="1"/>
    <col min="12545" max="12575" width="2.75" style="1799" customWidth="1"/>
    <col min="12576" max="12576" width="2.125" style="1799" customWidth="1"/>
    <col min="12577" max="12800" width="9" style="1799" customWidth="1"/>
    <col min="12801" max="12831" width="2.75" style="1799" customWidth="1"/>
    <col min="12832" max="12832" width="2.125" style="1799" customWidth="1"/>
    <col min="12833" max="13056" width="9" style="1799" customWidth="1"/>
    <col min="13057" max="13087" width="2.75" style="1799" customWidth="1"/>
    <col min="13088" max="13088" width="2.125" style="1799" customWidth="1"/>
    <col min="13089" max="13312" width="9" style="1799" customWidth="1"/>
    <col min="13313" max="13343" width="2.75" style="1799" customWidth="1"/>
    <col min="13344" max="13344" width="2.125" style="1799" customWidth="1"/>
    <col min="13345" max="13568" width="9" style="1799" customWidth="1"/>
    <col min="13569" max="13599" width="2.75" style="1799" customWidth="1"/>
    <col min="13600" max="13600" width="2.125" style="1799" customWidth="1"/>
    <col min="13601" max="13824" width="9" style="1799" customWidth="1"/>
    <col min="13825" max="13855" width="2.75" style="1799" customWidth="1"/>
    <col min="13856" max="13856" width="2.125" style="1799" customWidth="1"/>
    <col min="13857" max="14080" width="9" style="1799" customWidth="1"/>
    <col min="14081" max="14111" width="2.75" style="1799" customWidth="1"/>
    <col min="14112" max="14112" width="2.125" style="1799" customWidth="1"/>
    <col min="14113" max="14336" width="9" style="1799" customWidth="1"/>
    <col min="14337" max="14367" width="2.75" style="1799" customWidth="1"/>
    <col min="14368" max="14368" width="2.125" style="1799" customWidth="1"/>
    <col min="14369" max="14592" width="9" style="1799" customWidth="1"/>
    <col min="14593" max="14623" width="2.75" style="1799" customWidth="1"/>
    <col min="14624" max="14624" width="2.125" style="1799" customWidth="1"/>
    <col min="14625" max="14848" width="9" style="1799" customWidth="1"/>
    <col min="14849" max="14879" width="2.75" style="1799" customWidth="1"/>
    <col min="14880" max="14880" width="2.125" style="1799" customWidth="1"/>
    <col min="14881" max="15104" width="9" style="1799" customWidth="1"/>
    <col min="15105" max="15135" width="2.75" style="1799" customWidth="1"/>
    <col min="15136" max="15136" width="2.125" style="1799" customWidth="1"/>
    <col min="15137" max="15360" width="9" style="1799" customWidth="1"/>
    <col min="15361" max="15391" width="2.75" style="1799" customWidth="1"/>
    <col min="15392" max="15392" width="2.125" style="1799" customWidth="1"/>
    <col min="15393" max="15616" width="9" style="1799" customWidth="1"/>
    <col min="15617" max="15647" width="2.75" style="1799" customWidth="1"/>
    <col min="15648" max="15648" width="2.125" style="1799" customWidth="1"/>
    <col min="15649" max="15872" width="9" style="1799" customWidth="1"/>
    <col min="15873" max="15903" width="2.75" style="1799" customWidth="1"/>
    <col min="15904" max="15904" width="2.125" style="1799" customWidth="1"/>
    <col min="15905" max="16128" width="9" style="1799" customWidth="1"/>
    <col min="16129" max="16159" width="2.75" style="1799" customWidth="1"/>
    <col min="16160" max="16160" width="2.125" style="1799" customWidth="1"/>
    <col min="16161" max="16384" width="9" style="1799" customWidth="1"/>
  </cols>
  <sheetData>
    <row r="1" spans="1:32" s="1783" customFormat="1" ht="18" customHeight="1">
      <c r="A1" s="1783" t="s">
        <v>5121</v>
      </c>
    </row>
    <row r="2" spans="1:32" s="1783" customFormat="1" ht="18" customHeight="1"/>
    <row r="3" spans="1:32" ht="21">
      <c r="A3" s="4698" t="s">
        <v>5122</v>
      </c>
      <c r="B3" s="4698"/>
      <c r="C3" s="4698"/>
      <c r="D3" s="4698"/>
      <c r="E3" s="4698"/>
      <c r="F3" s="4698"/>
      <c r="G3" s="4698"/>
      <c r="H3" s="4698"/>
      <c r="I3" s="4698"/>
      <c r="J3" s="4698"/>
      <c r="K3" s="4698"/>
      <c r="L3" s="4698"/>
      <c r="M3" s="4698"/>
      <c r="N3" s="4698"/>
      <c r="O3" s="4698"/>
      <c r="P3" s="4698"/>
      <c r="Q3" s="4698"/>
      <c r="R3" s="4698"/>
      <c r="S3" s="4698"/>
      <c r="T3" s="4698"/>
      <c r="U3" s="4698"/>
      <c r="V3" s="4698"/>
      <c r="W3" s="4698"/>
      <c r="X3" s="4698"/>
      <c r="Y3" s="4698"/>
      <c r="Z3" s="4698"/>
      <c r="AA3" s="4698"/>
      <c r="AB3" s="4698"/>
      <c r="AC3" s="4698"/>
      <c r="AD3" s="4698"/>
      <c r="AE3" s="4698"/>
    </row>
    <row r="4" spans="1:32" s="1783" customFormat="1" ht="18" customHeight="1"/>
    <row r="5" spans="1:32" s="1783" customFormat="1" ht="18" customHeight="1">
      <c r="A5" s="4699" t="s">
        <v>15</v>
      </c>
      <c r="B5" s="4699"/>
      <c r="C5" s="4699"/>
      <c r="D5" s="4699"/>
      <c r="E5" s="4699"/>
      <c r="F5" s="4699"/>
      <c r="G5" s="4699"/>
      <c r="H5" s="4699"/>
      <c r="I5" s="4699"/>
      <c r="J5" s="4699"/>
      <c r="K5" s="4699"/>
      <c r="L5" s="4699"/>
      <c r="M5" s="4699"/>
      <c r="N5" s="4699"/>
      <c r="O5" s="4699"/>
      <c r="P5" s="4699"/>
      <c r="Q5" s="4699"/>
      <c r="R5" s="4699"/>
      <c r="S5" s="4699"/>
      <c r="T5" s="4699"/>
      <c r="U5" s="4699"/>
      <c r="V5" s="4699"/>
      <c r="W5" s="4699"/>
      <c r="X5" s="4699"/>
      <c r="Y5" s="4699"/>
      <c r="Z5" s="4699"/>
      <c r="AA5" s="4699"/>
      <c r="AB5" s="4699"/>
      <c r="AC5" s="4699"/>
      <c r="AD5" s="4699"/>
      <c r="AE5" s="4699"/>
      <c r="AF5" s="4699"/>
    </row>
    <row r="6" spans="1:32" ht="24" customHeight="1"/>
    <row r="7" spans="1:32" s="1783" customFormat="1" ht="24" customHeight="1">
      <c r="X7" s="4700"/>
      <c r="Y7" s="4701"/>
      <c r="Z7" s="4701"/>
      <c r="AA7" s="1783" t="s">
        <v>477</v>
      </c>
      <c r="AB7" s="1800"/>
      <c r="AC7" s="1783" t="s">
        <v>5</v>
      </c>
      <c r="AD7" s="1800"/>
      <c r="AE7" s="1783" t="s">
        <v>478</v>
      </c>
    </row>
    <row r="8" spans="1:32" s="1783" customFormat="1" ht="24" customHeight="1"/>
    <row r="9" spans="1:32" s="1783" customFormat="1" ht="24" customHeight="1">
      <c r="A9" s="1783" t="s">
        <v>3109</v>
      </c>
    </row>
    <row r="10" spans="1:32" s="1783" customFormat="1" ht="18" customHeight="1"/>
    <row r="11" spans="1:32" s="1783" customFormat="1" ht="24" customHeight="1">
      <c r="J11" s="1783" t="s">
        <v>3110</v>
      </c>
      <c r="R11" s="4702" t="str">
        <f>cst_wskakunin_owner1__line1</f>
        <v>テスト建て主</v>
      </c>
      <c r="S11" s="4702"/>
      <c r="T11" s="4702"/>
      <c r="U11" s="4702"/>
      <c r="V11" s="4702"/>
      <c r="W11" s="4702"/>
      <c r="X11" s="4702"/>
      <c r="Y11" s="4702"/>
      <c r="Z11" s="4702"/>
      <c r="AA11" s="4702"/>
      <c r="AB11" s="4702"/>
      <c r="AC11" s="4702"/>
      <c r="AD11" s="4702"/>
    </row>
    <row r="12" spans="1:32" s="1783" customFormat="1" ht="18" customHeight="1"/>
    <row r="13" spans="1:32" s="1783" customFormat="1" ht="24" customHeight="1">
      <c r="J13" s="1783" t="s">
        <v>3111</v>
      </c>
      <c r="R13" s="4702" t="str">
        <f>cst_wskakunin_owner1__line2</f>
        <v>代表取締役社長　テストさん</v>
      </c>
      <c r="S13" s="4702"/>
      <c r="T13" s="4702"/>
      <c r="U13" s="4702"/>
      <c r="V13" s="4702"/>
      <c r="W13" s="4702"/>
      <c r="X13" s="4702"/>
      <c r="Y13" s="4702"/>
      <c r="Z13" s="4702"/>
      <c r="AA13" s="4702"/>
      <c r="AB13" s="4702"/>
      <c r="AC13" s="4702"/>
      <c r="AD13" s="4702"/>
    </row>
    <row r="14" spans="1:32" s="1783" customFormat="1" ht="18" customHeight="1"/>
    <row r="15" spans="1:32" s="1783" customFormat="1" ht="24" customHeight="1">
      <c r="B15" s="1783" t="s">
        <v>5123</v>
      </c>
    </row>
    <row r="16" spans="1:32" s="1783" customFormat="1" ht="24" customHeight="1">
      <c r="A16" s="1783" t="s">
        <v>3113</v>
      </c>
    </row>
    <row r="17" spans="1:31" s="1783" customFormat="1" ht="18" customHeight="1"/>
    <row r="18" spans="1:31" s="1783" customFormat="1" ht="24" customHeight="1">
      <c r="B18" s="1801"/>
      <c r="C18" s="1801"/>
      <c r="D18" s="1801"/>
      <c r="E18" s="1801"/>
      <c r="F18" s="1801"/>
      <c r="G18" s="1801"/>
      <c r="H18" s="1801"/>
      <c r="I18" s="1801"/>
      <c r="J18" s="1802"/>
      <c r="K18" s="1802"/>
      <c r="L18" s="1802"/>
      <c r="M18" s="1802"/>
      <c r="N18" s="1802"/>
      <c r="O18" s="1802"/>
      <c r="P18" s="1802"/>
      <c r="Q18" s="1802" t="s">
        <v>5124</v>
      </c>
      <c r="R18" s="4703" t="str">
        <f>IF(cst_wskakunin_sekou1_JIMU_NAME="",cst_wskakunin_sekou1_NAME,cst_wskakunin_sekou1_JIMU_NAME)</f>
        <v>XXXアーキ</v>
      </c>
      <c r="S18" s="4703"/>
      <c r="T18" s="4703"/>
      <c r="U18" s="4703"/>
      <c r="V18" s="4703"/>
      <c r="W18" s="4703"/>
      <c r="X18" s="4703"/>
      <c r="Y18" s="4703"/>
      <c r="Z18" s="4703"/>
      <c r="AA18" s="4703"/>
      <c r="AB18" s="4703"/>
      <c r="AC18" s="4703"/>
      <c r="AD18" s="4703"/>
      <c r="AE18" s="1801"/>
    </row>
    <row r="19" spans="1:31" s="1783" customFormat="1" ht="18" customHeight="1"/>
    <row r="20" spans="1:31" s="1783" customFormat="1" ht="24" customHeight="1">
      <c r="Q20" s="1798" t="s">
        <v>3111</v>
      </c>
      <c r="R20" s="4702" t="str">
        <f>IF(cst_wskakunin_sekou1_JIMU_NAME="","",cst_wskakunin_sekou1_NAME)</f>
        <v>テスト施工者</v>
      </c>
      <c r="S20" s="4702"/>
      <c r="T20" s="4702"/>
      <c r="U20" s="4702"/>
      <c r="V20" s="4702"/>
      <c r="W20" s="4702"/>
      <c r="X20" s="4702"/>
      <c r="Y20" s="4702"/>
      <c r="Z20" s="4702"/>
      <c r="AA20" s="4702"/>
      <c r="AB20" s="4702"/>
      <c r="AC20" s="4702"/>
      <c r="AD20" s="4702"/>
    </row>
    <row r="21" spans="1:31" s="1783" customFormat="1" ht="18" customHeight="1"/>
    <row r="22" spans="1:31" s="1783" customFormat="1" ht="24" customHeight="1">
      <c r="B22" s="1803"/>
      <c r="C22" s="1803"/>
      <c r="D22" s="1803"/>
      <c r="E22" s="1803"/>
      <c r="F22" s="1803"/>
      <c r="G22" s="1803"/>
      <c r="H22" s="1803"/>
      <c r="I22" s="1803"/>
      <c r="J22" s="1804"/>
      <c r="K22" s="1804"/>
      <c r="L22" s="1804"/>
      <c r="M22" s="1804"/>
      <c r="N22" s="1804"/>
      <c r="O22" s="1804"/>
      <c r="P22" s="1804"/>
      <c r="Q22" s="1804" t="s">
        <v>5125</v>
      </c>
      <c r="R22" s="4708" t="str">
        <f>cst_wskakunin_kanri1_JIMU_NAME&amp;IF(cst_wskakunin_kanri1_NAME="",""," "&amp;cst_wskakunin_kanri1_NAME)</f>
        <v/>
      </c>
      <c r="S22" s="4708"/>
      <c r="T22" s="4708"/>
      <c r="U22" s="4708"/>
      <c r="V22" s="4708"/>
      <c r="W22" s="4708"/>
      <c r="X22" s="4708"/>
      <c r="Y22" s="4708"/>
      <c r="Z22" s="4708"/>
      <c r="AA22" s="4708"/>
      <c r="AB22" s="4708"/>
      <c r="AC22" s="4708"/>
      <c r="AD22" s="4708"/>
      <c r="AE22" s="1803"/>
    </row>
    <row r="23" spans="1:31" s="1783" customFormat="1" ht="18" customHeight="1"/>
    <row r="24" spans="1:31" s="1783" customFormat="1" ht="18" customHeight="1"/>
    <row r="25" spans="1:31" s="1783" customFormat="1" ht="25.5" customHeight="1">
      <c r="B25" s="1805" t="s">
        <v>3114</v>
      </c>
      <c r="C25" s="1801"/>
      <c r="D25" s="1801"/>
      <c r="E25" s="1801"/>
      <c r="F25" s="1801"/>
      <c r="G25" s="1801"/>
      <c r="H25" s="1801"/>
      <c r="I25" s="1801"/>
      <c r="J25" s="1801"/>
      <c r="K25" s="1801"/>
      <c r="L25" s="1801"/>
      <c r="M25" s="1801"/>
      <c r="N25" s="1801"/>
      <c r="O25" s="1801"/>
      <c r="P25" s="1806"/>
      <c r="Q25" s="1805" t="s">
        <v>3115</v>
      </c>
      <c r="R25" s="1801"/>
      <c r="S25" s="1801"/>
      <c r="T25" s="1801"/>
      <c r="U25" s="1801"/>
      <c r="V25" s="1801"/>
      <c r="W25" s="1801"/>
      <c r="X25" s="1801"/>
      <c r="Y25" s="1801"/>
      <c r="Z25" s="1801"/>
      <c r="AA25" s="1801"/>
      <c r="AB25" s="1801"/>
      <c r="AC25" s="1801"/>
      <c r="AD25" s="1806"/>
    </row>
    <row r="26" spans="1:31" s="1783" customFormat="1" ht="25.5" customHeight="1">
      <c r="B26" s="1807"/>
      <c r="C26" s="1808"/>
      <c r="D26" s="1808"/>
      <c r="E26" s="1808"/>
      <c r="F26" s="1808" t="s">
        <v>477</v>
      </c>
      <c r="G26" s="1808"/>
      <c r="H26" s="1808"/>
      <c r="I26" s="1808" t="s">
        <v>5</v>
      </c>
      <c r="J26" s="1808"/>
      <c r="K26" s="1808"/>
      <c r="L26" s="1808" t="s">
        <v>478</v>
      </c>
      <c r="M26" s="1808"/>
      <c r="N26" s="1808"/>
      <c r="O26" s="1808"/>
      <c r="P26" s="1809"/>
      <c r="Q26" s="1810"/>
      <c r="AD26" s="1811"/>
    </row>
    <row r="27" spans="1:31" s="1783" customFormat="1" ht="25.5" customHeight="1">
      <c r="B27" s="1807"/>
      <c r="C27" s="1808" t="s">
        <v>6</v>
      </c>
      <c r="D27" s="1808"/>
      <c r="E27" s="1808"/>
      <c r="F27" s="1808"/>
      <c r="G27" s="1808"/>
      <c r="H27" s="1808"/>
      <c r="I27" s="1808"/>
      <c r="J27" s="1808"/>
      <c r="K27" s="1808"/>
      <c r="L27" s="1808" t="s">
        <v>7</v>
      </c>
      <c r="M27" s="1808"/>
      <c r="N27" s="1808"/>
      <c r="O27" s="1808"/>
      <c r="P27" s="1809"/>
      <c r="Q27" s="1810"/>
      <c r="AD27" s="1811"/>
    </row>
    <row r="28" spans="1:31" s="1783" customFormat="1" ht="25.5" customHeight="1">
      <c r="B28" s="1812"/>
      <c r="C28" s="1803" t="s">
        <v>3954</v>
      </c>
      <c r="D28" s="1803"/>
      <c r="E28" s="1803"/>
      <c r="F28" s="1803"/>
      <c r="G28" s="1803"/>
      <c r="H28" s="1803"/>
      <c r="I28" s="1803"/>
      <c r="J28" s="1803"/>
      <c r="K28" s="1803"/>
      <c r="L28" s="1803"/>
      <c r="M28" s="1803"/>
      <c r="N28" s="1803"/>
      <c r="O28" s="1803"/>
      <c r="P28" s="1813"/>
      <c r="Q28" s="1812"/>
      <c r="R28" s="1803"/>
      <c r="S28" s="1803"/>
      <c r="T28" s="1803"/>
      <c r="U28" s="1803"/>
      <c r="V28" s="1803"/>
      <c r="W28" s="1803"/>
      <c r="X28" s="1803"/>
      <c r="Y28" s="1803"/>
      <c r="Z28" s="1803"/>
      <c r="AA28" s="1803"/>
      <c r="AB28" s="1803"/>
      <c r="AC28" s="1803"/>
      <c r="AD28" s="1813"/>
    </row>
    <row r="29" spans="1:31" s="1783" customFormat="1" ht="24" customHeight="1"/>
    <row r="30" spans="1:31" ht="18" customHeight="1">
      <c r="A30" s="1814" t="s">
        <v>3028</v>
      </c>
    </row>
    <row r="31" spans="1:31" ht="18" customHeight="1">
      <c r="B31" s="1815" t="s">
        <v>5126</v>
      </c>
    </row>
    <row r="32" spans="1:31" ht="18" customHeight="1">
      <c r="B32" s="1815" t="s">
        <v>5127</v>
      </c>
    </row>
    <row r="33" spans="1:32" ht="18" customHeight="1">
      <c r="B33" s="1815" t="s">
        <v>5128</v>
      </c>
    </row>
    <row r="34" spans="1:32" ht="18" customHeight="1"/>
    <row r="35" spans="1:32" s="1783" customFormat="1" ht="18" customHeight="1">
      <c r="A35" s="4699" t="s">
        <v>32</v>
      </c>
      <c r="B35" s="4699"/>
      <c r="C35" s="4699"/>
      <c r="D35" s="4699"/>
      <c r="E35" s="4699"/>
      <c r="F35" s="4699"/>
      <c r="G35" s="4699"/>
      <c r="H35" s="4699"/>
      <c r="I35" s="4699"/>
      <c r="J35" s="4699"/>
      <c r="K35" s="4699"/>
      <c r="L35" s="4699"/>
      <c r="M35" s="4699"/>
      <c r="N35" s="4699"/>
      <c r="O35" s="4699"/>
      <c r="P35" s="4699"/>
      <c r="Q35" s="4699"/>
      <c r="R35" s="4699"/>
      <c r="S35" s="4699"/>
      <c r="T35" s="4699"/>
      <c r="U35" s="4699"/>
      <c r="V35" s="4699"/>
      <c r="W35" s="4699"/>
      <c r="X35" s="4699"/>
      <c r="Y35" s="4699"/>
      <c r="Z35" s="4699"/>
      <c r="AA35" s="4699"/>
      <c r="AB35" s="4699"/>
      <c r="AC35" s="4699"/>
      <c r="AD35" s="4699"/>
      <c r="AE35" s="4699"/>
      <c r="AF35" s="4699"/>
    </row>
    <row r="36" spans="1:32" s="1783" customFormat="1" ht="24.75" customHeight="1">
      <c r="A36" s="1803"/>
      <c r="B36" s="1816" t="s">
        <v>3118</v>
      </c>
      <c r="C36" s="1803"/>
      <c r="D36" s="1803"/>
      <c r="E36" s="1803"/>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row>
    <row r="37" spans="1:32" s="1783" customFormat="1" ht="6.75" customHeight="1"/>
    <row r="38" spans="1:32" s="1783" customFormat="1" ht="17.100000000000001" customHeight="1">
      <c r="A38" s="1817" t="s">
        <v>3119</v>
      </c>
      <c r="B38" s="1818"/>
      <c r="C38" s="1818"/>
      <c r="D38" s="1818"/>
      <c r="E38" s="1818"/>
      <c r="F38" s="1818"/>
      <c r="G38" s="1818"/>
      <c r="H38" s="1818"/>
      <c r="I38" s="1818"/>
      <c r="J38" s="1818"/>
      <c r="K38" s="1818"/>
      <c r="L38" s="1818"/>
      <c r="M38" s="1818"/>
      <c r="N38" s="1818"/>
      <c r="O38" s="1818"/>
      <c r="P38" s="1818"/>
      <c r="Q38" s="1818"/>
      <c r="R38" s="1818"/>
      <c r="S38" s="1818"/>
      <c r="T38" s="1818"/>
      <c r="U38" s="1818"/>
      <c r="V38" s="1818"/>
      <c r="W38" s="1818"/>
      <c r="X38" s="1818"/>
      <c r="Y38" s="1818"/>
      <c r="Z38" s="1818"/>
      <c r="AA38" s="1818"/>
      <c r="AB38" s="1818"/>
      <c r="AC38" s="1818"/>
      <c r="AD38" s="1818"/>
      <c r="AE38" s="1818"/>
    </row>
    <row r="39" spans="1:32" s="1783" customFormat="1" ht="17.100000000000001" customHeight="1">
      <c r="B39" s="1783" t="s">
        <v>3120</v>
      </c>
      <c r="J39" s="4704" t="str">
        <f>cst_wskakunin_owner1__space_KANA</f>
        <v>テスト建て主　ﾀﾞｲﾋｮｳﾄﾘｼﾏﾘﾔｸｼｬﾁｮｳ　テスト</v>
      </c>
      <c r="K39" s="4705"/>
      <c r="L39" s="4705"/>
      <c r="M39" s="4705"/>
      <c r="N39" s="4705"/>
      <c r="O39" s="4705"/>
      <c r="P39" s="4705"/>
      <c r="Q39" s="4705"/>
      <c r="R39" s="4705"/>
      <c r="S39" s="4705"/>
      <c r="T39" s="4705"/>
      <c r="U39" s="4705"/>
      <c r="V39" s="4705"/>
      <c r="W39" s="4705"/>
      <c r="X39" s="4705"/>
      <c r="Y39" s="4705"/>
      <c r="Z39" s="4705"/>
      <c r="AA39" s="4705"/>
      <c r="AB39" s="4705"/>
      <c r="AC39" s="4705"/>
      <c r="AD39" s="4705"/>
      <c r="AE39" s="4705"/>
    </row>
    <row r="40" spans="1:32" s="1783" customFormat="1" ht="17.100000000000001" customHeight="1">
      <c r="B40" s="1783" t="s">
        <v>3121</v>
      </c>
      <c r="J40" s="4704" t="str">
        <f>cst_wskakunin_owner1__space</f>
        <v>テスト建て主　代表取締役社長　テストさん</v>
      </c>
      <c r="K40" s="4705"/>
      <c r="L40" s="4705"/>
      <c r="M40" s="4705"/>
      <c r="N40" s="4705"/>
      <c r="O40" s="4705"/>
      <c r="P40" s="4705"/>
      <c r="Q40" s="4705"/>
      <c r="R40" s="4705"/>
      <c r="S40" s="4705"/>
      <c r="T40" s="4705"/>
      <c r="U40" s="4705"/>
      <c r="V40" s="4705"/>
      <c r="W40" s="4705"/>
      <c r="X40" s="4705"/>
      <c r="Y40" s="4705"/>
      <c r="Z40" s="4705"/>
      <c r="AA40" s="4705"/>
      <c r="AB40" s="4705"/>
      <c r="AC40" s="4705"/>
      <c r="AD40" s="4705"/>
      <c r="AE40" s="4705"/>
    </row>
    <row r="41" spans="1:32" s="1783" customFormat="1" ht="17.100000000000001" customHeight="1">
      <c r="B41" s="1783" t="s">
        <v>3122</v>
      </c>
      <c r="I41" s="1783" t="s">
        <v>2595</v>
      </c>
      <c r="J41" s="4704" t="str">
        <f>cst_wskakunin_owner1_ZIP</f>
        <v>330-0064</v>
      </c>
      <c r="K41" s="4705"/>
      <c r="L41" s="4705"/>
      <c r="M41" s="4705"/>
      <c r="N41" s="4705"/>
      <c r="O41" s="4705"/>
      <c r="P41" s="4705"/>
      <c r="Q41" s="1784"/>
      <c r="R41" s="1784"/>
      <c r="S41" s="1784"/>
      <c r="T41" s="1784"/>
      <c r="U41" s="1784"/>
      <c r="V41" s="1784"/>
      <c r="W41" s="1784"/>
      <c r="X41" s="1784"/>
      <c r="Y41" s="1784"/>
      <c r="Z41" s="1784"/>
      <c r="AA41" s="1784"/>
      <c r="AB41" s="1784"/>
      <c r="AC41" s="1784"/>
      <c r="AD41" s="1784"/>
      <c r="AE41" s="1784"/>
    </row>
    <row r="42" spans="1:32" s="1783" customFormat="1" ht="17.100000000000001" customHeight="1">
      <c r="B42" s="1783" t="s">
        <v>3123</v>
      </c>
      <c r="J42" s="4704" t="str">
        <f>cst_wskakunin_owner1__address</f>
        <v>埼玉県埼玉県さいたま市浦和区岸町７－１２－３</v>
      </c>
      <c r="K42" s="4705"/>
      <c r="L42" s="4705"/>
      <c r="M42" s="4705"/>
      <c r="N42" s="4705"/>
      <c r="O42" s="4705"/>
      <c r="P42" s="4705"/>
      <c r="Q42" s="4705"/>
      <c r="R42" s="4705"/>
      <c r="S42" s="4705"/>
      <c r="T42" s="4705"/>
      <c r="U42" s="4705"/>
      <c r="V42" s="4705"/>
      <c r="W42" s="4705"/>
      <c r="X42" s="4705"/>
      <c r="Y42" s="4705"/>
      <c r="Z42" s="4705"/>
      <c r="AA42" s="4705"/>
      <c r="AB42" s="4705"/>
      <c r="AC42" s="4705"/>
      <c r="AD42" s="4705"/>
      <c r="AE42" s="4705"/>
    </row>
    <row r="43" spans="1:32" s="1783" customFormat="1" ht="17.100000000000001" customHeight="1">
      <c r="B43" s="1783" t="s">
        <v>3124</v>
      </c>
      <c r="J43" s="4704" t="str">
        <f>cst_wskakunin_owner1_TEL</f>
        <v>048-222-2222</v>
      </c>
      <c r="K43" s="4705"/>
      <c r="L43" s="4705"/>
      <c r="M43" s="4705"/>
      <c r="N43" s="4705"/>
      <c r="O43" s="4705"/>
      <c r="P43" s="4705"/>
      <c r="Q43" s="4705"/>
      <c r="R43" s="4705"/>
      <c r="S43" s="4705"/>
      <c r="T43" s="1784"/>
      <c r="U43" s="1784"/>
      <c r="V43" s="1784"/>
      <c r="W43" s="1784"/>
      <c r="X43" s="1784"/>
      <c r="Y43" s="1784"/>
      <c r="Z43" s="1784"/>
      <c r="AA43" s="1784"/>
      <c r="AB43" s="1784"/>
      <c r="AC43" s="1784"/>
      <c r="AD43" s="1784"/>
      <c r="AE43" s="1784"/>
    </row>
    <row r="44" spans="1:32" s="1783" customFormat="1" ht="17.100000000000001" customHeight="1">
      <c r="A44" s="1817" t="s">
        <v>120</v>
      </c>
      <c r="B44" s="1818"/>
      <c r="C44" s="1818"/>
      <c r="D44" s="1818"/>
      <c r="E44" s="1818"/>
      <c r="F44" s="1818"/>
      <c r="G44" s="1818"/>
      <c r="H44" s="1818"/>
      <c r="I44" s="1818"/>
      <c r="J44" s="1818"/>
      <c r="K44" s="1818"/>
      <c r="L44" s="1818"/>
      <c r="M44" s="1818"/>
      <c r="N44" s="1818"/>
      <c r="O44" s="1818"/>
      <c r="P44" s="1818"/>
      <c r="Q44" s="1818"/>
      <c r="R44" s="1818"/>
      <c r="S44" s="1818"/>
      <c r="T44" s="1818"/>
      <c r="U44" s="1818"/>
      <c r="V44" s="1818"/>
      <c r="W44" s="1818"/>
      <c r="X44" s="1818"/>
      <c r="Y44" s="1818"/>
      <c r="Z44" s="1818"/>
      <c r="AA44" s="1818"/>
      <c r="AB44" s="1818"/>
      <c r="AC44" s="1818"/>
      <c r="AD44" s="1818"/>
      <c r="AE44" s="1818"/>
    </row>
    <row r="45" spans="1:32" s="1783" customFormat="1" ht="17.100000000000001" customHeight="1">
      <c r="B45" s="1783" t="s">
        <v>3120</v>
      </c>
      <c r="J45" s="4706"/>
      <c r="K45" s="4707"/>
      <c r="L45" s="4707"/>
      <c r="M45" s="4707"/>
      <c r="N45" s="4707"/>
      <c r="O45" s="4707"/>
      <c r="P45" s="4707"/>
      <c r="Q45" s="4707"/>
      <c r="R45" s="4707"/>
      <c r="S45" s="4707"/>
      <c r="T45" s="4707"/>
      <c r="U45" s="4707"/>
      <c r="V45" s="4707"/>
      <c r="W45" s="4707"/>
      <c r="X45" s="4707"/>
      <c r="Y45" s="4707"/>
      <c r="Z45" s="4707"/>
      <c r="AA45" s="4707"/>
      <c r="AB45" s="4707"/>
      <c r="AC45" s="4707"/>
      <c r="AD45" s="4707"/>
      <c r="AE45" s="4707"/>
    </row>
    <row r="46" spans="1:32" s="1783" customFormat="1" ht="17.100000000000001" customHeight="1">
      <c r="B46" s="1783" t="s">
        <v>3121</v>
      </c>
      <c r="J46" s="4704" t="str">
        <f>cst_wskakunin_dairi1__space</f>
        <v>XXXアーキ　テスト代理人</v>
      </c>
      <c r="K46" s="4705"/>
      <c r="L46" s="4705"/>
      <c r="M46" s="4705"/>
      <c r="N46" s="4705"/>
      <c r="O46" s="4705"/>
      <c r="P46" s="4705"/>
      <c r="Q46" s="4705"/>
      <c r="R46" s="4705"/>
      <c r="S46" s="4705"/>
      <c r="T46" s="4705"/>
      <c r="U46" s="4705"/>
      <c r="V46" s="4705"/>
      <c r="W46" s="4705"/>
      <c r="X46" s="4705"/>
      <c r="Y46" s="4705"/>
      <c r="Z46" s="4705"/>
      <c r="AA46" s="4705"/>
      <c r="AB46" s="4705"/>
      <c r="AC46" s="4705"/>
      <c r="AD46" s="4705"/>
      <c r="AE46" s="4705"/>
    </row>
    <row r="47" spans="1:32" s="1783" customFormat="1" ht="17.100000000000001" customHeight="1">
      <c r="B47" s="1783" t="s">
        <v>3122</v>
      </c>
      <c r="I47" s="1783" t="s">
        <v>2595</v>
      </c>
      <c r="J47" s="4704" t="str">
        <f>cst_wskakunin_dairi1_ZIP</f>
        <v>359-0034</v>
      </c>
      <c r="K47" s="4705"/>
      <c r="L47" s="4705"/>
      <c r="M47" s="4705"/>
      <c r="N47" s="4705"/>
      <c r="O47" s="4705"/>
      <c r="P47" s="4705"/>
      <c r="Q47" s="1784"/>
      <c r="R47" s="1784"/>
      <c r="S47" s="1784"/>
      <c r="T47" s="1784"/>
      <c r="U47" s="1784"/>
      <c r="V47" s="1784"/>
      <c r="W47" s="1784"/>
      <c r="X47" s="1784"/>
      <c r="Y47" s="1784"/>
      <c r="Z47" s="1784"/>
      <c r="AA47" s="1784"/>
      <c r="AB47" s="1784"/>
      <c r="AC47" s="1784"/>
      <c r="AD47" s="1784"/>
      <c r="AE47" s="1784"/>
    </row>
    <row r="48" spans="1:32" s="1783" customFormat="1" ht="17.100000000000001" customHeight="1">
      <c r="B48" s="1783" t="s">
        <v>3123</v>
      </c>
      <c r="J48" s="4704" t="str">
        <f>cst_wskakunin_dairi1__address</f>
        <v>埼玉県所沢市東新井町307-7</v>
      </c>
      <c r="K48" s="4705"/>
      <c r="L48" s="4705"/>
      <c r="M48" s="4705"/>
      <c r="N48" s="4705"/>
      <c r="O48" s="4705"/>
      <c r="P48" s="4705"/>
      <c r="Q48" s="4705"/>
      <c r="R48" s="4705"/>
      <c r="S48" s="4705"/>
      <c r="T48" s="4705"/>
      <c r="U48" s="4705"/>
      <c r="V48" s="4705"/>
      <c r="W48" s="4705"/>
      <c r="X48" s="4705"/>
      <c r="Y48" s="4705"/>
      <c r="Z48" s="4705"/>
      <c r="AA48" s="4705"/>
      <c r="AB48" s="4705"/>
      <c r="AC48" s="4705"/>
      <c r="AD48" s="4705"/>
      <c r="AE48" s="4705"/>
    </row>
    <row r="49" spans="1:32" s="1783" customFormat="1" ht="17.100000000000001" customHeight="1">
      <c r="B49" s="1783" t="s">
        <v>3124</v>
      </c>
      <c r="J49" s="4704" t="str">
        <f>cst_wskakunin_dairi1_TEL</f>
        <v>048-222-2222</v>
      </c>
      <c r="K49" s="4705"/>
      <c r="L49" s="4705"/>
      <c r="M49" s="4705"/>
      <c r="N49" s="4705"/>
      <c r="O49" s="4705"/>
      <c r="P49" s="4705"/>
      <c r="Q49" s="4705"/>
      <c r="R49" s="4705"/>
      <c r="S49" s="4705"/>
      <c r="T49" s="1784"/>
      <c r="U49" s="1784"/>
      <c r="V49" s="1784"/>
      <c r="W49" s="1784"/>
      <c r="X49" s="1784"/>
      <c r="Y49" s="1784"/>
      <c r="Z49" s="1784"/>
      <c r="AA49" s="1784"/>
      <c r="AB49" s="1784"/>
      <c r="AC49" s="1784"/>
      <c r="AD49" s="1784"/>
      <c r="AE49" s="1784"/>
    </row>
    <row r="50" spans="1:32" s="1783" customFormat="1" ht="17.100000000000001" customHeight="1">
      <c r="A50" s="1817" t="s">
        <v>3125</v>
      </c>
      <c r="B50" s="1818"/>
      <c r="C50" s="1818"/>
      <c r="D50" s="1818"/>
      <c r="E50" s="1818"/>
      <c r="F50" s="1818"/>
      <c r="G50" s="1818"/>
      <c r="H50" s="1818"/>
      <c r="I50" s="1818"/>
      <c r="J50" s="1818"/>
      <c r="K50" s="1818"/>
      <c r="L50" s="1818"/>
      <c r="M50" s="1818"/>
      <c r="N50" s="1818"/>
      <c r="O50" s="1818"/>
      <c r="P50" s="1818"/>
      <c r="Q50" s="1818"/>
      <c r="R50" s="1818"/>
      <c r="S50" s="1818"/>
      <c r="T50" s="1818"/>
      <c r="U50" s="1818"/>
      <c r="V50" s="1818"/>
      <c r="W50" s="1818"/>
      <c r="X50" s="1818"/>
      <c r="Y50" s="1818"/>
      <c r="Z50" s="1818"/>
      <c r="AA50" s="1818"/>
      <c r="AB50" s="1818"/>
      <c r="AC50" s="1818"/>
      <c r="AD50" s="1818"/>
      <c r="AE50" s="1818"/>
    </row>
    <row r="51" spans="1:32" s="1783" customFormat="1" ht="17.100000000000001" customHeight="1">
      <c r="B51" s="1783" t="s">
        <v>3120</v>
      </c>
      <c r="J51" s="4704" t="str">
        <f>cst_wskakunin_owner1__space_KANA</f>
        <v>テスト建て主　ﾀﾞｲﾋｮｳﾄﾘｼﾏﾘﾔｸｼｬﾁｮｳ　テスト</v>
      </c>
      <c r="K51" s="4705"/>
      <c r="L51" s="4705"/>
      <c r="M51" s="4705"/>
      <c r="N51" s="4705"/>
      <c r="O51" s="4705"/>
      <c r="P51" s="4705"/>
      <c r="Q51" s="4705"/>
      <c r="R51" s="4705"/>
      <c r="S51" s="4705"/>
      <c r="T51" s="4705"/>
      <c r="U51" s="4705"/>
      <c r="V51" s="4705"/>
      <c r="W51" s="4705"/>
      <c r="X51" s="4705"/>
      <c r="Y51" s="4705"/>
      <c r="Z51" s="4705"/>
      <c r="AA51" s="4705"/>
      <c r="AB51" s="4705"/>
      <c r="AC51" s="4705"/>
      <c r="AD51" s="4705"/>
      <c r="AE51" s="4705"/>
    </row>
    <row r="52" spans="1:32" s="1783" customFormat="1" ht="17.100000000000001" customHeight="1">
      <c r="B52" s="1783" t="s">
        <v>3121</v>
      </c>
      <c r="J52" s="4704" t="str">
        <f>cst_wskakunin_owner1__space</f>
        <v>テスト建て主　代表取締役社長　テストさん</v>
      </c>
      <c r="K52" s="4705"/>
      <c r="L52" s="4705"/>
      <c r="M52" s="4705"/>
      <c r="N52" s="4705"/>
      <c r="O52" s="4705"/>
      <c r="P52" s="4705"/>
      <c r="Q52" s="4705"/>
      <c r="R52" s="4705"/>
      <c r="S52" s="4705"/>
      <c r="T52" s="4705"/>
      <c r="U52" s="4705"/>
      <c r="V52" s="4705"/>
      <c r="W52" s="4705"/>
      <c r="X52" s="4705"/>
      <c r="Y52" s="4705"/>
      <c r="Z52" s="4705"/>
      <c r="AA52" s="4705"/>
      <c r="AB52" s="4705"/>
      <c r="AC52" s="4705"/>
      <c r="AD52" s="4705"/>
      <c r="AE52" s="4705"/>
    </row>
    <row r="53" spans="1:32" s="1783" customFormat="1" ht="17.100000000000001" customHeight="1">
      <c r="B53" s="1783" t="s">
        <v>3122</v>
      </c>
      <c r="I53" s="1783" t="s">
        <v>2595</v>
      </c>
      <c r="J53" s="4704" t="str">
        <f>cst_wskakunin_owner1_ZIP</f>
        <v>330-0064</v>
      </c>
      <c r="K53" s="4705"/>
      <c r="L53" s="4705"/>
      <c r="M53" s="4705"/>
      <c r="N53" s="4705"/>
      <c r="O53" s="4705"/>
      <c r="P53" s="4705"/>
      <c r="Q53" s="1784"/>
      <c r="R53" s="1784"/>
      <c r="S53" s="1784"/>
      <c r="T53" s="1784"/>
      <c r="U53" s="1784"/>
      <c r="V53" s="1784"/>
      <c r="W53" s="1784"/>
      <c r="X53" s="1784"/>
      <c r="Y53" s="1784"/>
      <c r="Z53" s="1784"/>
      <c r="AA53" s="1784"/>
      <c r="AB53" s="1784"/>
      <c r="AC53" s="1784"/>
      <c r="AD53" s="1784"/>
      <c r="AE53" s="1784"/>
    </row>
    <row r="54" spans="1:32" s="1783" customFormat="1" ht="17.100000000000001" customHeight="1">
      <c r="B54" s="1783" t="s">
        <v>3123</v>
      </c>
      <c r="J54" s="4704" t="str">
        <f>cst_wskakunin_owner1__address</f>
        <v>埼玉県埼玉県さいたま市浦和区岸町７－１２－３</v>
      </c>
      <c r="K54" s="4705"/>
      <c r="L54" s="4705"/>
      <c r="M54" s="4705"/>
      <c r="N54" s="4705"/>
      <c r="O54" s="4705"/>
      <c r="P54" s="4705"/>
      <c r="Q54" s="4705"/>
      <c r="R54" s="4705"/>
      <c r="S54" s="4705"/>
      <c r="T54" s="4705"/>
      <c r="U54" s="4705"/>
      <c r="V54" s="4705"/>
      <c r="W54" s="4705"/>
      <c r="X54" s="4705"/>
      <c r="Y54" s="4705"/>
      <c r="Z54" s="4705"/>
      <c r="AA54" s="4705"/>
      <c r="AB54" s="4705"/>
      <c r="AC54" s="4705"/>
      <c r="AD54" s="4705"/>
      <c r="AE54" s="4705"/>
    </row>
    <row r="55" spans="1:32" s="1783" customFormat="1" ht="17.100000000000001" customHeight="1">
      <c r="B55" s="1783" t="s">
        <v>3124</v>
      </c>
      <c r="J55" s="4704" t="str">
        <f>cst_wskakunin_owner1_TEL</f>
        <v>048-222-2222</v>
      </c>
      <c r="K55" s="4705"/>
      <c r="L55" s="4705"/>
      <c r="M55" s="4705"/>
      <c r="N55" s="4705"/>
      <c r="O55" s="4705"/>
      <c r="P55" s="4705"/>
      <c r="Q55" s="4705"/>
      <c r="R55" s="4705"/>
      <c r="S55" s="4705"/>
      <c r="T55" s="1784"/>
      <c r="U55" s="1784"/>
      <c r="V55" s="1784"/>
      <c r="W55" s="1784"/>
      <c r="X55" s="1784"/>
      <c r="Y55" s="1784"/>
      <c r="Z55" s="1784"/>
      <c r="AA55" s="1784"/>
      <c r="AB55" s="1784"/>
      <c r="AC55" s="1784"/>
      <c r="AD55" s="1784"/>
      <c r="AE55" s="1784"/>
    </row>
    <row r="56" spans="1:32" s="1783" customFormat="1" ht="17.100000000000001" customHeight="1">
      <c r="A56" s="1817" t="s">
        <v>3126</v>
      </c>
      <c r="B56" s="1818"/>
      <c r="C56" s="1818"/>
      <c r="D56" s="1818"/>
      <c r="E56" s="1818"/>
      <c r="F56" s="1818"/>
      <c r="G56" s="1818"/>
      <c r="H56" s="1818"/>
      <c r="I56" s="1818"/>
      <c r="J56" s="1818"/>
      <c r="K56" s="1818"/>
      <c r="L56" s="1818"/>
      <c r="M56" s="1818"/>
      <c r="N56" s="1818"/>
      <c r="O56" s="1818"/>
      <c r="P56" s="1818"/>
      <c r="Q56" s="1818"/>
      <c r="R56" s="1818"/>
      <c r="S56" s="1818"/>
      <c r="T56" s="1818"/>
      <c r="U56" s="1818"/>
      <c r="V56" s="1818"/>
      <c r="W56" s="1818"/>
      <c r="X56" s="1818"/>
      <c r="Y56" s="1818"/>
      <c r="Z56" s="1818"/>
      <c r="AA56" s="1818"/>
      <c r="AB56" s="1818"/>
      <c r="AC56" s="1818"/>
      <c r="AD56" s="1818"/>
      <c r="AE56" s="1818"/>
    </row>
    <row r="57" spans="1:32" s="1783" customFormat="1" ht="17.100000000000001" customHeight="1">
      <c r="B57" s="1783" t="s">
        <v>3127</v>
      </c>
      <c r="H57" s="1236" t="s">
        <v>9</v>
      </c>
      <c r="I57" s="4728" t="str">
        <f>cst_wskakunin_sekkei1_SIKAKU</f>
        <v/>
      </c>
      <c r="J57" s="4728"/>
      <c r="K57" s="1237" t="s">
        <v>10</v>
      </c>
      <c r="L57" s="4729" t="s">
        <v>3059</v>
      </c>
      <c r="M57" s="4729"/>
      <c r="N57" s="4729"/>
      <c r="O57" s="4729"/>
      <c r="P57" s="1236" t="s">
        <v>9</v>
      </c>
      <c r="Q57" s="4728" t="str">
        <f>cst_wskakunin_sekkei1_TOUROKU_KIKAN</f>
        <v/>
      </c>
      <c r="R57" s="4728"/>
      <c r="S57" s="4728"/>
      <c r="T57" s="4728"/>
      <c r="U57" s="1237" t="s">
        <v>10</v>
      </c>
      <c r="V57" s="4729" t="s">
        <v>4423</v>
      </c>
      <c r="W57" s="4729"/>
      <c r="X57" s="4729"/>
      <c r="Y57" s="4729"/>
      <c r="Z57" s="4728" t="str">
        <f>cst_wskakunin_sekkei1_KENTIKUSI_NO</f>
        <v/>
      </c>
      <c r="AA57" s="4728"/>
      <c r="AB57" s="4728"/>
      <c r="AC57" s="4728"/>
      <c r="AD57" s="4728"/>
      <c r="AE57" s="1819" t="s">
        <v>7</v>
      </c>
    </row>
    <row r="58" spans="1:32" s="1783" customFormat="1" ht="17.100000000000001" customHeight="1">
      <c r="B58" s="1783" t="s">
        <v>3128</v>
      </c>
      <c r="H58" s="1221"/>
      <c r="I58" s="4730" t="str">
        <f>cst_wskakunin_sekkei1_NAME</f>
        <v/>
      </c>
      <c r="J58" s="4730"/>
      <c r="K58" s="4730"/>
      <c r="L58" s="4730"/>
      <c r="M58" s="4730"/>
      <c r="N58" s="4730"/>
      <c r="O58" s="4730"/>
      <c r="P58" s="4730"/>
      <c r="Q58" s="4730"/>
      <c r="R58" s="4730"/>
      <c r="S58" s="4730"/>
      <c r="T58" s="4730"/>
      <c r="U58" s="4730"/>
      <c r="V58" s="4730"/>
      <c r="W58" s="4730"/>
      <c r="X58" s="4730"/>
      <c r="Y58" s="4730"/>
      <c r="Z58" s="4730"/>
      <c r="AA58" s="4730"/>
      <c r="AB58" s="4730"/>
      <c r="AC58" s="4730"/>
      <c r="AD58" s="4730"/>
      <c r="AE58" s="4730"/>
      <c r="AF58" s="1221"/>
    </row>
    <row r="59" spans="1:32" s="1783" customFormat="1" ht="17.100000000000001" customHeight="1">
      <c r="B59" s="1783" t="s">
        <v>3129</v>
      </c>
      <c r="H59" s="1236" t="s">
        <v>9</v>
      </c>
      <c r="I59" s="4731" t="str">
        <f>cst_wskakunin_sekkei1_JIMU_SIKAKU</f>
        <v/>
      </c>
      <c r="J59" s="4731"/>
      <c r="K59" s="1237" t="s">
        <v>10</v>
      </c>
      <c r="L59" s="4729" t="s">
        <v>3062</v>
      </c>
      <c r="M59" s="4729"/>
      <c r="N59" s="4729"/>
      <c r="O59" s="4729"/>
      <c r="P59" s="1311" t="s">
        <v>9</v>
      </c>
      <c r="Q59" s="4728" t="str">
        <f>cst_wskakunin_sekkei1_JIMU_TOUROKU_KIKAN</f>
        <v/>
      </c>
      <c r="R59" s="4728"/>
      <c r="S59" s="4728"/>
      <c r="T59" s="4728"/>
      <c r="U59" s="1237" t="s">
        <v>10</v>
      </c>
      <c r="V59" s="4729" t="s">
        <v>4003</v>
      </c>
      <c r="W59" s="4729"/>
      <c r="X59" s="4729"/>
      <c r="Y59" s="4729"/>
      <c r="Z59" s="4731" t="str">
        <f>cst_wskakunin_sekkei1_JIMU_NO</f>
        <v/>
      </c>
      <c r="AA59" s="4731"/>
      <c r="AB59" s="4731"/>
      <c r="AC59" s="4731"/>
      <c r="AD59" s="4731"/>
      <c r="AE59" s="1819" t="s">
        <v>7</v>
      </c>
    </row>
    <row r="60" spans="1:32" s="1783" customFormat="1" ht="17.100000000000001" customHeight="1">
      <c r="I60" s="4713" t="str">
        <f>cst_wskakunin_sekkei1_JIMU_NAME</f>
        <v/>
      </c>
      <c r="J60" s="4713"/>
      <c r="K60" s="4713"/>
      <c r="L60" s="4713"/>
      <c r="M60" s="4713"/>
      <c r="N60" s="4713"/>
      <c r="O60" s="4713"/>
      <c r="P60" s="4713"/>
      <c r="Q60" s="4713"/>
      <c r="R60" s="4713"/>
      <c r="S60" s="4713"/>
      <c r="T60" s="4713"/>
      <c r="U60" s="4713"/>
      <c r="V60" s="4713"/>
      <c r="W60" s="4713"/>
      <c r="X60" s="4713"/>
      <c r="Y60" s="4713"/>
      <c r="Z60" s="4713"/>
      <c r="AA60" s="4713"/>
      <c r="AB60" s="4713"/>
      <c r="AC60" s="4713"/>
      <c r="AD60" s="4713"/>
      <c r="AE60" s="4713"/>
    </row>
    <row r="61" spans="1:32" s="1783" customFormat="1" ht="17.100000000000001" customHeight="1">
      <c r="B61" s="1783" t="s">
        <v>3122</v>
      </c>
      <c r="I61" s="1784" t="s">
        <v>2595</v>
      </c>
      <c r="J61" s="4704" t="str">
        <f>cst_wskakunin_sekkei1_ZIP</f>
        <v/>
      </c>
      <c r="K61" s="4705"/>
      <c r="L61" s="4705"/>
      <c r="M61" s="4705"/>
      <c r="N61" s="4705"/>
      <c r="O61" s="4705"/>
      <c r="P61" s="4705"/>
      <c r="Q61" s="1784"/>
      <c r="R61" s="1784"/>
      <c r="S61" s="1784"/>
      <c r="T61" s="1784"/>
      <c r="U61" s="1784"/>
      <c r="V61" s="1784"/>
      <c r="W61" s="1784"/>
      <c r="X61" s="1784"/>
      <c r="Y61" s="1784"/>
      <c r="Z61" s="1784"/>
      <c r="AA61" s="1784"/>
      <c r="AB61" s="1784"/>
      <c r="AC61" s="1784"/>
      <c r="AD61" s="1784"/>
      <c r="AE61" s="1784"/>
    </row>
    <row r="62" spans="1:32" s="1783" customFormat="1" ht="17.100000000000001" customHeight="1">
      <c r="B62" s="1783" t="s">
        <v>3064</v>
      </c>
      <c r="I62" s="1784"/>
      <c r="J62" s="4704" t="str">
        <f>cst_wskakunin_sekkei1__address</f>
        <v/>
      </c>
      <c r="K62" s="4705"/>
      <c r="L62" s="4705"/>
      <c r="M62" s="4705"/>
      <c r="N62" s="4705"/>
      <c r="O62" s="4705"/>
      <c r="P62" s="4705"/>
      <c r="Q62" s="4705"/>
      <c r="R62" s="4705"/>
      <c r="S62" s="4705"/>
      <c r="T62" s="4705"/>
      <c r="U62" s="4705"/>
      <c r="V62" s="4705"/>
      <c r="W62" s="4705"/>
      <c r="X62" s="4705"/>
      <c r="Y62" s="4705"/>
      <c r="Z62" s="4705"/>
      <c r="AA62" s="4705"/>
      <c r="AB62" s="4705"/>
      <c r="AC62" s="4705"/>
      <c r="AD62" s="4705"/>
      <c r="AE62" s="4705"/>
    </row>
    <row r="63" spans="1:32" s="1783" customFormat="1" ht="17.100000000000001" customHeight="1">
      <c r="B63" s="1783" t="s">
        <v>3124</v>
      </c>
      <c r="I63" s="1784"/>
      <c r="J63" s="4704" t="str">
        <f>cst_wskakunin_sekkei1_TEL</f>
        <v/>
      </c>
      <c r="K63" s="4705"/>
      <c r="L63" s="4705"/>
      <c r="M63" s="4705"/>
      <c r="N63" s="4705"/>
      <c r="O63" s="4705"/>
      <c r="P63" s="4705"/>
      <c r="Q63" s="4705"/>
      <c r="R63" s="4705"/>
      <c r="S63" s="4705"/>
      <c r="T63" s="1784"/>
      <c r="U63" s="1784"/>
      <c r="V63" s="1784"/>
      <c r="W63" s="1784"/>
      <c r="X63" s="1784"/>
      <c r="Y63" s="1784"/>
      <c r="Z63" s="1784"/>
      <c r="AA63" s="1784"/>
      <c r="AB63" s="1784"/>
      <c r="AC63" s="1784"/>
      <c r="AD63" s="1784"/>
      <c r="AE63" s="1784"/>
    </row>
    <row r="64" spans="1:32" s="1783" customFormat="1" ht="17.100000000000001" customHeight="1">
      <c r="A64" s="1817" t="s">
        <v>5129</v>
      </c>
      <c r="B64" s="1818"/>
      <c r="C64" s="1818"/>
      <c r="D64" s="1818"/>
      <c r="E64" s="1818"/>
      <c r="F64" s="1818"/>
      <c r="G64" s="1818"/>
      <c r="H64" s="1818"/>
      <c r="I64" s="1818"/>
      <c r="J64" s="1818"/>
      <c r="K64" s="1818"/>
      <c r="L64" s="1818"/>
      <c r="M64" s="1818"/>
      <c r="N64" s="1818"/>
      <c r="O64" s="1818"/>
      <c r="P64" s="1818"/>
      <c r="Q64" s="1818"/>
      <c r="R64" s="1818"/>
      <c r="S64" s="1818"/>
      <c r="T64" s="1818"/>
      <c r="U64" s="1818"/>
      <c r="V64" s="1818"/>
      <c r="W64" s="1818"/>
      <c r="X64" s="1818"/>
      <c r="Y64" s="1818"/>
      <c r="Z64" s="1818"/>
      <c r="AA64" s="1818"/>
      <c r="AB64" s="1818"/>
      <c r="AC64" s="1818"/>
      <c r="AD64" s="1818"/>
      <c r="AE64" s="1818"/>
    </row>
    <row r="65" spans="1:31" s="1783" customFormat="1" ht="17.100000000000001" customHeight="1">
      <c r="B65" s="1783" t="s">
        <v>3127</v>
      </c>
      <c r="H65" s="1236" t="s">
        <v>9</v>
      </c>
      <c r="I65" s="4728" t="str">
        <f>cst_wskakunin_kanri1_SIKAKU</f>
        <v/>
      </c>
      <c r="J65" s="4728"/>
      <c r="K65" s="1237" t="s">
        <v>10</v>
      </c>
      <c r="L65" s="4729" t="s">
        <v>3059</v>
      </c>
      <c r="M65" s="4729"/>
      <c r="N65" s="4729"/>
      <c r="O65" s="4729"/>
      <c r="P65" s="1236" t="s">
        <v>9</v>
      </c>
      <c r="Q65" s="4728" t="str">
        <f>cst_wskakunin_kanri1_TOUROKU_KIKAN</f>
        <v/>
      </c>
      <c r="R65" s="4728"/>
      <c r="S65" s="4728"/>
      <c r="T65" s="4728"/>
      <c r="U65" s="1237" t="s">
        <v>10</v>
      </c>
      <c r="V65" s="4729" t="s">
        <v>4423</v>
      </c>
      <c r="W65" s="4729"/>
      <c r="X65" s="4729"/>
      <c r="Y65" s="4729"/>
      <c r="Z65" s="4728" t="str">
        <f>cst_wskakunin_kanri1_KENTIKUSI_NO</f>
        <v/>
      </c>
      <c r="AA65" s="4728"/>
      <c r="AB65" s="4728"/>
      <c r="AC65" s="4728"/>
      <c r="AD65" s="4728"/>
      <c r="AE65" s="1819" t="s">
        <v>7</v>
      </c>
    </row>
    <row r="66" spans="1:31" s="1783" customFormat="1" ht="17.100000000000001" customHeight="1">
      <c r="B66" s="1783" t="s">
        <v>3128</v>
      </c>
      <c r="H66" s="1221"/>
      <c r="I66" s="4730" t="str">
        <f>cst_wskakunin_kanri1_NAME</f>
        <v/>
      </c>
      <c r="J66" s="4730"/>
      <c r="K66" s="4730"/>
      <c r="L66" s="4730"/>
      <c r="M66" s="4730"/>
      <c r="N66" s="4730"/>
      <c r="O66" s="4730"/>
      <c r="P66" s="4730"/>
      <c r="Q66" s="4730"/>
      <c r="R66" s="4730"/>
      <c r="S66" s="4730"/>
      <c r="T66" s="4730"/>
      <c r="U66" s="4730"/>
      <c r="V66" s="4730"/>
      <c r="W66" s="4730"/>
      <c r="X66" s="4730"/>
      <c r="Y66" s="4730"/>
      <c r="Z66" s="4730"/>
      <c r="AA66" s="4730"/>
      <c r="AB66" s="4730"/>
      <c r="AC66" s="4730"/>
      <c r="AD66" s="4730"/>
      <c r="AE66" s="4730"/>
    </row>
    <row r="67" spans="1:31" s="1783" customFormat="1" ht="17.100000000000001" customHeight="1">
      <c r="B67" s="1783" t="s">
        <v>3129</v>
      </c>
      <c r="H67" s="1236" t="s">
        <v>9</v>
      </c>
      <c r="I67" s="4731" t="str">
        <f>cst_wskakunin_kanri1_JIMU_SIKAKU</f>
        <v/>
      </c>
      <c r="J67" s="4731"/>
      <c r="K67" s="1237" t="s">
        <v>10</v>
      </c>
      <c r="L67" s="4729" t="s">
        <v>3062</v>
      </c>
      <c r="M67" s="4729"/>
      <c r="N67" s="4729"/>
      <c r="O67" s="4729"/>
      <c r="P67" s="1311" t="s">
        <v>9</v>
      </c>
      <c r="Q67" s="4728" t="str">
        <f>cst_wskakunin_kanri1_JIMU_TOUROKU_KIKAN</f>
        <v/>
      </c>
      <c r="R67" s="4728"/>
      <c r="S67" s="4728"/>
      <c r="T67" s="4728"/>
      <c r="U67" s="1237" t="s">
        <v>10</v>
      </c>
      <c r="V67" s="4729" t="s">
        <v>4003</v>
      </c>
      <c r="W67" s="4729"/>
      <c r="X67" s="4729"/>
      <c r="Y67" s="4729"/>
      <c r="Z67" s="4731" t="str">
        <f>cst_wskakunin_kanri1_JIMU_NO</f>
        <v/>
      </c>
      <c r="AA67" s="4731"/>
      <c r="AB67" s="4731"/>
      <c r="AC67" s="4731"/>
      <c r="AD67" s="4731"/>
      <c r="AE67" s="1819" t="s">
        <v>7</v>
      </c>
    </row>
    <row r="68" spans="1:31" s="1783" customFormat="1" ht="17.100000000000001" customHeight="1">
      <c r="I68" s="4713" t="str">
        <f>cst_wskakunin_kanri1_JIMU_NAME</f>
        <v/>
      </c>
      <c r="J68" s="4713"/>
      <c r="K68" s="4713"/>
      <c r="L68" s="4713"/>
      <c r="M68" s="4713"/>
      <c r="N68" s="4713"/>
      <c r="O68" s="4713"/>
      <c r="P68" s="4713"/>
      <c r="Q68" s="4713"/>
      <c r="R68" s="4713"/>
      <c r="S68" s="4713"/>
      <c r="T68" s="4713"/>
      <c r="U68" s="4713"/>
      <c r="V68" s="4713"/>
      <c r="W68" s="4713"/>
      <c r="X68" s="4713"/>
      <c r="Y68" s="4713"/>
      <c r="Z68" s="4713"/>
      <c r="AA68" s="4713"/>
      <c r="AB68" s="4713"/>
      <c r="AC68" s="4713"/>
      <c r="AD68" s="4713"/>
      <c r="AE68" s="4713"/>
    </row>
    <row r="69" spans="1:31" s="1783" customFormat="1" ht="17.100000000000001" customHeight="1">
      <c r="B69" s="1783" t="s">
        <v>3122</v>
      </c>
      <c r="I69" s="1784" t="s">
        <v>2595</v>
      </c>
      <c r="J69" s="4704" t="str">
        <f>cst_wskakunin_kanri1_ZIP</f>
        <v/>
      </c>
      <c r="K69" s="4705"/>
      <c r="L69" s="4705"/>
      <c r="M69" s="4705"/>
      <c r="N69" s="4705"/>
      <c r="O69" s="4705"/>
      <c r="P69" s="4705"/>
      <c r="Q69" s="1784"/>
      <c r="R69" s="1784"/>
      <c r="S69" s="1784"/>
      <c r="T69" s="1784"/>
      <c r="U69" s="1784"/>
      <c r="V69" s="1784"/>
      <c r="W69" s="1784"/>
      <c r="X69" s="1784"/>
      <c r="Y69" s="1784"/>
      <c r="Z69" s="1784"/>
      <c r="AA69" s="1784"/>
      <c r="AB69" s="1784"/>
      <c r="AC69" s="1784"/>
      <c r="AD69" s="1784"/>
      <c r="AE69" s="1784"/>
    </row>
    <row r="70" spans="1:31" s="1783" customFormat="1" ht="17.100000000000001" customHeight="1">
      <c r="B70" s="1783" t="s">
        <v>3064</v>
      </c>
      <c r="I70" s="1784"/>
      <c r="J70" s="4704" t="str">
        <f>cst_wskakunin_kanri1__address</f>
        <v/>
      </c>
      <c r="K70" s="4705"/>
      <c r="L70" s="4705"/>
      <c r="M70" s="4705"/>
      <c r="N70" s="4705"/>
      <c r="O70" s="4705"/>
      <c r="P70" s="4705"/>
      <c r="Q70" s="4705"/>
      <c r="R70" s="4705"/>
      <c r="S70" s="4705"/>
      <c r="T70" s="4705"/>
      <c r="U70" s="4705"/>
      <c r="V70" s="4705"/>
      <c r="W70" s="4705"/>
      <c r="X70" s="4705"/>
      <c r="Y70" s="4705"/>
      <c r="Z70" s="4705"/>
      <c r="AA70" s="4705"/>
      <c r="AB70" s="4705"/>
      <c r="AC70" s="4705"/>
      <c r="AD70" s="4705"/>
      <c r="AE70" s="4705"/>
    </row>
    <row r="71" spans="1:31" s="1783" customFormat="1" ht="17.100000000000001" customHeight="1">
      <c r="B71" s="1783" t="s">
        <v>3124</v>
      </c>
      <c r="I71" s="1784"/>
      <c r="J71" s="4704" t="str">
        <f>cst_wskakunin_kanri1_TEL</f>
        <v/>
      </c>
      <c r="K71" s="4705"/>
      <c r="L71" s="4705"/>
      <c r="M71" s="4705"/>
      <c r="N71" s="4705"/>
      <c r="O71" s="4705"/>
      <c r="P71" s="4705"/>
      <c r="Q71" s="4705"/>
      <c r="R71" s="4705"/>
      <c r="S71" s="4705"/>
      <c r="T71" s="1784"/>
      <c r="U71" s="1784"/>
      <c r="V71" s="1784"/>
      <c r="W71" s="1784"/>
      <c r="X71" s="1784"/>
      <c r="Y71" s="1784"/>
      <c r="Z71" s="1784"/>
      <c r="AA71" s="1784"/>
      <c r="AB71" s="1784"/>
      <c r="AC71" s="1784"/>
      <c r="AD71" s="1784"/>
      <c r="AE71" s="1784"/>
    </row>
    <row r="72" spans="1:31" s="1783" customFormat="1" ht="17.100000000000001" customHeight="1">
      <c r="A72" s="1817" t="s">
        <v>5130</v>
      </c>
      <c r="B72" s="1818"/>
      <c r="C72" s="1818"/>
      <c r="D72" s="1818"/>
      <c r="E72" s="1818"/>
      <c r="F72" s="1818"/>
      <c r="G72" s="1818"/>
      <c r="H72" s="1818"/>
      <c r="I72" s="1818"/>
      <c r="J72" s="1818"/>
      <c r="K72" s="1818"/>
      <c r="L72" s="1818"/>
      <c r="M72" s="1818"/>
      <c r="N72" s="1818"/>
      <c r="O72" s="1818"/>
      <c r="P72" s="1818"/>
      <c r="Q72" s="1818"/>
      <c r="R72" s="1818"/>
      <c r="S72" s="1818"/>
      <c r="T72" s="1818"/>
      <c r="U72" s="1818"/>
      <c r="V72" s="1818"/>
      <c r="W72" s="1818"/>
      <c r="X72" s="1818"/>
      <c r="Y72" s="1818"/>
      <c r="Z72" s="1818"/>
      <c r="AA72" s="1818"/>
      <c r="AB72" s="1818"/>
      <c r="AC72" s="1818"/>
      <c r="AD72" s="1818"/>
      <c r="AE72" s="1818"/>
    </row>
    <row r="73" spans="1:31" s="1783" customFormat="1" ht="17.100000000000001" customHeight="1">
      <c r="B73" s="1783" t="s">
        <v>3121</v>
      </c>
      <c r="I73" s="4704" t="str">
        <f>cst_wskakunin_sekou1_NAME</f>
        <v>テスト施工者</v>
      </c>
      <c r="J73" s="4704"/>
      <c r="K73" s="4704"/>
      <c r="L73" s="4704"/>
      <c r="M73" s="4704"/>
      <c r="N73" s="4704"/>
      <c r="O73" s="4704"/>
      <c r="P73" s="4704"/>
      <c r="Q73" s="4704"/>
      <c r="R73" s="4704"/>
      <c r="S73" s="4704"/>
      <c r="T73" s="4704"/>
      <c r="U73" s="4704"/>
      <c r="V73" s="4704"/>
      <c r="W73" s="4704"/>
      <c r="X73" s="4704"/>
      <c r="Y73" s="4704"/>
      <c r="Z73" s="4704"/>
      <c r="AA73" s="4704"/>
      <c r="AB73" s="4704"/>
      <c r="AC73" s="4704"/>
      <c r="AD73" s="4704"/>
      <c r="AE73" s="4704"/>
    </row>
    <row r="74" spans="1:31" s="1783" customFormat="1" ht="17.100000000000001" customHeight="1">
      <c r="B74" s="1783" t="s">
        <v>3061</v>
      </c>
      <c r="I74" s="4704" t="str">
        <f>cst_wskakunin_sekou1_JIMU_NAME</f>
        <v>XXXアーキ</v>
      </c>
      <c r="J74" s="4704"/>
      <c r="K74" s="4704"/>
      <c r="L74" s="4704"/>
      <c r="M74" s="4704"/>
      <c r="N74" s="4704"/>
      <c r="O74" s="4704"/>
      <c r="P74" s="4704"/>
      <c r="Q74" s="4704"/>
      <c r="R74" s="4704"/>
      <c r="S74" s="4704"/>
      <c r="T74" s="4704"/>
      <c r="U74" s="4704"/>
      <c r="V74" s="4704"/>
      <c r="W74" s="4704"/>
      <c r="X74" s="4704"/>
      <c r="Y74" s="4704"/>
      <c r="Z74" s="4704"/>
      <c r="AA74" s="4704"/>
      <c r="AB74" s="4704"/>
      <c r="AC74" s="4704"/>
      <c r="AD74" s="4704"/>
      <c r="AE74" s="4704"/>
    </row>
    <row r="75" spans="1:31" s="1783" customFormat="1" ht="17.100000000000001" customHeight="1">
      <c r="I75" s="1784" t="s">
        <v>710</v>
      </c>
      <c r="J75" s="1785"/>
      <c r="K75" s="1785"/>
      <c r="L75" s="1785"/>
      <c r="N75" s="1783" t="s">
        <v>11</v>
      </c>
      <c r="O75" s="4715" t="str">
        <f>cst_wskakunin_sekou1_SEKOU_SIKAKU</f>
        <v>大臣</v>
      </c>
      <c r="P75" s="4715"/>
      <c r="Q75" s="4715"/>
      <c r="R75" s="4715"/>
      <c r="S75" s="1783" t="s">
        <v>57</v>
      </c>
      <c r="T75" s="1785" t="s">
        <v>6</v>
      </c>
      <c r="U75" s="4716" t="str">
        <f>cst_wskakunin_sekou1_SEKOU_NO</f>
        <v/>
      </c>
      <c r="V75" s="4716"/>
      <c r="W75" s="4716"/>
      <c r="X75" s="4716"/>
      <c r="Y75" s="1783" t="s">
        <v>7</v>
      </c>
      <c r="AB75" s="1785"/>
      <c r="AC75" s="1785"/>
      <c r="AD75" s="1785"/>
    </row>
    <row r="76" spans="1:31" s="1783" customFormat="1" ht="17.100000000000001" customHeight="1">
      <c r="B76" s="1783" t="s">
        <v>3122</v>
      </c>
      <c r="I76" s="1783" t="s">
        <v>2595</v>
      </c>
      <c r="J76" s="4704" t="str">
        <f>cst_wskakunin_sekou1_ZIP</f>
        <v>359-0034</v>
      </c>
      <c r="K76" s="4705"/>
      <c r="L76" s="4705"/>
      <c r="M76" s="4705"/>
      <c r="N76" s="4705"/>
      <c r="O76" s="4705"/>
      <c r="P76" s="4705"/>
    </row>
    <row r="77" spans="1:31" s="1783" customFormat="1" ht="17.100000000000001" customHeight="1">
      <c r="B77" s="1783" t="s">
        <v>3064</v>
      </c>
      <c r="J77" s="4704" t="str">
        <f>cst_wskakunin_sekou1__address</f>
        <v>埼玉県所沢市東新井町307-7</v>
      </c>
      <c r="K77" s="4705"/>
      <c r="L77" s="4705"/>
      <c r="M77" s="4705"/>
      <c r="N77" s="4705"/>
      <c r="O77" s="4705"/>
      <c r="P77" s="4705"/>
      <c r="Q77" s="4705"/>
      <c r="R77" s="4705"/>
      <c r="S77" s="4705"/>
      <c r="T77" s="4705"/>
      <c r="U77" s="4705"/>
      <c r="V77" s="4705"/>
      <c r="W77" s="4705"/>
      <c r="X77" s="4705"/>
      <c r="Y77" s="4705"/>
      <c r="Z77" s="4705"/>
      <c r="AA77" s="4705"/>
      <c r="AB77" s="4705"/>
      <c r="AC77" s="4705"/>
      <c r="AD77" s="4705"/>
      <c r="AE77" s="4705"/>
    </row>
    <row r="78" spans="1:31" s="1783" customFormat="1" ht="17.100000000000001" customHeight="1">
      <c r="B78" s="1783" t="s">
        <v>3124</v>
      </c>
      <c r="J78" s="4704" t="str">
        <f>cst_wskakunin_sekou1_TEL</f>
        <v>048-222-2222</v>
      </c>
      <c r="K78" s="4705"/>
      <c r="L78" s="4705"/>
      <c r="M78" s="4705"/>
      <c r="N78" s="4705"/>
      <c r="O78" s="4705"/>
      <c r="P78" s="4705"/>
      <c r="Q78" s="4705"/>
      <c r="R78" s="4705"/>
      <c r="S78" s="4705"/>
    </row>
    <row r="79" spans="1:31" s="1783" customFormat="1" ht="17.100000000000001" customHeight="1">
      <c r="A79" s="1817" t="s">
        <v>5131</v>
      </c>
      <c r="B79" s="1818"/>
      <c r="C79" s="1818"/>
      <c r="D79" s="1818"/>
      <c r="E79" s="1818"/>
      <c r="F79" s="1818"/>
      <c r="G79" s="1818"/>
      <c r="H79" s="1818"/>
      <c r="I79" s="1818"/>
      <c r="J79" s="1818"/>
      <c r="K79" s="1818"/>
      <c r="L79" s="1818"/>
      <c r="M79" s="1818"/>
      <c r="N79" s="1818"/>
      <c r="O79" s="1818"/>
      <c r="P79" s="1818"/>
      <c r="Q79" s="1818"/>
      <c r="R79" s="1818"/>
      <c r="S79" s="1818"/>
      <c r="T79" s="1818"/>
      <c r="U79" s="1818"/>
      <c r="V79" s="1818"/>
      <c r="W79" s="1818"/>
      <c r="X79" s="1818"/>
      <c r="Y79" s="1818"/>
      <c r="Z79" s="1818"/>
      <c r="AA79" s="1818"/>
      <c r="AB79" s="1818"/>
      <c r="AC79" s="1818"/>
      <c r="AD79" s="1818"/>
      <c r="AE79" s="1818"/>
    </row>
    <row r="80" spans="1:31" s="1783" customFormat="1" ht="17.100000000000001" customHeight="1"/>
    <row r="81" spans="1:32" ht="17.100000000000001" customHeight="1"/>
    <row r="82" spans="1:32" s="1783" customFormat="1" ht="17.100000000000001" customHeight="1">
      <c r="A82" s="1817" t="s">
        <v>5132</v>
      </c>
      <c r="B82" s="1818"/>
      <c r="C82" s="1818"/>
      <c r="D82" s="1818"/>
      <c r="E82" s="1818"/>
      <c r="F82" s="1818"/>
      <c r="G82" s="1818"/>
      <c r="H82" s="1818"/>
      <c r="I82" s="1818"/>
      <c r="J82" s="1818"/>
      <c r="K82" s="1818"/>
      <c r="L82" s="1818"/>
      <c r="M82" s="1818"/>
      <c r="N82" s="1818"/>
      <c r="O82" s="1818"/>
      <c r="P82" s="1818"/>
      <c r="Q82" s="1818"/>
      <c r="R82" s="1818"/>
      <c r="S82" s="1818"/>
      <c r="T82" s="1818"/>
      <c r="U82" s="1818"/>
      <c r="V82" s="1818"/>
      <c r="W82" s="1818"/>
      <c r="X82" s="1818"/>
      <c r="Y82" s="1818"/>
      <c r="Z82" s="1818"/>
      <c r="AA82" s="1818"/>
      <c r="AB82" s="1818"/>
      <c r="AC82" s="1818"/>
      <c r="AD82" s="1818"/>
      <c r="AE82" s="1818"/>
    </row>
    <row r="83" spans="1:32" s="1783" customFormat="1" ht="17.100000000000001" customHeight="1">
      <c r="B83" s="4717"/>
      <c r="C83" s="4717"/>
      <c r="D83" s="4717"/>
      <c r="E83" s="4717"/>
      <c r="F83" s="4717"/>
      <c r="G83" s="4717"/>
      <c r="H83" s="4717"/>
      <c r="I83" s="4717"/>
      <c r="J83" s="4717"/>
      <c r="K83" s="4717"/>
      <c r="L83" s="4717"/>
      <c r="M83" s="4717"/>
      <c r="N83" s="4717"/>
      <c r="O83" s="4717"/>
      <c r="P83" s="4717"/>
      <c r="Q83" s="4717"/>
      <c r="R83" s="4717"/>
      <c r="S83" s="4717"/>
      <c r="T83" s="4717"/>
      <c r="U83" s="4717"/>
      <c r="V83" s="4717"/>
      <c r="W83" s="4717"/>
      <c r="X83" s="4717"/>
      <c r="Y83" s="4717"/>
      <c r="Z83" s="4717"/>
      <c r="AA83" s="4717"/>
      <c r="AB83" s="4717"/>
      <c r="AC83" s="4717"/>
      <c r="AD83" s="4717"/>
      <c r="AE83" s="4717"/>
    </row>
    <row r="84" spans="1:32" s="1783" customFormat="1" ht="4.5" customHeight="1"/>
    <row r="85" spans="1:32" s="1783" customFormat="1" ht="17.100000000000001" customHeight="1">
      <c r="A85" s="1783" t="s">
        <v>3132</v>
      </c>
      <c r="F85" s="4702" t="str">
        <f>cst_wskakunin_BUILD_NAME</f>
        <v>テスト０７１１－１</v>
      </c>
      <c r="G85" s="4702"/>
      <c r="H85" s="4702"/>
      <c r="I85" s="4702"/>
      <c r="J85" s="4702"/>
      <c r="K85" s="4702"/>
      <c r="L85" s="4702"/>
      <c r="M85" s="4702"/>
      <c r="N85" s="4702"/>
      <c r="O85" s="4702"/>
      <c r="P85" s="4702"/>
      <c r="Q85" s="4702"/>
      <c r="R85" s="4702"/>
      <c r="S85" s="4702"/>
      <c r="T85" s="4702"/>
      <c r="U85" s="4702"/>
      <c r="V85" s="4702"/>
      <c r="W85" s="4702"/>
      <c r="X85" s="4702"/>
      <c r="Y85" s="4702"/>
      <c r="Z85" s="4702"/>
      <c r="AA85" s="4702"/>
      <c r="AB85" s="4702"/>
      <c r="AC85" s="4702"/>
      <c r="AD85" s="4702"/>
      <c r="AE85" s="1783" t="s">
        <v>57</v>
      </c>
    </row>
    <row r="86" spans="1:32" s="1783" customFormat="1" ht="18" customHeight="1">
      <c r="A86" s="4699" t="s">
        <v>3142</v>
      </c>
      <c r="B86" s="4699"/>
      <c r="C86" s="4699"/>
      <c r="D86" s="4699"/>
      <c r="E86" s="4699"/>
      <c r="F86" s="4699"/>
      <c r="G86" s="4699"/>
      <c r="H86" s="4699"/>
      <c r="I86" s="4699"/>
      <c r="J86" s="4699"/>
      <c r="K86" s="4699"/>
      <c r="L86" s="4699"/>
      <c r="M86" s="4699"/>
      <c r="N86" s="4699"/>
      <c r="O86" s="4699"/>
      <c r="P86" s="4699"/>
      <c r="Q86" s="4699"/>
      <c r="R86" s="4699"/>
      <c r="S86" s="4699"/>
      <c r="T86" s="4699"/>
      <c r="U86" s="4699"/>
      <c r="V86" s="4699"/>
      <c r="W86" s="4699"/>
      <c r="X86" s="4699"/>
      <c r="Y86" s="4699"/>
      <c r="Z86" s="4699"/>
      <c r="AA86" s="4699"/>
      <c r="AB86" s="4699"/>
      <c r="AC86" s="4699"/>
      <c r="AD86" s="4699"/>
      <c r="AE86" s="4699"/>
      <c r="AF86" s="4699"/>
    </row>
    <row r="87" spans="1:32" s="1783" customFormat="1" ht="24.75" customHeight="1">
      <c r="A87" s="1803"/>
      <c r="B87" s="1816"/>
      <c r="C87" s="1803"/>
      <c r="D87" s="1803"/>
      <c r="E87" s="1803"/>
      <c r="F87" s="1803"/>
      <c r="G87" s="1803"/>
      <c r="H87" s="1803"/>
      <c r="I87" s="1803"/>
      <c r="J87" s="1803"/>
      <c r="K87" s="1803"/>
      <c r="L87" s="1803"/>
      <c r="M87" s="1803"/>
      <c r="N87" s="1803"/>
      <c r="O87" s="1803"/>
      <c r="P87" s="1803"/>
      <c r="Q87" s="1803"/>
      <c r="R87" s="1803"/>
      <c r="S87" s="1803"/>
      <c r="T87" s="1803"/>
      <c r="U87" s="1803"/>
      <c r="V87" s="1803"/>
      <c r="W87" s="1803"/>
      <c r="X87" s="1803"/>
      <c r="Y87" s="1803"/>
      <c r="Z87" s="1803"/>
      <c r="AA87" s="1803"/>
      <c r="AB87" s="1803"/>
      <c r="AC87" s="1803"/>
      <c r="AD87" s="1803"/>
      <c r="AE87" s="1803"/>
    </row>
    <row r="88" spans="1:32" s="1783" customFormat="1" ht="6.75" customHeight="1"/>
    <row r="89" spans="1:32" s="1783" customFormat="1" ht="17.25" customHeight="1">
      <c r="A89" s="1817" t="s">
        <v>3143</v>
      </c>
      <c r="B89" s="1818"/>
      <c r="C89" s="1818"/>
      <c r="D89" s="1818"/>
      <c r="E89" s="1818"/>
      <c r="F89" s="1818"/>
      <c r="G89" s="1818"/>
      <c r="H89" s="1818"/>
      <c r="I89" s="1818"/>
      <c r="J89" s="1818"/>
      <c r="K89" s="1818"/>
      <c r="L89" s="1818"/>
      <c r="M89" s="1818"/>
      <c r="N89" s="1818"/>
      <c r="O89" s="1818"/>
      <c r="P89" s="1818"/>
      <c r="Q89" s="1818"/>
      <c r="R89" s="1818"/>
      <c r="S89" s="1818"/>
      <c r="T89" s="1818"/>
      <c r="U89" s="1818"/>
      <c r="V89" s="1818"/>
      <c r="W89" s="1818"/>
      <c r="X89" s="1818"/>
      <c r="Y89" s="1818"/>
      <c r="Z89" s="1818"/>
      <c r="AA89" s="1818"/>
      <c r="AB89" s="1818"/>
      <c r="AC89" s="1818"/>
      <c r="AD89" s="1818"/>
      <c r="AE89" s="1818"/>
    </row>
    <row r="90" spans="1:32" s="1783" customFormat="1" ht="17.25" customHeight="1">
      <c r="C90" s="1820" t="s">
        <v>139</v>
      </c>
      <c r="D90" s="1783" t="s">
        <v>3144</v>
      </c>
      <c r="J90" s="1785"/>
      <c r="K90" s="1821"/>
      <c r="L90" s="1821"/>
      <c r="M90" s="1821"/>
      <c r="N90" s="1821"/>
      <c r="O90" s="1821"/>
      <c r="P90" s="1821"/>
      <c r="Q90" s="1821"/>
      <c r="R90" s="1821"/>
      <c r="S90" s="1821"/>
      <c r="T90" s="1821"/>
      <c r="U90" s="1821"/>
      <c r="V90" s="1821"/>
      <c r="W90" s="1821"/>
      <c r="X90" s="1821"/>
      <c r="Y90" s="1821"/>
      <c r="Z90" s="1821"/>
      <c r="AA90" s="1821"/>
      <c r="AB90" s="1821"/>
      <c r="AC90" s="1821"/>
      <c r="AD90" s="1821"/>
      <c r="AE90" s="1821"/>
    </row>
    <row r="91" spans="1:32" s="1783" customFormat="1" ht="17.25" customHeight="1">
      <c r="C91" s="1820" t="s">
        <v>139</v>
      </c>
      <c r="D91" s="1783" t="s">
        <v>3145</v>
      </c>
      <c r="J91" s="1785"/>
      <c r="K91" s="1821"/>
      <c r="L91" s="1821"/>
      <c r="M91" s="1821"/>
      <c r="N91" s="1821"/>
      <c r="O91" s="1821"/>
      <c r="P91" s="1821"/>
      <c r="Q91" s="1821"/>
      <c r="R91" s="1821"/>
      <c r="S91" s="1821"/>
      <c r="T91" s="1821"/>
      <c r="U91" s="1821"/>
      <c r="V91" s="1821"/>
      <c r="W91" s="1821"/>
      <c r="X91" s="1821"/>
      <c r="Y91" s="1821"/>
      <c r="Z91" s="1821"/>
      <c r="AA91" s="1821"/>
      <c r="AB91" s="1821"/>
      <c r="AC91" s="1821"/>
      <c r="AD91" s="1821"/>
      <c r="AE91" s="1821"/>
    </row>
    <row r="92" spans="1:32" s="1783" customFormat="1" ht="17.25" customHeight="1">
      <c r="A92" s="1817" t="s">
        <v>5133</v>
      </c>
      <c r="B92" s="1818"/>
      <c r="C92" s="1818"/>
      <c r="D92" s="1818"/>
      <c r="E92" s="1818"/>
      <c r="F92" s="1818"/>
      <c r="G92" s="1818"/>
      <c r="H92" s="1818"/>
      <c r="I92" s="1818"/>
      <c r="J92" s="1818"/>
      <c r="K92" s="1818"/>
      <c r="L92" s="1818"/>
      <c r="M92" s="1818"/>
      <c r="N92" s="1818"/>
      <c r="O92" s="1818"/>
      <c r="P92" s="1818"/>
      <c r="Q92" s="1818"/>
      <c r="R92" s="1818"/>
      <c r="S92" s="1818"/>
      <c r="T92" s="1818"/>
      <c r="U92" s="1818"/>
      <c r="V92" s="1818"/>
      <c r="W92" s="1818"/>
      <c r="X92" s="1818"/>
      <c r="Y92" s="1818"/>
      <c r="Z92" s="1818"/>
      <c r="AA92" s="1818"/>
      <c r="AB92" s="1818"/>
      <c r="AC92" s="1818"/>
      <c r="AD92" s="1818"/>
      <c r="AE92" s="1818"/>
    </row>
    <row r="93" spans="1:32" s="1783" customFormat="1" ht="17.25" customHeight="1">
      <c r="A93" s="1822"/>
      <c r="B93" s="1823">
        <v>1</v>
      </c>
      <c r="C93" s="1823" t="s">
        <v>3147</v>
      </c>
      <c r="D93" s="1823" t="s">
        <v>3148</v>
      </c>
      <c r="J93" s="1785"/>
      <c r="K93" s="1821"/>
      <c r="L93" s="1821"/>
      <c r="M93" s="1821"/>
      <c r="N93" s="1821"/>
      <c r="O93" s="1821"/>
      <c r="P93" s="1821"/>
      <c r="Q93" s="1821"/>
      <c r="R93" s="1821"/>
      <c r="S93" s="1821"/>
      <c r="T93" s="1821"/>
      <c r="U93" s="1821"/>
      <c r="V93" s="1821"/>
      <c r="W93" s="1821"/>
      <c r="X93" s="1821"/>
      <c r="Y93" s="1821"/>
      <c r="Z93" s="1821"/>
      <c r="AA93" s="1821"/>
      <c r="AB93" s="1821"/>
      <c r="AC93" s="1821"/>
      <c r="AD93" s="1821"/>
      <c r="AE93" s="1821"/>
    </row>
    <row r="94" spans="1:32" s="1783" customFormat="1" ht="17.25" customHeight="1">
      <c r="C94" s="1820" t="s">
        <v>139</v>
      </c>
      <c r="D94" s="4714" t="s">
        <v>3149</v>
      </c>
      <c r="E94" s="4714"/>
      <c r="F94" s="1783" t="s">
        <v>3150</v>
      </c>
      <c r="J94" s="1785"/>
      <c r="K94" s="1821"/>
      <c r="L94" s="1821"/>
      <c r="M94" s="1821"/>
      <c r="N94" s="1821"/>
      <c r="O94" s="1821"/>
      <c r="P94" s="1821"/>
      <c r="Q94" s="1821"/>
      <c r="R94" s="1821"/>
      <c r="S94" s="1821"/>
      <c r="T94" s="1821"/>
      <c r="U94" s="1821"/>
      <c r="V94" s="1821"/>
      <c r="W94" s="1821"/>
      <c r="X94" s="1821"/>
      <c r="Y94" s="1821"/>
      <c r="Z94" s="1821"/>
      <c r="AA94" s="1821"/>
      <c r="AB94" s="1821"/>
      <c r="AC94" s="1821"/>
      <c r="AD94" s="1821"/>
      <c r="AE94" s="1821"/>
    </row>
    <row r="95" spans="1:32" s="1783" customFormat="1" ht="17.25" customHeight="1">
      <c r="C95" s="1820" t="s">
        <v>139</v>
      </c>
      <c r="D95" s="4714" t="s">
        <v>3151</v>
      </c>
      <c r="E95" s="4714"/>
      <c r="F95" s="1783" t="s">
        <v>3152</v>
      </c>
      <c r="J95" s="1785"/>
      <c r="K95" s="1821"/>
      <c r="L95" s="1821"/>
      <c r="M95" s="1821"/>
      <c r="N95" s="1821"/>
      <c r="O95" s="1821"/>
      <c r="P95" s="1821"/>
    </row>
    <row r="96" spans="1:32" s="1783" customFormat="1" ht="17.25" customHeight="1">
      <c r="C96" s="1820" t="s">
        <v>139</v>
      </c>
      <c r="D96" s="4714" t="s">
        <v>3153</v>
      </c>
      <c r="E96" s="4714"/>
      <c r="F96" s="1783" t="s">
        <v>3154</v>
      </c>
      <c r="J96" s="1785"/>
      <c r="K96" s="1821"/>
      <c r="L96" s="1821"/>
      <c r="M96" s="1821"/>
      <c r="N96" s="1821"/>
      <c r="O96" s="1821"/>
      <c r="P96" s="1821"/>
      <c r="Q96" s="1821"/>
      <c r="R96" s="1821"/>
      <c r="S96" s="1821"/>
      <c r="T96" s="1821"/>
      <c r="U96" s="1821"/>
      <c r="V96" s="1821"/>
      <c r="W96" s="1821"/>
      <c r="X96" s="1821"/>
      <c r="Y96" s="1821"/>
      <c r="Z96" s="1821"/>
      <c r="AA96" s="1821"/>
      <c r="AB96" s="1821"/>
      <c r="AC96" s="1821"/>
      <c r="AD96" s="1821"/>
      <c r="AE96" s="1821"/>
    </row>
    <row r="97" spans="1:31" s="1783" customFormat="1" ht="17.25" customHeight="1">
      <c r="A97" s="1824"/>
      <c r="B97" s="1825">
        <v>2</v>
      </c>
      <c r="C97" s="1825" t="s">
        <v>3147</v>
      </c>
      <c r="D97" s="1825" t="s">
        <v>3155</v>
      </c>
      <c r="E97" s="1826"/>
      <c r="F97" s="1826"/>
      <c r="G97" s="1826"/>
      <c r="H97" s="1826"/>
      <c r="I97" s="1826"/>
      <c r="J97" s="1827"/>
      <c r="K97" s="1828"/>
      <c r="L97" s="1828"/>
      <c r="M97" s="1828"/>
      <c r="N97" s="1828"/>
      <c r="O97" s="1828"/>
      <c r="P97" s="1828"/>
      <c r="Q97" s="1828"/>
      <c r="R97" s="1828"/>
      <c r="S97" s="1828"/>
      <c r="T97" s="1828"/>
      <c r="U97" s="1828"/>
      <c r="V97" s="1828"/>
      <c r="W97" s="1828"/>
      <c r="X97" s="1828"/>
      <c r="Y97" s="1828"/>
      <c r="Z97" s="1828"/>
      <c r="AA97" s="1828"/>
      <c r="AB97" s="1828"/>
      <c r="AC97" s="1828"/>
      <c r="AD97" s="1828"/>
      <c r="AE97" s="1828"/>
    </row>
    <row r="98" spans="1:31" s="1783" customFormat="1" ht="17.25" customHeight="1">
      <c r="C98" s="1820" t="s">
        <v>139</v>
      </c>
      <c r="D98" s="4714" t="s">
        <v>3156</v>
      </c>
      <c r="E98" s="4714"/>
      <c r="F98" s="1783" t="s">
        <v>3157</v>
      </c>
      <c r="J98" s="1785"/>
      <c r="K98" s="1821"/>
      <c r="L98" s="1821"/>
      <c r="M98" s="1821"/>
      <c r="N98" s="1821"/>
      <c r="O98" s="1821"/>
      <c r="P98" s="1821"/>
      <c r="Q98" s="1821"/>
      <c r="R98" s="1821"/>
      <c r="S98" s="1821"/>
      <c r="T98" s="1821"/>
      <c r="U98" s="1821"/>
      <c r="V98" s="1821"/>
      <c r="W98" s="1821"/>
      <c r="X98" s="1821"/>
      <c r="Y98" s="1821"/>
      <c r="Z98" s="1821"/>
      <c r="AA98" s="1821"/>
      <c r="AB98" s="1821"/>
      <c r="AC98" s="1821"/>
      <c r="AD98" s="1821"/>
      <c r="AE98" s="1821"/>
    </row>
    <row r="99" spans="1:31" s="1783" customFormat="1" ht="17.25" customHeight="1">
      <c r="C99" s="1820" t="s">
        <v>139</v>
      </c>
      <c r="D99" s="4714" t="s">
        <v>3158</v>
      </c>
      <c r="E99" s="4714"/>
      <c r="F99" s="1783" t="s">
        <v>3159</v>
      </c>
      <c r="J99" s="1785"/>
      <c r="K99" s="1821"/>
      <c r="L99" s="1821"/>
      <c r="M99" s="1821"/>
      <c r="N99" s="1821"/>
      <c r="O99" s="1821"/>
      <c r="P99" s="1821"/>
    </row>
    <row r="100" spans="1:31" s="1783" customFormat="1" ht="17.25" customHeight="1">
      <c r="C100" s="1820" t="s">
        <v>139</v>
      </c>
      <c r="D100" s="4714" t="s">
        <v>3160</v>
      </c>
      <c r="E100" s="4714"/>
      <c r="F100" s="1783" t="s">
        <v>3161</v>
      </c>
      <c r="J100" s="1785"/>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row>
    <row r="101" spans="1:31" s="1783" customFormat="1" ht="17.25" customHeight="1">
      <c r="C101" s="1820" t="s">
        <v>139</v>
      </c>
      <c r="D101" s="4714" t="s">
        <v>3162</v>
      </c>
      <c r="E101" s="4714"/>
      <c r="F101" s="1783" t="s">
        <v>3163</v>
      </c>
      <c r="J101" s="1785"/>
      <c r="K101" s="1821"/>
      <c r="L101" s="1821"/>
      <c r="M101" s="1821"/>
      <c r="N101" s="1821"/>
      <c r="O101" s="1821"/>
      <c r="P101" s="1821"/>
      <c r="Q101" s="1821"/>
      <c r="R101" s="1821"/>
      <c r="S101" s="1821"/>
    </row>
    <row r="102" spans="1:31" s="1783" customFormat="1" ht="17.25" customHeight="1">
      <c r="A102" s="1824"/>
      <c r="B102" s="1825">
        <v>6</v>
      </c>
      <c r="C102" s="1825" t="s">
        <v>3147</v>
      </c>
      <c r="D102" s="1825" t="s">
        <v>3170</v>
      </c>
      <c r="E102" s="1826"/>
      <c r="F102" s="1826"/>
      <c r="G102" s="1826"/>
      <c r="H102" s="1826"/>
      <c r="I102" s="1826"/>
      <c r="J102" s="1827"/>
      <c r="K102" s="1828"/>
      <c r="L102" s="1828"/>
      <c r="M102" s="1828"/>
      <c r="N102" s="1828"/>
      <c r="O102" s="1828"/>
      <c r="P102" s="1828"/>
      <c r="Q102" s="1828"/>
      <c r="R102" s="1828"/>
      <c r="S102" s="1828"/>
      <c r="T102" s="1828"/>
      <c r="U102" s="1828"/>
      <c r="V102" s="1828"/>
      <c r="W102" s="1828"/>
      <c r="X102" s="1828"/>
      <c r="Y102" s="1828"/>
      <c r="Z102" s="1828"/>
      <c r="AA102" s="1828"/>
      <c r="AB102" s="1828"/>
      <c r="AC102" s="1828"/>
      <c r="AD102" s="1828"/>
      <c r="AE102" s="1828"/>
    </row>
    <row r="103" spans="1:31" s="1783" customFormat="1" ht="17.25" customHeight="1">
      <c r="C103" s="1820" t="s">
        <v>139</v>
      </c>
      <c r="D103" s="4714" t="s">
        <v>3171</v>
      </c>
      <c r="E103" s="4714"/>
      <c r="F103" s="1783" t="s">
        <v>3172</v>
      </c>
      <c r="J103" s="1785"/>
      <c r="K103" s="1821"/>
      <c r="L103" s="1821"/>
      <c r="M103" s="1821"/>
      <c r="N103" s="1821"/>
      <c r="O103" s="1821"/>
      <c r="P103" s="1821"/>
      <c r="Q103" s="1821"/>
      <c r="R103" s="1821"/>
      <c r="S103" s="1821"/>
      <c r="T103" s="1821"/>
      <c r="U103" s="1821"/>
      <c r="V103" s="1821"/>
      <c r="W103" s="1821"/>
      <c r="X103" s="1821"/>
      <c r="Y103" s="1821"/>
      <c r="Z103" s="1821"/>
      <c r="AA103" s="1821"/>
      <c r="AB103" s="1821"/>
      <c r="AC103" s="1821"/>
      <c r="AD103" s="1821"/>
      <c r="AE103" s="1821"/>
    </row>
    <row r="104" spans="1:31" s="1783" customFormat="1" ht="17.25" customHeight="1">
      <c r="C104" s="1820" t="s">
        <v>139</v>
      </c>
      <c r="D104" s="4714" t="s">
        <v>3173</v>
      </c>
      <c r="E104" s="4714"/>
      <c r="F104" s="1783" t="s">
        <v>3174</v>
      </c>
      <c r="J104" s="1785"/>
      <c r="K104" s="1821"/>
      <c r="L104" s="1821"/>
      <c r="M104" s="1821"/>
      <c r="N104" s="1821"/>
      <c r="O104" s="1821"/>
      <c r="P104" s="1821"/>
    </row>
    <row r="105" spans="1:31" s="1783" customFormat="1" ht="17.25" customHeight="1">
      <c r="C105" s="1820" t="s">
        <v>139</v>
      </c>
      <c r="D105" s="4714" t="s">
        <v>3175</v>
      </c>
      <c r="E105" s="4714"/>
      <c r="F105" s="1783" t="s">
        <v>3176</v>
      </c>
      <c r="J105" s="1785"/>
      <c r="K105" s="1821"/>
      <c r="L105" s="1821"/>
      <c r="M105" s="1821"/>
      <c r="N105" s="1821"/>
      <c r="O105" s="1821"/>
      <c r="P105" s="1821"/>
      <c r="Q105" s="1821"/>
      <c r="R105" s="1821"/>
      <c r="S105" s="1821"/>
    </row>
    <row r="106" spans="1:31" s="1783" customFormat="1" ht="17.25" customHeight="1">
      <c r="F106" s="1783" t="s">
        <v>3177</v>
      </c>
      <c r="J106" s="1785"/>
      <c r="K106" s="1821"/>
      <c r="L106" s="1821"/>
      <c r="M106" s="1821"/>
      <c r="N106" s="1783" t="s">
        <v>3178</v>
      </c>
      <c r="O106" s="1829"/>
      <c r="P106" s="1829"/>
      <c r="Q106" s="1829"/>
      <c r="R106" s="1829"/>
      <c r="S106" s="1829"/>
    </row>
    <row r="107" spans="1:31" s="1783" customFormat="1" ht="17.25" customHeight="1">
      <c r="F107" s="1783" t="s">
        <v>3179</v>
      </c>
      <c r="J107" s="1785"/>
      <c r="K107" s="1821"/>
      <c r="L107" s="1821"/>
      <c r="M107" s="1821"/>
      <c r="N107" s="1820" t="s">
        <v>139</v>
      </c>
      <c r="O107" s="1783" t="s">
        <v>3180</v>
      </c>
      <c r="R107" s="1820" t="s">
        <v>139</v>
      </c>
      <c r="S107" s="1783" t="s">
        <v>3181</v>
      </c>
      <c r="V107" s="1820" t="s">
        <v>139</v>
      </c>
      <c r="W107" s="1783" t="s">
        <v>3182</v>
      </c>
      <c r="AB107" s="1820" t="s">
        <v>139</v>
      </c>
      <c r="AC107" s="1783" t="s">
        <v>3183</v>
      </c>
    </row>
    <row r="108" spans="1:31" s="1783" customFormat="1" ht="17.25" customHeight="1">
      <c r="A108" s="1824"/>
      <c r="B108" s="1825">
        <v>7</v>
      </c>
      <c r="C108" s="1825" t="s">
        <v>3147</v>
      </c>
      <c r="D108" s="1825" t="s">
        <v>3184</v>
      </c>
      <c r="E108" s="1826"/>
      <c r="F108" s="1826"/>
      <c r="G108" s="1826"/>
      <c r="H108" s="1826"/>
      <c r="I108" s="1826"/>
      <c r="J108" s="1827"/>
      <c r="K108" s="1828"/>
      <c r="L108" s="1828"/>
      <c r="M108" s="1828"/>
      <c r="N108" s="1828"/>
      <c r="O108" s="1828"/>
      <c r="P108" s="1828"/>
      <c r="Q108" s="1828"/>
      <c r="R108" s="1828"/>
      <c r="S108" s="1828"/>
      <c r="T108" s="1828"/>
      <c r="U108" s="1828"/>
      <c r="V108" s="1828"/>
      <c r="W108" s="1828"/>
      <c r="X108" s="1828"/>
      <c r="Y108" s="1828"/>
      <c r="Z108" s="1828"/>
      <c r="AA108" s="1828"/>
      <c r="AB108" s="1828"/>
      <c r="AC108" s="1828"/>
      <c r="AD108" s="1828"/>
      <c r="AE108" s="1828"/>
    </row>
    <row r="109" spans="1:31" s="1783" customFormat="1" ht="17.25" customHeight="1">
      <c r="C109" s="1820" t="s">
        <v>139</v>
      </c>
      <c r="D109" s="4714" t="s">
        <v>3185</v>
      </c>
      <c r="E109" s="4714"/>
      <c r="F109" s="1783" t="s">
        <v>3186</v>
      </c>
      <c r="J109" s="1785"/>
      <c r="K109" s="1821"/>
      <c r="L109" s="1821"/>
      <c r="M109" s="1821"/>
      <c r="N109" s="1821"/>
      <c r="O109" s="1821"/>
      <c r="P109" s="1821"/>
      <c r="Q109" s="1821"/>
      <c r="R109" s="1821"/>
      <c r="S109" s="1821"/>
      <c r="T109" s="1821"/>
      <c r="U109" s="1821"/>
      <c r="V109" s="1821"/>
      <c r="W109" s="1821"/>
      <c r="X109" s="1821"/>
      <c r="Y109" s="1821"/>
      <c r="Z109" s="1821"/>
      <c r="AA109" s="1821"/>
      <c r="AB109" s="1821"/>
      <c r="AC109" s="1821"/>
      <c r="AD109" s="1821"/>
      <c r="AE109" s="1821"/>
    </row>
    <row r="110" spans="1:31" s="1783" customFormat="1" ht="17.25" customHeight="1">
      <c r="C110" s="1820" t="s">
        <v>139</v>
      </c>
      <c r="D110" s="4714" t="s">
        <v>3187</v>
      </c>
      <c r="E110" s="4714"/>
      <c r="F110" s="1783" t="s">
        <v>3188</v>
      </c>
      <c r="J110" s="1785"/>
      <c r="K110" s="1821"/>
      <c r="L110" s="1821"/>
      <c r="M110" s="1821"/>
      <c r="N110" s="1821"/>
      <c r="O110" s="1821"/>
      <c r="P110" s="1821"/>
    </row>
    <row r="111" spans="1:31" s="1783" customFormat="1" ht="17.25" customHeight="1">
      <c r="A111" s="1824"/>
      <c r="B111" s="1825">
        <v>8</v>
      </c>
      <c r="C111" s="1825" t="s">
        <v>3147</v>
      </c>
      <c r="D111" s="1825" t="s">
        <v>3189</v>
      </c>
      <c r="E111" s="1826"/>
      <c r="F111" s="1826"/>
      <c r="G111" s="1826"/>
      <c r="H111" s="1826"/>
      <c r="I111" s="1826"/>
      <c r="J111" s="1827"/>
      <c r="K111" s="1828"/>
      <c r="L111" s="1828"/>
      <c r="M111" s="1828"/>
      <c r="N111" s="1828"/>
      <c r="O111" s="1828"/>
      <c r="P111" s="1828"/>
      <c r="Q111" s="1828"/>
      <c r="R111" s="1828"/>
      <c r="S111" s="1828"/>
      <c r="T111" s="1828"/>
      <c r="U111" s="1828"/>
      <c r="V111" s="1828"/>
      <c r="W111" s="1828"/>
      <c r="X111" s="1828"/>
      <c r="Y111" s="1828"/>
      <c r="Z111" s="1828"/>
      <c r="AA111" s="1828"/>
      <c r="AB111" s="1828"/>
      <c r="AC111" s="1828"/>
      <c r="AD111" s="1828"/>
      <c r="AE111" s="1828"/>
    </row>
    <row r="112" spans="1:31" s="1783" customFormat="1" ht="17.25" customHeight="1">
      <c r="C112" s="1820" t="s">
        <v>139</v>
      </c>
      <c r="D112" s="4714" t="s">
        <v>3190</v>
      </c>
      <c r="E112" s="4714"/>
      <c r="F112" s="1783" t="s">
        <v>3191</v>
      </c>
      <c r="J112" s="1785"/>
      <c r="K112" s="1821"/>
      <c r="L112" s="1821"/>
      <c r="M112" s="1821"/>
      <c r="N112" s="1821"/>
      <c r="O112" s="1821"/>
      <c r="P112" s="1821"/>
      <c r="Q112" s="1821"/>
      <c r="R112" s="1821"/>
      <c r="S112" s="1821"/>
      <c r="T112" s="1821"/>
      <c r="U112" s="1821"/>
      <c r="V112" s="1821"/>
      <c r="W112" s="1821"/>
      <c r="X112" s="1821"/>
      <c r="Y112" s="1821"/>
      <c r="Z112" s="1821"/>
      <c r="AA112" s="1821"/>
      <c r="AB112" s="1821"/>
      <c r="AC112" s="1821"/>
      <c r="AD112" s="1821"/>
      <c r="AE112" s="1821"/>
    </row>
    <row r="113" spans="1:32" s="1783" customFormat="1" ht="17.25" customHeight="1">
      <c r="A113" s="1824"/>
      <c r="B113" s="1825">
        <v>9</v>
      </c>
      <c r="C113" s="1825" t="s">
        <v>3147</v>
      </c>
      <c r="D113" s="1825" t="s">
        <v>3192</v>
      </c>
      <c r="E113" s="1826"/>
      <c r="F113" s="1826"/>
      <c r="G113" s="1826"/>
      <c r="H113" s="1826"/>
      <c r="I113" s="1826"/>
      <c r="J113" s="1827"/>
      <c r="K113" s="1828"/>
      <c r="L113" s="1828"/>
      <c r="M113" s="1828"/>
      <c r="N113" s="1828"/>
      <c r="O113" s="1828"/>
      <c r="P113" s="1828"/>
      <c r="Q113" s="1828"/>
      <c r="R113" s="1828"/>
      <c r="S113" s="1828"/>
      <c r="T113" s="1828"/>
      <c r="U113" s="1828"/>
      <c r="V113" s="1828"/>
      <c r="W113" s="1828"/>
      <c r="X113" s="1828"/>
      <c r="Y113" s="1828"/>
      <c r="Z113" s="1828"/>
      <c r="AA113" s="1828"/>
      <c r="AB113" s="1828"/>
      <c r="AC113" s="1828"/>
      <c r="AD113" s="1828"/>
      <c r="AE113" s="1828"/>
    </row>
    <row r="114" spans="1:32" s="1783" customFormat="1" ht="17.25" customHeight="1">
      <c r="C114" s="1820" t="s">
        <v>139</v>
      </c>
      <c r="D114" s="4714" t="s">
        <v>3193</v>
      </c>
      <c r="E114" s="4714"/>
      <c r="F114" s="1783" t="s">
        <v>3194</v>
      </c>
      <c r="J114" s="1785"/>
      <c r="K114" s="1821"/>
      <c r="L114" s="1821"/>
      <c r="M114" s="1821"/>
      <c r="N114" s="1821"/>
      <c r="O114" s="1821"/>
      <c r="P114" s="1821"/>
      <c r="Q114" s="1821"/>
      <c r="R114" s="1821"/>
      <c r="S114" s="1821"/>
      <c r="T114" s="1821"/>
      <c r="U114" s="1821"/>
      <c r="V114" s="1821"/>
      <c r="W114" s="1821"/>
      <c r="X114" s="1821"/>
      <c r="Y114" s="1821"/>
      <c r="Z114" s="1821"/>
      <c r="AA114" s="1821"/>
      <c r="AB114" s="1821"/>
      <c r="AC114" s="1821"/>
      <c r="AD114" s="1821"/>
      <c r="AE114" s="1821"/>
    </row>
    <row r="115" spans="1:32" s="1783" customFormat="1" ht="17.25" customHeight="1">
      <c r="A115" s="1824"/>
      <c r="B115" s="1825">
        <v>10</v>
      </c>
      <c r="C115" s="1825" t="s">
        <v>3147</v>
      </c>
      <c r="D115" s="1825" t="s">
        <v>3195</v>
      </c>
      <c r="E115" s="1826"/>
      <c r="F115" s="1826"/>
      <c r="G115" s="1826"/>
      <c r="H115" s="1826"/>
      <c r="I115" s="1826"/>
      <c r="J115" s="1827"/>
      <c r="K115" s="1828"/>
      <c r="L115" s="1828"/>
      <c r="M115" s="1828"/>
      <c r="N115" s="1828"/>
      <c r="O115" s="1828"/>
      <c r="P115" s="1828"/>
      <c r="Q115" s="1828"/>
      <c r="R115" s="1828"/>
      <c r="S115" s="1828"/>
      <c r="T115" s="1828"/>
      <c r="U115" s="1828"/>
      <c r="V115" s="1828"/>
      <c r="W115" s="1828"/>
      <c r="X115" s="1828"/>
      <c r="Y115" s="1828"/>
      <c r="Z115" s="1828"/>
      <c r="AA115" s="1828"/>
      <c r="AB115" s="1828"/>
      <c r="AC115" s="1828"/>
      <c r="AD115" s="1828"/>
      <c r="AE115" s="1828"/>
    </row>
    <row r="116" spans="1:32" s="1783" customFormat="1" ht="17.25" customHeight="1">
      <c r="C116" s="1820" t="s">
        <v>139</v>
      </c>
      <c r="D116" s="4714" t="s">
        <v>3196</v>
      </c>
      <c r="E116" s="4714"/>
      <c r="F116" s="1783" t="s">
        <v>3197</v>
      </c>
      <c r="J116" s="1785"/>
      <c r="K116" s="1821"/>
      <c r="L116" s="1821"/>
      <c r="M116" s="1821"/>
      <c r="N116" s="1821"/>
      <c r="O116" s="1821"/>
      <c r="P116" s="1821"/>
      <c r="Q116" s="1821"/>
      <c r="R116" s="1821"/>
      <c r="S116" s="1821"/>
      <c r="T116" s="1821"/>
      <c r="U116" s="1821"/>
      <c r="V116" s="1821"/>
      <c r="W116" s="1821"/>
      <c r="X116" s="1821"/>
      <c r="Y116" s="1821"/>
      <c r="Z116" s="1821"/>
      <c r="AA116" s="1821"/>
      <c r="AB116" s="1821"/>
      <c r="AC116" s="1821"/>
      <c r="AD116" s="1821"/>
      <c r="AE116" s="1821"/>
    </row>
    <row r="117" spans="1:32" ht="11.25" customHeight="1">
      <c r="A117" s="1830"/>
      <c r="B117" s="1830"/>
      <c r="C117" s="1830"/>
      <c r="D117" s="1830"/>
      <c r="E117" s="1830"/>
      <c r="F117" s="1830"/>
      <c r="G117" s="1830"/>
      <c r="H117" s="1830"/>
      <c r="I117" s="1830"/>
      <c r="J117" s="1830"/>
      <c r="K117" s="1830"/>
      <c r="L117" s="1830"/>
      <c r="M117" s="1830"/>
      <c r="N117" s="1830"/>
      <c r="O117" s="1830"/>
      <c r="P117" s="1830"/>
      <c r="Q117" s="1830"/>
      <c r="R117" s="1830"/>
      <c r="S117" s="1830"/>
      <c r="T117" s="1830"/>
      <c r="U117" s="1830"/>
      <c r="V117" s="1830"/>
      <c r="W117" s="1830"/>
      <c r="X117" s="1830"/>
      <c r="Y117" s="1830"/>
      <c r="Z117" s="1830"/>
      <c r="AA117" s="1830"/>
      <c r="AB117" s="1830"/>
      <c r="AC117" s="1830"/>
      <c r="AD117" s="1830"/>
      <c r="AE117" s="1830"/>
    </row>
    <row r="118" spans="1:32" ht="15.75" customHeight="1">
      <c r="A118" s="1799" t="s">
        <v>3028</v>
      </c>
    </row>
    <row r="119" spans="1:32" s="1815" customFormat="1" ht="15.75" customHeight="1">
      <c r="B119" s="1815" t="s">
        <v>2977</v>
      </c>
      <c r="C119" s="1815" t="s">
        <v>3198</v>
      </c>
    </row>
    <row r="120" spans="1:32" s="1815" customFormat="1" ht="15.75" customHeight="1"/>
    <row r="121" spans="1:32" s="1815" customFormat="1" ht="15.75" customHeight="1"/>
    <row r="122" spans="1:32" s="1815" customFormat="1" ht="15.75" customHeight="1"/>
    <row r="123" spans="1:32" s="1815" customFormat="1" ht="15.75" customHeight="1"/>
    <row r="124" spans="1:32" ht="15.75" customHeight="1">
      <c r="B124" s="1815"/>
    </row>
    <row r="125" spans="1:32" ht="18" customHeight="1"/>
    <row r="126" spans="1:32" s="1783" customFormat="1" ht="15" customHeight="1">
      <c r="A126" s="4699" t="s">
        <v>85</v>
      </c>
      <c r="B126" s="4699"/>
      <c r="C126" s="4699"/>
      <c r="D126" s="4699"/>
      <c r="E126" s="4699"/>
      <c r="F126" s="4699"/>
      <c r="G126" s="4699"/>
      <c r="H126" s="4699"/>
      <c r="I126" s="4699"/>
      <c r="J126" s="4699"/>
      <c r="K126" s="4699"/>
      <c r="L126" s="4699"/>
      <c r="M126" s="4699"/>
      <c r="N126" s="4699"/>
      <c r="O126" s="4699"/>
      <c r="P126" s="4699"/>
      <c r="Q126" s="4699"/>
      <c r="R126" s="4699"/>
      <c r="S126" s="4699"/>
      <c r="T126" s="4699"/>
      <c r="U126" s="4699"/>
      <c r="V126" s="4699"/>
      <c r="W126" s="4699"/>
      <c r="X126" s="4699"/>
      <c r="Y126" s="4699"/>
      <c r="Z126" s="4699"/>
      <c r="AA126" s="4699"/>
      <c r="AB126" s="4699"/>
      <c r="AC126" s="4699"/>
      <c r="AD126" s="4699"/>
      <c r="AE126" s="4699"/>
      <c r="AF126" s="4699"/>
    </row>
    <row r="127" spans="1:32" s="1783" customFormat="1" ht="21" customHeight="1">
      <c r="A127" s="1803"/>
      <c r="B127" s="1816" t="s">
        <v>5134</v>
      </c>
      <c r="C127" s="1803"/>
      <c r="D127" s="1803"/>
      <c r="E127" s="1803"/>
      <c r="F127" s="1803"/>
      <c r="G127" s="1803"/>
      <c r="H127" s="1803"/>
      <c r="I127" s="1803"/>
      <c r="J127" s="1803"/>
      <c r="K127" s="1803"/>
      <c r="L127" s="1803"/>
      <c r="M127" s="1803"/>
      <c r="N127" s="1803"/>
      <c r="O127" s="1803"/>
      <c r="P127" s="1803"/>
      <c r="Q127" s="1803"/>
      <c r="R127" s="1803"/>
      <c r="S127" s="1803"/>
      <c r="T127" s="1803"/>
      <c r="U127" s="1803"/>
      <c r="V127" s="1803"/>
      <c r="W127" s="1803"/>
      <c r="X127" s="1803"/>
      <c r="Y127" s="1803"/>
      <c r="Z127" s="1803"/>
      <c r="AA127" s="1803"/>
      <c r="AB127" s="1803"/>
      <c r="AC127" s="1803"/>
      <c r="AD127" s="1803"/>
      <c r="AE127" s="1803"/>
    </row>
    <row r="128" spans="1:32" s="1783" customFormat="1" ht="6.75" customHeight="1"/>
    <row r="129" spans="1:33" s="1783" customFormat="1" ht="16.5" customHeight="1">
      <c r="A129" s="2149" t="s">
        <v>5887</v>
      </c>
      <c r="B129" s="2150"/>
      <c r="C129" s="2150"/>
      <c r="D129" s="2150"/>
      <c r="E129" s="2150"/>
      <c r="F129" s="2150"/>
      <c r="G129" s="2150"/>
      <c r="H129" s="2150"/>
      <c r="I129" s="2150"/>
      <c r="J129" s="2150"/>
      <c r="K129" s="2150"/>
      <c r="L129" s="2150"/>
      <c r="M129" s="2150"/>
      <c r="N129" s="2150"/>
      <c r="O129" s="2150"/>
      <c r="P129" s="2150"/>
      <c r="Q129" s="2150"/>
      <c r="R129" s="2150"/>
      <c r="S129" s="2150"/>
      <c r="T129" s="2150"/>
      <c r="U129" s="2150"/>
      <c r="V129" s="2150"/>
      <c r="W129" s="2150"/>
      <c r="X129" s="2150"/>
      <c r="Y129" s="2150"/>
      <c r="Z129" s="2150"/>
      <c r="AA129" s="2150"/>
      <c r="AB129" s="2150"/>
      <c r="AC129" s="2150"/>
      <c r="AD129" s="2150"/>
      <c r="AE129" s="2150"/>
      <c r="AF129" s="2150"/>
    </row>
    <row r="130" spans="1:33" s="1783" customFormat="1" ht="16.5" customHeight="1">
      <c r="A130" s="2145"/>
      <c r="C130" s="4723" t="str">
        <f>cst_wskakunin_BUILD__address</f>
        <v>埼玉県さいたま市緑区</v>
      </c>
      <c r="D130" s="4723"/>
      <c r="E130" s="4723"/>
      <c r="F130" s="4723"/>
      <c r="G130" s="4723"/>
      <c r="H130" s="4723"/>
      <c r="I130" s="4723"/>
      <c r="J130" s="4723"/>
      <c r="K130" s="4723"/>
      <c r="L130" s="4723"/>
      <c r="M130" s="4723"/>
      <c r="N130" s="4723"/>
      <c r="O130" s="4723"/>
      <c r="P130" s="4723"/>
      <c r="Q130" s="4723"/>
      <c r="R130" s="4723"/>
      <c r="S130" s="4723"/>
      <c r="T130" s="4723"/>
      <c r="U130" s="4723"/>
      <c r="V130" s="4723"/>
      <c r="W130" s="4723"/>
      <c r="X130" s="4723"/>
      <c r="Y130" s="4723"/>
      <c r="Z130" s="4723"/>
      <c r="AA130" s="4723"/>
      <c r="AB130" s="4723"/>
      <c r="AC130" s="4723"/>
      <c r="AD130" s="4723"/>
      <c r="AE130" s="4723"/>
    </row>
    <row r="131" spans="1:33" s="1783" customFormat="1" ht="16.5" customHeight="1">
      <c r="A131" s="2145"/>
      <c r="C131" s="4723"/>
      <c r="D131" s="4723"/>
      <c r="E131" s="4723"/>
      <c r="F131" s="4723"/>
      <c r="G131" s="4723"/>
      <c r="H131" s="4723"/>
      <c r="I131" s="4723"/>
      <c r="J131" s="4723"/>
      <c r="K131" s="4723"/>
      <c r="L131" s="4723"/>
      <c r="M131" s="4723"/>
      <c r="N131" s="4723"/>
      <c r="O131" s="4723"/>
      <c r="P131" s="4723"/>
      <c r="Q131" s="4723"/>
      <c r="R131" s="4723"/>
      <c r="S131" s="4723"/>
      <c r="T131" s="4723"/>
      <c r="U131" s="4723"/>
      <c r="V131" s="4723"/>
      <c r="W131" s="4723"/>
      <c r="X131" s="4723"/>
      <c r="Y131" s="4723"/>
      <c r="Z131" s="4723"/>
      <c r="AA131" s="4723"/>
      <c r="AB131" s="4723"/>
      <c r="AC131" s="4723"/>
      <c r="AD131" s="4723"/>
      <c r="AE131" s="4723"/>
    </row>
    <row r="132" spans="1:33" s="1783" customFormat="1" ht="4.5" customHeight="1"/>
    <row r="133" spans="1:33" s="1783" customFormat="1" ht="16.5" customHeight="1">
      <c r="A133" s="1817" t="s">
        <v>5135</v>
      </c>
      <c r="B133" s="1818"/>
      <c r="C133" s="1818"/>
      <c r="D133" s="1818"/>
      <c r="E133" s="1818"/>
      <c r="F133" s="1818"/>
      <c r="G133" s="1818"/>
      <c r="H133" s="1818"/>
      <c r="I133" s="1818"/>
      <c r="J133" s="1818"/>
      <c r="K133" s="2150"/>
      <c r="L133" s="2150"/>
      <c r="M133" s="2150"/>
      <c r="N133" s="2150"/>
      <c r="O133" s="2150"/>
      <c r="P133" s="2150"/>
      <c r="Q133" s="2150"/>
      <c r="R133" s="2150"/>
      <c r="S133" s="2150"/>
      <c r="T133" s="2150"/>
      <c r="U133" s="2150"/>
      <c r="V133" s="2150"/>
      <c r="W133" s="2150"/>
      <c r="X133" s="2150"/>
      <c r="Y133" s="2150"/>
      <c r="Z133" s="2150"/>
      <c r="AA133" s="2150"/>
      <c r="AB133" s="2150"/>
      <c r="AC133" s="2150"/>
      <c r="AD133" s="2150"/>
      <c r="AE133" s="2150"/>
      <c r="AF133" s="2150"/>
    </row>
    <row r="134" spans="1:33" s="1783" customFormat="1" ht="16.5" customHeight="1">
      <c r="A134" s="2145"/>
      <c r="C134" s="1783" t="s">
        <v>6</v>
      </c>
      <c r="D134" s="4724"/>
      <c r="E134" s="4724"/>
      <c r="F134" s="4724"/>
      <c r="G134" s="4724"/>
      <c r="H134" s="4724"/>
      <c r="I134" s="4724"/>
      <c r="J134" s="1783" t="s">
        <v>7</v>
      </c>
      <c r="K134" s="2145"/>
      <c r="L134" s="2145"/>
      <c r="M134" s="2145"/>
      <c r="N134" s="2145"/>
      <c r="O134" s="2145"/>
      <c r="P134" s="2145"/>
      <c r="Q134" s="2145"/>
      <c r="R134" s="2145"/>
      <c r="S134" s="2145"/>
      <c r="AD134" s="2145"/>
    </row>
    <row r="135" spans="1:33" s="1783" customFormat="1" ht="4.5" customHeight="1"/>
    <row r="136" spans="1:33" s="1783" customFormat="1" ht="16.5" customHeight="1">
      <c r="A136" s="1817" t="s">
        <v>5136</v>
      </c>
      <c r="B136" s="1818"/>
      <c r="C136" s="1818"/>
      <c r="D136" s="1818"/>
      <c r="E136" s="1818"/>
      <c r="F136" s="1818"/>
      <c r="G136" s="1818"/>
      <c r="H136" s="1818"/>
      <c r="I136" s="1818"/>
      <c r="J136" s="2150"/>
      <c r="K136" s="2150"/>
      <c r="L136" s="2150"/>
      <c r="M136" s="2150"/>
      <c r="N136" s="2150"/>
      <c r="O136" s="2150"/>
      <c r="P136" s="2150"/>
      <c r="Q136" s="2150"/>
      <c r="R136" s="2150"/>
      <c r="S136" s="2150"/>
      <c r="T136" s="2150"/>
      <c r="U136" s="2150"/>
      <c r="V136" s="2150"/>
      <c r="W136" s="2150"/>
      <c r="X136" s="2150"/>
      <c r="Y136" s="2150"/>
      <c r="Z136" s="2150"/>
      <c r="AA136" s="2150"/>
      <c r="AB136" s="2150"/>
      <c r="AC136" s="2150"/>
      <c r="AD136" s="2150"/>
      <c r="AE136" s="2150"/>
      <c r="AF136" s="2150"/>
    </row>
    <row r="137" spans="1:33" s="1783" customFormat="1" ht="16.5" customHeight="1">
      <c r="A137" s="2145"/>
      <c r="C137" s="4724"/>
      <c r="D137" s="4724"/>
      <c r="E137" s="4724"/>
      <c r="F137" s="1783" t="s">
        <v>477</v>
      </c>
      <c r="G137" s="4724"/>
      <c r="H137" s="4724"/>
      <c r="I137" s="1783" t="s">
        <v>5</v>
      </c>
      <c r="J137" s="4724"/>
      <c r="K137" s="4724"/>
      <c r="L137" s="1783" t="s">
        <v>478</v>
      </c>
      <c r="M137" s="2145"/>
      <c r="N137" s="2145"/>
      <c r="O137" s="2145"/>
      <c r="Z137" s="2145"/>
      <c r="AA137" s="2145"/>
      <c r="AB137" s="2145"/>
      <c r="AC137" s="2145"/>
    </row>
    <row r="138" spans="1:33" s="1783" customFormat="1" ht="4.5" customHeight="1"/>
    <row r="139" spans="1:33" s="1783" customFormat="1" ht="16.5" customHeight="1">
      <c r="A139" s="1817" t="s">
        <v>5137</v>
      </c>
      <c r="B139" s="1818"/>
      <c r="C139" s="1818"/>
      <c r="D139" s="1818"/>
      <c r="E139" s="1818"/>
      <c r="F139" s="1818"/>
      <c r="G139" s="1818"/>
      <c r="H139" s="1818"/>
      <c r="I139" s="1818"/>
      <c r="J139" s="1818"/>
      <c r="K139" s="1818"/>
    </row>
    <row r="140" spans="1:33" s="1783" customFormat="1" ht="16.5" customHeight="1">
      <c r="A140" s="2145"/>
      <c r="C140" s="4718"/>
      <c r="D140" s="4718"/>
      <c r="E140" s="4718"/>
      <c r="F140" s="4718"/>
      <c r="G140" s="4718"/>
      <c r="H140" s="4718"/>
      <c r="I140" s="4718"/>
      <c r="J140" s="4718"/>
      <c r="K140" s="4718"/>
      <c r="L140" s="4718"/>
      <c r="M140" s="4718"/>
      <c r="N140" s="4718"/>
      <c r="O140" s="4718"/>
      <c r="P140" s="4718"/>
      <c r="Q140" s="4718"/>
      <c r="R140" s="4718"/>
      <c r="S140" s="4718"/>
      <c r="T140" s="4718"/>
      <c r="U140" s="4718"/>
      <c r="V140" s="4718"/>
      <c r="W140" s="2145"/>
      <c r="X140" s="2145"/>
      <c r="Y140" s="2145"/>
      <c r="Z140" s="2145"/>
    </row>
    <row r="141" spans="1:33" s="1783" customFormat="1" ht="4.5" customHeight="1">
      <c r="V141" s="2145"/>
      <c r="W141" s="2145"/>
      <c r="X141" s="2145"/>
      <c r="Y141" s="2145"/>
      <c r="Z141" s="2145"/>
      <c r="AA141" s="2145"/>
      <c r="AB141" s="2145"/>
      <c r="AC141" s="2145"/>
      <c r="AD141" s="2145"/>
      <c r="AE141" s="2145"/>
      <c r="AF141" s="2145"/>
      <c r="AG141" s="2145"/>
    </row>
    <row r="142" spans="1:33" s="1783" customFormat="1" ht="16.5" customHeight="1">
      <c r="A142" s="1817" t="s">
        <v>5138</v>
      </c>
      <c r="B142" s="1818"/>
      <c r="C142" s="1818"/>
      <c r="D142" s="1818"/>
      <c r="E142" s="1818"/>
      <c r="F142" s="1818"/>
      <c r="G142" s="2150"/>
      <c r="H142" s="2150"/>
      <c r="I142" s="2150"/>
      <c r="J142" s="2150"/>
      <c r="K142" s="2150"/>
      <c r="L142" s="2150"/>
      <c r="M142" s="2150"/>
      <c r="N142" s="2150"/>
      <c r="O142" s="2150"/>
      <c r="P142" s="2150"/>
      <c r="Q142" s="2150"/>
      <c r="R142" s="2150"/>
      <c r="S142" s="2150"/>
      <c r="T142" s="2150"/>
      <c r="U142" s="2150"/>
      <c r="V142" s="2150"/>
      <c r="W142" s="2150"/>
      <c r="X142" s="2150"/>
      <c r="Y142" s="2150"/>
      <c r="Z142" s="2150"/>
      <c r="AA142" s="2150"/>
      <c r="AB142" s="2150"/>
      <c r="AC142" s="2150"/>
      <c r="AD142" s="2150"/>
      <c r="AE142" s="2150"/>
      <c r="AF142" s="2150"/>
    </row>
    <row r="143" spans="1:33" s="1783" customFormat="1" ht="16.5" customHeight="1">
      <c r="A143" s="2145"/>
      <c r="C143" s="1783" t="s">
        <v>6</v>
      </c>
      <c r="D143" s="4715" t="str">
        <f ca="1">cst_shinsei_KAKU_SUMI_NO_JOB_KIND</f>
        <v/>
      </c>
      <c r="E143" s="4715"/>
      <c r="F143" s="4715"/>
      <c r="G143" s="4715"/>
      <c r="H143" s="4715"/>
      <c r="I143" s="4715"/>
      <c r="J143" s="1783" t="s">
        <v>7</v>
      </c>
    </row>
    <row r="144" spans="1:33" s="1783" customFormat="1" ht="4.5" customHeight="1"/>
    <row r="145" spans="1:32" s="1783" customFormat="1" ht="16.5" customHeight="1">
      <c r="A145" s="1817" t="s">
        <v>5139</v>
      </c>
      <c r="B145" s="1818"/>
      <c r="C145" s="1818"/>
      <c r="D145" s="1818"/>
      <c r="E145" s="1818"/>
      <c r="F145" s="1818"/>
      <c r="G145" s="1818"/>
      <c r="H145" s="1831"/>
      <c r="I145" s="2151"/>
      <c r="J145" s="2151"/>
      <c r="K145" s="2151"/>
      <c r="L145" s="2150"/>
      <c r="M145" s="2150"/>
      <c r="N145" s="2150"/>
      <c r="O145" s="2150"/>
      <c r="P145" s="2150"/>
      <c r="Q145" s="2150"/>
      <c r="R145" s="2150"/>
      <c r="S145" s="2150"/>
      <c r="T145" s="2150"/>
      <c r="U145" s="2150"/>
      <c r="V145" s="2150"/>
      <c r="W145" s="2150"/>
      <c r="X145" s="2150"/>
      <c r="Y145" s="2150"/>
      <c r="Z145" s="2150"/>
      <c r="AA145" s="2150"/>
      <c r="AB145" s="2150"/>
      <c r="AC145" s="2150"/>
      <c r="AD145" s="2150"/>
      <c r="AE145" s="2150"/>
      <c r="AF145" s="2150"/>
    </row>
    <row r="146" spans="1:32" s="1783" customFormat="1" ht="16.5" customHeight="1">
      <c r="A146" s="2145"/>
      <c r="B146" s="4719" t="str">
        <f ca="1">IF(cst_KAKU_SUMI_KOUFU_DATE_JOB_KIND="","令和",cst_KAKU_SUMI_KOUFU_DATE_JOB_KIND)</f>
        <v>令和</v>
      </c>
      <c r="C146" s="4719"/>
      <c r="D146" s="4719"/>
      <c r="E146" s="4720" t="str">
        <f ca="1">cst_KAKU_SUMI_KOUFU_DATE_JOB_KIND</f>
        <v/>
      </c>
      <c r="F146" s="4720"/>
      <c r="G146" s="4720"/>
      <c r="H146" s="1783" t="s">
        <v>477</v>
      </c>
      <c r="I146" s="4721" t="str">
        <f ca="1">cst_KAKU_SUMI_KOUFU_DATE_JOB_KIND</f>
        <v/>
      </c>
      <c r="J146" s="4721"/>
      <c r="K146" s="1783" t="s">
        <v>5</v>
      </c>
      <c r="L146" s="4722" t="str">
        <f ca="1">cst_KAKU_SUMI_KOUFU_DATE_JOB_KIND</f>
        <v/>
      </c>
      <c r="M146" s="4722"/>
      <c r="N146" s="1783" t="s">
        <v>478</v>
      </c>
    </row>
    <row r="147" spans="1:32" s="1783" customFormat="1" ht="4.5" customHeight="1"/>
    <row r="148" spans="1:32" s="1783" customFormat="1" ht="16.5" customHeight="1">
      <c r="A148" s="1817" t="s">
        <v>5140</v>
      </c>
      <c r="B148" s="1818"/>
      <c r="C148" s="1818"/>
      <c r="D148" s="1818"/>
      <c r="E148" s="1818"/>
      <c r="F148" s="1818"/>
      <c r="G148" s="2150"/>
      <c r="H148" s="2151"/>
      <c r="I148" s="2150"/>
      <c r="J148" s="2150"/>
      <c r="K148" s="2150"/>
      <c r="L148" s="2150"/>
      <c r="M148" s="2150"/>
      <c r="N148" s="2150"/>
      <c r="O148" s="2150"/>
      <c r="P148" s="2150"/>
      <c r="Q148" s="2150"/>
      <c r="R148" s="2150"/>
      <c r="S148" s="2150"/>
      <c r="T148" s="2150"/>
      <c r="U148" s="2150"/>
      <c r="V148" s="2150"/>
      <c r="W148" s="2150"/>
      <c r="X148" s="2150"/>
      <c r="Y148" s="2150"/>
      <c r="Z148" s="2150"/>
      <c r="AA148" s="2150"/>
      <c r="AB148" s="2150"/>
      <c r="AC148" s="2150"/>
      <c r="AD148" s="2150"/>
      <c r="AE148" s="2150"/>
      <c r="AF148" s="2150"/>
    </row>
    <row r="149" spans="1:32" s="1783" customFormat="1" ht="16.5" customHeight="1">
      <c r="C149" s="4713" t="str">
        <f ca="1">cst_KAKU_SUMI_KOUFU_NAME_JOB_KIND</f>
        <v/>
      </c>
      <c r="D149" s="4713"/>
      <c r="E149" s="4713"/>
      <c r="F149" s="4713"/>
      <c r="G149" s="4713"/>
      <c r="H149" s="4713"/>
      <c r="I149" s="4713"/>
      <c r="J149" s="4713"/>
      <c r="K149" s="4713"/>
      <c r="L149" s="4713"/>
      <c r="M149" s="4713"/>
      <c r="N149" s="4713"/>
      <c r="O149" s="4713"/>
      <c r="P149" s="4713"/>
      <c r="Q149" s="4713"/>
      <c r="R149" s="4713"/>
      <c r="S149" s="4713"/>
      <c r="T149" s="4713"/>
      <c r="U149" s="4713"/>
      <c r="V149" s="4713"/>
      <c r="W149" s="4713"/>
      <c r="X149" s="4713"/>
      <c r="Y149" s="4713"/>
    </row>
    <row r="150" spans="1:32" s="1783" customFormat="1" ht="4.5" customHeight="1"/>
    <row r="151" spans="1:32" s="1783" customFormat="1" ht="16.5" customHeight="1">
      <c r="A151" s="1817" t="s">
        <v>5141</v>
      </c>
      <c r="B151" s="1818"/>
      <c r="C151" s="1818"/>
      <c r="D151" s="1818"/>
      <c r="E151" s="1818"/>
      <c r="F151" s="1818"/>
      <c r="G151" s="1818"/>
      <c r="H151" s="1818"/>
      <c r="I151" s="1818"/>
      <c r="J151" s="2150"/>
      <c r="K151" s="2150"/>
      <c r="L151" s="2150"/>
      <c r="M151" s="2150"/>
      <c r="N151" s="2150"/>
      <c r="O151" s="2150"/>
      <c r="P151" s="2150"/>
      <c r="Q151" s="2150"/>
      <c r="R151" s="2150"/>
      <c r="S151" s="2150"/>
      <c r="T151" s="2150"/>
      <c r="U151" s="2150"/>
      <c r="V151" s="2150"/>
      <c r="W151" s="2150"/>
      <c r="X151" s="2150"/>
      <c r="Y151" s="2150"/>
      <c r="Z151" s="2150"/>
      <c r="AA151" s="2150"/>
      <c r="AB151" s="2150"/>
      <c r="AC151" s="2150"/>
      <c r="AD151" s="2150"/>
      <c r="AE151" s="2150"/>
      <c r="AF151" s="2150"/>
    </row>
    <row r="152" spans="1:32" s="1783" customFormat="1" ht="16.5" customHeight="1">
      <c r="B152" s="4719" t="str">
        <f>IF(cst_wskakunin_KOUJI_TYAKUSYU_YOTEI_DATE="","令和",cst_wskakunin_KOUJI_TYAKUSYU_YOTEI_DATE)</f>
        <v>令和</v>
      </c>
      <c r="C152" s="4719"/>
      <c r="D152" s="4719"/>
      <c r="E152" s="4720" t="str">
        <f>cst_wskakunin_KOUJI_TYAKUSYU_YOTEI_DATE</f>
        <v/>
      </c>
      <c r="F152" s="4720"/>
      <c r="G152" s="4720"/>
      <c r="H152" s="1783" t="s">
        <v>477</v>
      </c>
      <c r="I152" s="4721" t="str">
        <f>cst_wskakunin_KOUJI_TYAKUSYU_YOTEI_DATE</f>
        <v/>
      </c>
      <c r="J152" s="4721"/>
      <c r="K152" s="1783" t="s">
        <v>5</v>
      </c>
      <c r="L152" s="4722" t="str">
        <f>cst_wskakunin_KOUJI_TYAKUSYU_YOTEI_DATE</f>
        <v/>
      </c>
      <c r="M152" s="4722"/>
      <c r="N152" s="1783" t="s">
        <v>478</v>
      </c>
    </row>
    <row r="153" spans="1:32" s="1783" customFormat="1" ht="4.5" customHeight="1"/>
    <row r="154" spans="1:32" s="1783" customFormat="1" ht="16.5" customHeight="1">
      <c r="A154" s="1817" t="s">
        <v>5142</v>
      </c>
      <c r="B154" s="1818"/>
      <c r="C154" s="1818"/>
      <c r="D154" s="1818"/>
      <c r="E154" s="1818"/>
      <c r="F154" s="1818"/>
      <c r="G154" s="1818"/>
      <c r="H154" s="1818"/>
      <c r="I154" s="2150"/>
      <c r="J154" s="2150"/>
      <c r="K154" s="2150"/>
      <c r="L154" s="2150"/>
      <c r="M154" s="2150"/>
      <c r="N154" s="2150"/>
      <c r="O154" s="2150"/>
      <c r="P154" s="2150"/>
      <c r="Q154" s="2150"/>
      <c r="R154" s="2150"/>
      <c r="S154" s="2150"/>
      <c r="T154" s="2150"/>
      <c r="U154" s="2150"/>
      <c r="V154" s="2150"/>
      <c r="W154" s="2150"/>
      <c r="X154" s="2150"/>
      <c r="Y154" s="2150"/>
      <c r="Z154" s="2150"/>
      <c r="AA154" s="2150"/>
      <c r="AB154" s="2150"/>
      <c r="AC154" s="2150"/>
      <c r="AD154" s="2150"/>
      <c r="AE154" s="2150"/>
      <c r="AF154" s="2150"/>
    </row>
    <row r="155" spans="1:32" s="1783" customFormat="1" ht="16.5" customHeight="1">
      <c r="B155" s="4719" t="str">
        <f>IF(cst_wskakunin_KOUJI_KANRYOU_YOTEI_DATE="","令和",cst_wskakunin_KOUJI_KANRYOU_YOTEI_DATE)</f>
        <v>令和</v>
      </c>
      <c r="C155" s="4719"/>
      <c r="D155" s="4719"/>
      <c r="E155" s="4720" t="str">
        <f>cst_wskakunin_KOUJI_KANRYOU_YOTEI_DATE</f>
        <v/>
      </c>
      <c r="F155" s="4720"/>
      <c r="G155" s="4720"/>
      <c r="H155" s="1783" t="s">
        <v>477</v>
      </c>
      <c r="I155" s="4721" t="str">
        <f>cst_wskakunin_KOUJI_KANRYOU_YOTEI_DATE</f>
        <v/>
      </c>
      <c r="J155" s="4721"/>
      <c r="K155" s="1783" t="s">
        <v>5</v>
      </c>
      <c r="L155" s="4722" t="str">
        <f>cst_wskakunin_KOUJI_KANRYOU_YOTEI_DATE</f>
        <v/>
      </c>
      <c r="M155" s="4722"/>
      <c r="N155" s="1783" t="s">
        <v>478</v>
      </c>
    </row>
    <row r="156" spans="1:32" s="1783" customFormat="1" ht="4.5" customHeight="1"/>
    <row r="157" spans="1:32" s="1783" customFormat="1" ht="16.5" customHeight="1">
      <c r="A157" s="1817" t="s">
        <v>5143</v>
      </c>
      <c r="B157" s="1818"/>
      <c r="C157" s="1818"/>
      <c r="D157" s="1818"/>
      <c r="E157" s="1818"/>
      <c r="F157" s="1818"/>
      <c r="G157" s="1818"/>
      <c r="H157" s="1818"/>
      <c r="I157" s="1818"/>
      <c r="J157" s="1818"/>
      <c r="K157" s="1818"/>
      <c r="L157" s="1818"/>
      <c r="M157" s="2150"/>
      <c r="N157" s="2150"/>
      <c r="O157" s="2150"/>
      <c r="P157" s="2150"/>
      <c r="Q157" s="2150"/>
      <c r="R157" s="2150"/>
      <c r="S157" s="2150"/>
      <c r="T157" s="2150"/>
      <c r="U157" s="2150"/>
      <c r="V157" s="2150"/>
      <c r="W157" s="2150"/>
      <c r="X157" s="2150"/>
      <c r="Y157" s="2150"/>
      <c r="Z157" s="2150"/>
      <c r="AA157" s="2150"/>
      <c r="AB157" s="2150"/>
      <c r="AC157" s="2150"/>
      <c r="AD157" s="2150"/>
      <c r="AE157" s="2150"/>
      <c r="AF157" s="2150"/>
    </row>
    <row r="158" spans="1:32" s="1783" customFormat="1" ht="16.5" customHeight="1">
      <c r="T158" s="4699" t="s">
        <v>5144</v>
      </c>
      <c r="U158" s="4699"/>
      <c r="V158" s="4699"/>
      <c r="W158" s="4699"/>
      <c r="X158" s="4699"/>
      <c r="Y158" s="4699"/>
      <c r="Z158" s="4699"/>
      <c r="AA158" s="4699"/>
      <c r="AB158" s="4699"/>
      <c r="AC158" s="4699"/>
    </row>
    <row r="159" spans="1:32" s="1783" customFormat="1" ht="16.5" customHeight="1">
      <c r="A159" s="1823"/>
      <c r="C159" s="1783" t="s">
        <v>6</v>
      </c>
      <c r="D159" s="4724"/>
      <c r="E159" s="4724"/>
      <c r="F159" s="1783" t="s">
        <v>5145</v>
      </c>
      <c r="I159" s="4724"/>
      <c r="J159" s="4724"/>
      <c r="K159" s="4724"/>
      <c r="L159" s="1783" t="s">
        <v>477</v>
      </c>
      <c r="M159" s="4724"/>
      <c r="N159" s="4724"/>
      <c r="O159" s="1783" t="s">
        <v>5</v>
      </c>
      <c r="P159" s="4724"/>
      <c r="Q159" s="4724"/>
      <c r="R159" s="1783" t="s">
        <v>478</v>
      </c>
      <c r="S159" s="1783" t="s">
        <v>9</v>
      </c>
      <c r="T159" s="4724"/>
      <c r="U159" s="4724"/>
      <c r="V159" s="4724"/>
      <c r="W159" s="4724"/>
      <c r="X159" s="4724"/>
      <c r="Y159" s="4724"/>
      <c r="Z159" s="4724"/>
      <c r="AA159" s="4724"/>
      <c r="AB159" s="4724"/>
      <c r="AC159" s="4724"/>
      <c r="AD159" s="1783" t="s">
        <v>10</v>
      </c>
    </row>
    <row r="160" spans="1:32" s="1783" customFormat="1" ht="16.5" customHeight="1">
      <c r="A160" s="1823"/>
      <c r="C160" s="1783" t="s">
        <v>6</v>
      </c>
      <c r="D160" s="4724"/>
      <c r="E160" s="4724"/>
      <c r="F160" s="1783" t="s">
        <v>5145</v>
      </c>
      <c r="I160" s="4724"/>
      <c r="J160" s="4724"/>
      <c r="K160" s="4724"/>
      <c r="L160" s="1783" t="s">
        <v>477</v>
      </c>
      <c r="M160" s="4724"/>
      <c r="N160" s="4724"/>
      <c r="O160" s="1783" t="s">
        <v>5</v>
      </c>
      <c r="P160" s="4724"/>
      <c r="Q160" s="4724"/>
      <c r="R160" s="1783" t="s">
        <v>478</v>
      </c>
      <c r="S160" s="1783" t="s">
        <v>9</v>
      </c>
      <c r="T160" s="4724"/>
      <c r="U160" s="4724"/>
      <c r="V160" s="4724"/>
      <c r="W160" s="4724"/>
      <c r="X160" s="4724"/>
      <c r="Y160" s="4724"/>
      <c r="Z160" s="4724"/>
      <c r="AA160" s="4724"/>
      <c r="AB160" s="4724"/>
      <c r="AC160" s="4724"/>
      <c r="AD160" s="1783" t="s">
        <v>10</v>
      </c>
    </row>
    <row r="161" spans="1:32" s="1783" customFormat="1" ht="16.5" customHeight="1">
      <c r="A161" s="1823"/>
      <c r="C161" s="1783" t="s">
        <v>6</v>
      </c>
      <c r="D161" s="4724"/>
      <c r="E161" s="4724"/>
      <c r="F161" s="1783" t="s">
        <v>5145</v>
      </c>
      <c r="I161" s="4724"/>
      <c r="J161" s="4724"/>
      <c r="K161" s="4724"/>
      <c r="L161" s="1783" t="s">
        <v>477</v>
      </c>
      <c r="M161" s="4724"/>
      <c r="N161" s="4724"/>
      <c r="O161" s="1783" t="s">
        <v>5</v>
      </c>
      <c r="P161" s="4724"/>
      <c r="Q161" s="4724"/>
      <c r="R161" s="1783" t="s">
        <v>478</v>
      </c>
      <c r="S161" s="1783" t="s">
        <v>9</v>
      </c>
      <c r="T161" s="4724"/>
      <c r="U161" s="4724"/>
      <c r="V161" s="4724"/>
      <c r="W161" s="4724"/>
      <c r="X161" s="4724"/>
      <c r="Y161" s="4724"/>
      <c r="Z161" s="4724"/>
      <c r="AA161" s="4724"/>
      <c r="AB161" s="4724"/>
      <c r="AC161" s="4724"/>
      <c r="AD161" s="1783" t="s">
        <v>10</v>
      </c>
    </row>
    <row r="162" spans="1:32" s="1783" customFormat="1" ht="16.5" customHeight="1">
      <c r="A162" s="1823"/>
      <c r="C162" s="1783" t="s">
        <v>6</v>
      </c>
      <c r="D162" s="4724"/>
      <c r="E162" s="4724"/>
      <c r="F162" s="1783" t="s">
        <v>5145</v>
      </c>
      <c r="I162" s="4724"/>
      <c r="J162" s="4724"/>
      <c r="K162" s="4724"/>
      <c r="L162" s="1783" t="s">
        <v>477</v>
      </c>
      <c r="M162" s="4724"/>
      <c r="N162" s="4724"/>
      <c r="O162" s="1783" t="s">
        <v>5</v>
      </c>
      <c r="P162" s="4724"/>
      <c r="Q162" s="4724"/>
      <c r="R162" s="1783" t="s">
        <v>478</v>
      </c>
      <c r="S162" s="1783" t="s">
        <v>9</v>
      </c>
      <c r="T162" s="4724"/>
      <c r="U162" s="4724"/>
      <c r="V162" s="4724"/>
      <c r="W162" s="4724"/>
      <c r="X162" s="4724"/>
      <c r="Y162" s="4724"/>
      <c r="Z162" s="4724"/>
      <c r="AA162" s="4724"/>
      <c r="AB162" s="4724"/>
      <c r="AC162" s="4724"/>
      <c r="AD162" s="1783" t="s">
        <v>10</v>
      </c>
    </row>
    <row r="163" spans="1:32" s="1783" customFormat="1" ht="16.5" customHeight="1">
      <c r="A163" s="1823"/>
      <c r="C163" s="1783" t="s">
        <v>6</v>
      </c>
      <c r="D163" s="4724"/>
      <c r="E163" s="4724"/>
      <c r="F163" s="1783" t="s">
        <v>5145</v>
      </c>
      <c r="I163" s="4724"/>
      <c r="J163" s="4724"/>
      <c r="K163" s="4724"/>
      <c r="L163" s="1783" t="s">
        <v>477</v>
      </c>
      <c r="M163" s="4724"/>
      <c r="N163" s="4724"/>
      <c r="O163" s="1783" t="s">
        <v>5</v>
      </c>
      <c r="P163" s="4724"/>
      <c r="Q163" s="4724"/>
      <c r="R163" s="1783" t="s">
        <v>478</v>
      </c>
      <c r="S163" s="1783" t="s">
        <v>9</v>
      </c>
      <c r="T163" s="4724"/>
      <c r="U163" s="4724"/>
      <c r="V163" s="4724"/>
      <c r="W163" s="4724"/>
      <c r="X163" s="4724"/>
      <c r="Y163" s="4724"/>
      <c r="Z163" s="4724"/>
      <c r="AA163" s="4724"/>
      <c r="AB163" s="4724"/>
      <c r="AC163" s="4724"/>
      <c r="AD163" s="1783" t="s">
        <v>10</v>
      </c>
    </row>
    <row r="164" spans="1:32" s="1783" customFormat="1" ht="16.5" customHeight="1">
      <c r="A164" s="1823"/>
      <c r="C164" s="1783" t="s">
        <v>6</v>
      </c>
      <c r="D164" s="4724"/>
      <c r="E164" s="4724"/>
      <c r="F164" s="1783" t="s">
        <v>5145</v>
      </c>
      <c r="I164" s="4724"/>
      <c r="J164" s="4724"/>
      <c r="K164" s="4724"/>
      <c r="L164" s="1783" t="s">
        <v>477</v>
      </c>
      <c r="M164" s="4724"/>
      <c r="N164" s="4724"/>
      <c r="O164" s="1783" t="s">
        <v>5</v>
      </c>
      <c r="P164" s="4724"/>
      <c r="Q164" s="4724"/>
      <c r="R164" s="1783" t="s">
        <v>478</v>
      </c>
      <c r="S164" s="1783" t="s">
        <v>9</v>
      </c>
      <c r="T164" s="4724"/>
      <c r="U164" s="4724"/>
      <c r="V164" s="4724"/>
      <c r="W164" s="4724"/>
      <c r="X164" s="4724"/>
      <c r="Y164" s="4724"/>
      <c r="Z164" s="4724"/>
      <c r="AA164" s="4724"/>
      <c r="AB164" s="4724"/>
      <c r="AC164" s="4724"/>
      <c r="AD164" s="1783" t="s">
        <v>10</v>
      </c>
    </row>
    <row r="165" spans="1:32" s="1783" customFormat="1" ht="4.5" customHeight="1"/>
    <row r="166" spans="1:32" s="1783" customFormat="1" ht="16.5" customHeight="1">
      <c r="A166" s="1817" t="s">
        <v>3226</v>
      </c>
      <c r="B166" s="1818"/>
      <c r="C166" s="1818"/>
      <c r="D166" s="1818"/>
      <c r="E166" s="1818"/>
      <c r="F166" s="2150"/>
      <c r="G166" s="2150"/>
      <c r="H166" s="2150"/>
      <c r="I166" s="2150"/>
      <c r="J166" s="2150"/>
      <c r="K166" s="2150"/>
      <c r="L166" s="2150"/>
      <c r="M166" s="2150"/>
      <c r="N166" s="2150"/>
      <c r="O166" s="2150"/>
      <c r="P166" s="2150"/>
      <c r="Q166" s="2150"/>
      <c r="R166" s="2150"/>
      <c r="S166" s="2150"/>
      <c r="T166" s="2150"/>
      <c r="U166" s="2150"/>
      <c r="V166" s="2150"/>
      <c r="W166" s="2150"/>
      <c r="X166" s="2150"/>
      <c r="Y166" s="2150"/>
      <c r="Z166" s="2150"/>
      <c r="AA166" s="2150"/>
      <c r="AB166" s="2150"/>
      <c r="AC166" s="2150"/>
      <c r="AD166" s="2150"/>
      <c r="AE166" s="2150"/>
      <c r="AF166" s="2150"/>
    </row>
    <row r="167" spans="1:32" s="1783" customFormat="1" ht="17.25" customHeight="1">
      <c r="C167" s="4725"/>
      <c r="D167" s="4726"/>
      <c r="E167" s="4726"/>
      <c r="F167" s="4726"/>
      <c r="G167" s="4726"/>
      <c r="H167" s="4726"/>
      <c r="I167" s="4726"/>
      <c r="J167" s="4726"/>
      <c r="K167" s="4726"/>
      <c r="L167" s="4726"/>
      <c r="M167" s="4726"/>
      <c r="N167" s="4726"/>
      <c r="O167" s="4726"/>
      <c r="P167" s="4726"/>
      <c r="Q167" s="4726"/>
      <c r="R167" s="4726"/>
      <c r="S167" s="4726"/>
      <c r="T167" s="4726"/>
      <c r="U167" s="4726"/>
      <c r="V167" s="4726"/>
      <c r="W167" s="4726"/>
      <c r="X167" s="4726"/>
      <c r="Y167" s="4726"/>
      <c r="Z167" s="4726"/>
      <c r="AA167" s="4726"/>
      <c r="AB167" s="4726"/>
      <c r="AC167" s="4726"/>
      <c r="AD167" s="4726"/>
      <c r="AE167" s="4726"/>
    </row>
    <row r="168" spans="1:32" s="1783" customFormat="1" ht="17.25" customHeight="1">
      <c r="C168" s="4727"/>
      <c r="D168" s="4727"/>
      <c r="E168" s="4727"/>
      <c r="F168" s="4727"/>
      <c r="G168" s="4727"/>
      <c r="H168" s="4727"/>
      <c r="I168" s="4727"/>
      <c r="J168" s="4727"/>
      <c r="K168" s="4727"/>
      <c r="L168" s="4727"/>
      <c r="M168" s="4727"/>
      <c r="N168" s="4727"/>
      <c r="O168" s="4727"/>
      <c r="P168" s="4727"/>
      <c r="Q168" s="4727"/>
      <c r="R168" s="4727"/>
      <c r="S168" s="4727"/>
      <c r="T168" s="4727"/>
      <c r="U168" s="4727"/>
      <c r="V168" s="4727"/>
      <c r="W168" s="4727"/>
      <c r="X168" s="4727"/>
      <c r="Y168" s="4727"/>
      <c r="Z168" s="4727"/>
      <c r="AA168" s="4727"/>
      <c r="AB168" s="4727"/>
      <c r="AC168" s="4727"/>
      <c r="AD168" s="4727"/>
      <c r="AE168" s="4727"/>
    </row>
    <row r="169" spans="1:32" s="1783" customFormat="1" ht="4.5" customHeight="1"/>
    <row r="170" spans="1:32" s="1783" customFormat="1" ht="16.5" customHeight="1">
      <c r="A170" s="1817" t="s">
        <v>3227</v>
      </c>
      <c r="B170" s="1818"/>
      <c r="C170" s="1818"/>
      <c r="D170" s="1818"/>
      <c r="E170" s="1818"/>
      <c r="F170" s="2150"/>
      <c r="G170" s="2150"/>
      <c r="H170" s="2150"/>
      <c r="I170" s="2150"/>
      <c r="J170" s="2150"/>
      <c r="K170" s="2150"/>
      <c r="L170" s="2150"/>
      <c r="M170" s="2150"/>
      <c r="N170" s="2150"/>
      <c r="O170" s="2150"/>
      <c r="P170" s="2150"/>
      <c r="Q170" s="2150"/>
      <c r="R170" s="2150"/>
      <c r="S170" s="2150"/>
      <c r="T170" s="2150"/>
      <c r="U170" s="2150"/>
      <c r="V170" s="2150"/>
      <c r="W170" s="2150"/>
      <c r="X170" s="2150"/>
      <c r="Y170" s="2150"/>
      <c r="Z170" s="2150"/>
      <c r="AA170" s="2150"/>
      <c r="AB170" s="2150"/>
      <c r="AC170" s="2150"/>
      <c r="AD170" s="2150"/>
      <c r="AE170" s="2150"/>
      <c r="AF170" s="2150"/>
    </row>
    <row r="171" spans="1:32" s="1783" customFormat="1" ht="17.25" customHeight="1">
      <c r="C171" s="4725"/>
      <c r="D171" s="4726"/>
      <c r="E171" s="4726"/>
      <c r="F171" s="4726"/>
      <c r="G171" s="4726"/>
      <c r="H171" s="4726"/>
      <c r="I171" s="4726"/>
      <c r="J171" s="4726"/>
      <c r="K171" s="4726"/>
      <c r="L171" s="4726"/>
      <c r="M171" s="4726"/>
      <c r="N171" s="4726"/>
      <c r="O171" s="4726"/>
      <c r="P171" s="4726"/>
      <c r="Q171" s="4726"/>
      <c r="R171" s="4726"/>
      <c r="S171" s="4726"/>
      <c r="T171" s="4726"/>
      <c r="U171" s="4726"/>
      <c r="V171" s="4726"/>
      <c r="W171" s="4726"/>
      <c r="X171" s="4726"/>
      <c r="Y171" s="4726"/>
      <c r="Z171" s="4726"/>
      <c r="AA171" s="4726"/>
      <c r="AB171" s="4726"/>
      <c r="AC171" s="4726"/>
      <c r="AD171" s="4726"/>
      <c r="AE171" s="4726"/>
    </row>
    <row r="172" spans="1:32" ht="17.25" customHeight="1">
      <c r="C172" s="4727"/>
      <c r="D172" s="4727"/>
      <c r="E172" s="4727"/>
      <c r="F172" s="4727"/>
      <c r="G172" s="4727"/>
      <c r="H172" s="4727"/>
      <c r="I172" s="4727"/>
      <c r="J172" s="4727"/>
      <c r="K172" s="4727"/>
      <c r="L172" s="4727"/>
      <c r="M172" s="4727"/>
      <c r="N172" s="4727"/>
      <c r="O172" s="4727"/>
      <c r="P172" s="4727"/>
      <c r="Q172" s="4727"/>
      <c r="R172" s="4727"/>
      <c r="S172" s="4727"/>
      <c r="T172" s="4727"/>
      <c r="U172" s="4727"/>
      <c r="V172" s="4727"/>
      <c r="W172" s="4727"/>
      <c r="X172" s="4727"/>
      <c r="Y172" s="4727"/>
      <c r="Z172" s="4727"/>
      <c r="AA172" s="4727"/>
      <c r="AB172" s="4727"/>
      <c r="AC172" s="4727"/>
      <c r="AD172" s="4727"/>
      <c r="AE172" s="4727"/>
    </row>
    <row r="173" spans="1:32" ht="5.25" customHeight="1">
      <c r="A173" s="1830"/>
      <c r="B173" s="1830"/>
      <c r="C173" s="1830"/>
      <c r="D173" s="1830"/>
      <c r="E173" s="1830"/>
      <c r="F173" s="1830"/>
      <c r="G173" s="1830"/>
      <c r="H173" s="1830"/>
      <c r="I173" s="1830"/>
      <c r="J173" s="1830"/>
      <c r="K173" s="1830"/>
      <c r="L173" s="1830"/>
      <c r="M173" s="1830"/>
      <c r="N173" s="1830"/>
      <c r="O173" s="1830"/>
      <c r="P173" s="1830"/>
      <c r="Q173" s="1830"/>
      <c r="R173" s="1830"/>
      <c r="S173" s="1830"/>
      <c r="T173" s="1830"/>
      <c r="U173" s="1830"/>
      <c r="V173" s="1830"/>
      <c r="W173" s="1830"/>
      <c r="X173" s="1830"/>
      <c r="Y173" s="1830"/>
      <c r="Z173" s="1830"/>
      <c r="AA173" s="1830"/>
      <c r="AB173" s="1830"/>
      <c r="AC173" s="1830"/>
      <c r="AD173" s="1830"/>
      <c r="AE173" s="1830"/>
    </row>
    <row r="174" spans="1:32" ht="4.5" customHeight="1"/>
    <row r="175" spans="1:32" ht="15.75" customHeight="1">
      <c r="A175" s="1799" t="s">
        <v>3028</v>
      </c>
    </row>
    <row r="176" spans="1:32" s="1218" customFormat="1" ht="13.5" customHeight="1">
      <c r="A176" s="1815" t="s">
        <v>5146</v>
      </c>
      <c r="B176" s="1799"/>
      <c r="C176" s="1799"/>
      <c r="D176" s="1799"/>
      <c r="E176" s="1799"/>
      <c r="F176" s="1799"/>
      <c r="G176" s="1799"/>
      <c r="H176" s="1799"/>
      <c r="I176" s="1799"/>
      <c r="J176" s="1799"/>
      <c r="K176" s="1799"/>
      <c r="L176" s="1799"/>
      <c r="M176" s="1799"/>
      <c r="N176" s="1799"/>
      <c r="O176" s="1799"/>
      <c r="P176" s="1799"/>
      <c r="Q176" s="1799"/>
      <c r="R176" s="1799"/>
      <c r="S176" s="1799"/>
      <c r="T176" s="1799"/>
      <c r="U176" s="1799"/>
      <c r="V176" s="1799"/>
      <c r="W176" s="1799"/>
      <c r="X176" s="1799"/>
      <c r="Y176" s="1799"/>
      <c r="Z176" s="1799"/>
      <c r="AA176" s="1799"/>
      <c r="AB176" s="1799"/>
      <c r="AC176" s="1799"/>
      <c r="AD176" s="1799"/>
      <c r="AE176" s="1332"/>
    </row>
    <row r="177" spans="1:31" s="1218" customFormat="1" ht="13.5" customHeight="1">
      <c r="A177" s="1815"/>
      <c r="B177" s="1815" t="s">
        <v>5147</v>
      </c>
      <c r="C177" s="1815"/>
      <c r="D177" s="1815"/>
      <c r="E177" s="1815"/>
      <c r="F177" s="1815"/>
      <c r="G177" s="1815"/>
      <c r="H177" s="1815"/>
      <c r="I177" s="1815"/>
      <c r="J177" s="1815"/>
      <c r="K177" s="1815"/>
      <c r="L177" s="1815"/>
      <c r="M177" s="1815"/>
      <c r="N177" s="1815"/>
      <c r="O177" s="1815"/>
      <c r="P177" s="1815"/>
      <c r="Q177" s="1815"/>
      <c r="R177" s="1815"/>
      <c r="S177" s="1815"/>
      <c r="T177" s="1815"/>
      <c r="U177" s="1815"/>
      <c r="V177" s="1815"/>
      <c r="W177" s="1815"/>
      <c r="X177" s="1815"/>
      <c r="Y177" s="1815"/>
      <c r="Z177" s="1815"/>
      <c r="AA177" s="1815"/>
      <c r="AB177" s="1815"/>
      <c r="AC177" s="1815"/>
      <c r="AD177" s="1815"/>
      <c r="AE177" s="1332"/>
    </row>
    <row r="178" spans="1:31" s="1218" customFormat="1" ht="13.5" customHeight="1">
      <c r="A178" s="1815"/>
      <c r="B178" s="1815" t="s">
        <v>5878</v>
      </c>
      <c r="C178" s="1815"/>
      <c r="D178" s="1815"/>
      <c r="E178" s="1815"/>
      <c r="F178" s="1815"/>
      <c r="G178" s="1815"/>
      <c r="H178" s="1815"/>
      <c r="I178" s="1815"/>
      <c r="J178" s="1815"/>
      <c r="K178" s="1815"/>
      <c r="L178" s="1815"/>
      <c r="M178" s="1815"/>
      <c r="N178" s="1815"/>
      <c r="O178" s="1815"/>
      <c r="P178" s="1815"/>
      <c r="Q178" s="1815"/>
      <c r="R178" s="1815"/>
      <c r="S178" s="1815"/>
      <c r="T178" s="1815"/>
      <c r="U178" s="1815"/>
      <c r="V178" s="1815"/>
      <c r="W178" s="1815"/>
      <c r="X178" s="1815"/>
      <c r="Y178" s="1815"/>
      <c r="Z178" s="1815"/>
      <c r="AA178" s="1815"/>
      <c r="AB178" s="1815"/>
      <c r="AC178" s="1815"/>
      <c r="AD178" s="1815"/>
      <c r="AE178" s="1332"/>
    </row>
    <row r="179" spans="1:31" s="1218" customFormat="1" ht="13.5" customHeight="1">
      <c r="A179" s="1815"/>
      <c r="B179" s="1815" t="s">
        <v>5148</v>
      </c>
      <c r="C179" s="1815"/>
      <c r="D179" s="1815"/>
      <c r="E179" s="1815"/>
      <c r="F179" s="1815"/>
      <c r="G179" s="1815"/>
      <c r="H179" s="1815"/>
      <c r="I179" s="1815"/>
      <c r="J179" s="1815"/>
      <c r="K179" s="1815"/>
      <c r="L179" s="1815"/>
      <c r="M179" s="1815"/>
      <c r="N179" s="1815"/>
      <c r="O179" s="1815"/>
      <c r="P179" s="1815"/>
      <c r="Q179" s="1815"/>
      <c r="R179" s="1815"/>
      <c r="S179" s="1815"/>
      <c r="T179" s="1815"/>
      <c r="U179" s="1815"/>
      <c r="V179" s="1815"/>
      <c r="W179" s="1815"/>
      <c r="X179" s="1815"/>
      <c r="Y179" s="1815"/>
      <c r="Z179" s="1815"/>
      <c r="AA179" s="1815"/>
      <c r="AB179" s="1815"/>
      <c r="AC179" s="1815"/>
      <c r="AD179" s="1815"/>
    </row>
    <row r="180" spans="1:31" s="1218" customFormat="1" ht="13.5" customHeight="1">
      <c r="A180" s="1815"/>
      <c r="B180" s="1815" t="s">
        <v>5879</v>
      </c>
      <c r="C180" s="1815"/>
      <c r="D180" s="1815"/>
      <c r="E180" s="1815"/>
      <c r="F180" s="1815"/>
      <c r="G180" s="1815"/>
      <c r="H180" s="1815"/>
      <c r="I180" s="1815"/>
      <c r="J180" s="1815"/>
      <c r="K180" s="1815"/>
      <c r="L180" s="1815"/>
      <c r="M180" s="1815"/>
      <c r="N180" s="1815"/>
      <c r="O180" s="1815"/>
      <c r="P180" s="1815"/>
      <c r="Q180" s="1815"/>
      <c r="R180" s="1815"/>
      <c r="S180" s="1815"/>
      <c r="T180" s="1815"/>
      <c r="U180" s="1815"/>
      <c r="V180" s="1815"/>
      <c r="W180" s="1815"/>
      <c r="X180" s="1815"/>
      <c r="Y180" s="1815"/>
      <c r="Z180" s="1815"/>
      <c r="AA180" s="1815"/>
      <c r="AB180" s="1815"/>
      <c r="AC180" s="1815"/>
      <c r="AD180" s="1815"/>
    </row>
    <row r="181" spans="1:31" s="1218" customFormat="1" ht="13.5" customHeight="1">
      <c r="A181" s="1815"/>
      <c r="B181" s="1815" t="s">
        <v>5149</v>
      </c>
      <c r="C181" s="1815"/>
      <c r="D181" s="1815"/>
      <c r="E181" s="1815"/>
      <c r="F181" s="1815"/>
      <c r="G181" s="1815"/>
      <c r="H181" s="1815"/>
      <c r="I181" s="1815"/>
      <c r="J181" s="1815"/>
      <c r="K181" s="1815"/>
      <c r="L181" s="1815"/>
      <c r="M181" s="1815"/>
      <c r="N181" s="1815"/>
      <c r="O181" s="1815"/>
      <c r="P181" s="1815"/>
      <c r="Q181" s="1815"/>
      <c r="R181" s="1815"/>
      <c r="S181" s="1815"/>
      <c r="T181" s="1815"/>
      <c r="U181" s="1815"/>
      <c r="V181" s="1815"/>
      <c r="W181" s="1815"/>
      <c r="X181" s="1815"/>
      <c r="Y181" s="1815"/>
      <c r="Z181" s="1815"/>
      <c r="AA181" s="1815"/>
      <c r="AB181" s="1815"/>
      <c r="AC181" s="1815"/>
      <c r="AD181" s="1815"/>
    </row>
    <row r="182" spans="1:31" s="1218" customFormat="1" ht="13.5" customHeight="1">
      <c r="A182" s="1815"/>
      <c r="B182" s="1815" t="s">
        <v>5150</v>
      </c>
      <c r="C182" s="1815"/>
      <c r="D182" s="1815"/>
      <c r="E182" s="1815"/>
      <c r="F182" s="1815"/>
      <c r="G182" s="1815"/>
      <c r="H182" s="1815"/>
      <c r="I182" s="1815"/>
      <c r="J182" s="1815"/>
      <c r="K182" s="1815"/>
      <c r="L182" s="1815"/>
      <c r="M182" s="1815"/>
      <c r="N182" s="1815"/>
      <c r="O182" s="1815"/>
      <c r="P182" s="1815"/>
      <c r="Q182" s="1815"/>
      <c r="R182" s="1815"/>
      <c r="S182" s="1815"/>
      <c r="T182" s="1815"/>
      <c r="U182" s="1815"/>
      <c r="V182" s="1815"/>
      <c r="W182" s="1815"/>
      <c r="X182" s="1815"/>
      <c r="Y182" s="1815"/>
      <c r="Z182" s="1815"/>
      <c r="AA182" s="1815"/>
      <c r="AB182" s="1815"/>
      <c r="AC182" s="1815"/>
      <c r="AD182" s="1815"/>
    </row>
    <row r="183" spans="1:31" s="1218" customFormat="1" ht="13.5" customHeight="1">
      <c r="A183" s="1799"/>
      <c r="B183" s="1815" t="s">
        <v>5880</v>
      </c>
      <c r="C183" s="1799"/>
      <c r="D183" s="1799"/>
      <c r="E183" s="1799"/>
      <c r="F183" s="1799"/>
      <c r="G183" s="1799"/>
      <c r="H183" s="1799"/>
      <c r="I183" s="1799"/>
      <c r="J183" s="1799"/>
      <c r="K183" s="1799"/>
      <c r="L183" s="1799"/>
      <c r="M183" s="1799"/>
      <c r="N183" s="1799"/>
      <c r="O183" s="1799"/>
      <c r="P183" s="1799"/>
      <c r="Q183" s="1799"/>
      <c r="R183" s="1799"/>
      <c r="S183" s="1799"/>
      <c r="T183" s="1799"/>
      <c r="U183" s="1799"/>
      <c r="V183" s="1799"/>
      <c r="W183" s="1799"/>
      <c r="X183" s="1799"/>
      <c r="Y183" s="1799"/>
      <c r="Z183" s="1799"/>
      <c r="AA183" s="1799"/>
      <c r="AB183" s="1799"/>
      <c r="AC183" s="1799"/>
      <c r="AD183" s="1799"/>
    </row>
    <row r="184" spans="1:31" s="1218" customFormat="1" ht="13.5" customHeight="1">
      <c r="A184" s="1799"/>
      <c r="B184" s="1815" t="s">
        <v>5151</v>
      </c>
      <c r="C184" s="1799"/>
      <c r="D184" s="1799"/>
      <c r="E184" s="1799"/>
      <c r="F184" s="1799"/>
      <c r="G184" s="1799"/>
      <c r="H184" s="1799"/>
      <c r="I184" s="1799"/>
      <c r="J184" s="1799"/>
      <c r="K184" s="1799"/>
      <c r="L184" s="1799"/>
      <c r="M184" s="1799"/>
      <c r="N184" s="1799"/>
      <c r="O184" s="1799"/>
      <c r="P184" s="1799"/>
      <c r="Q184" s="1799"/>
      <c r="R184" s="1799"/>
      <c r="S184" s="1799"/>
      <c r="T184" s="1799"/>
      <c r="U184" s="1799"/>
      <c r="V184" s="1799"/>
      <c r="W184" s="1799"/>
      <c r="X184" s="1799"/>
      <c r="Y184" s="1799"/>
      <c r="Z184" s="1799"/>
      <c r="AA184" s="1799"/>
      <c r="AB184" s="1799"/>
      <c r="AC184" s="1799"/>
      <c r="AD184" s="1799"/>
    </row>
    <row r="185" spans="1:31" s="1218" customFormat="1" ht="13.5" customHeight="1">
      <c r="A185" s="1815" t="s">
        <v>5152</v>
      </c>
      <c r="B185" s="1799"/>
      <c r="C185" s="1799"/>
      <c r="D185" s="1799"/>
      <c r="E185" s="1799"/>
      <c r="F185" s="1799"/>
      <c r="G185" s="1799"/>
      <c r="H185" s="1799"/>
      <c r="I185" s="1799"/>
      <c r="J185" s="1799"/>
      <c r="K185" s="1799"/>
      <c r="L185" s="1799"/>
      <c r="M185" s="1799"/>
      <c r="N185" s="1799"/>
      <c r="O185" s="1799"/>
      <c r="P185" s="1799"/>
      <c r="Q185" s="1799"/>
      <c r="R185" s="1799"/>
      <c r="S185" s="1799"/>
      <c r="T185" s="1799"/>
      <c r="U185" s="1799"/>
      <c r="V185" s="1799"/>
      <c r="W185" s="1799"/>
      <c r="X185" s="1799"/>
      <c r="Y185" s="1799"/>
      <c r="Z185" s="1799"/>
      <c r="AA185" s="1799"/>
      <c r="AB185" s="1799"/>
      <c r="AC185" s="1799"/>
      <c r="AD185" s="1799"/>
    </row>
    <row r="186" spans="1:31" s="1218" customFormat="1" ht="13.5" customHeight="1">
      <c r="A186" s="1799"/>
      <c r="B186" s="1815" t="s">
        <v>5881</v>
      </c>
      <c r="C186" s="1799"/>
      <c r="D186" s="1799"/>
      <c r="E186" s="1799"/>
      <c r="F186" s="1799"/>
      <c r="G186" s="1799"/>
      <c r="H186" s="1799"/>
      <c r="I186" s="1799"/>
      <c r="J186" s="1799"/>
      <c r="K186" s="1799"/>
      <c r="L186" s="1799"/>
      <c r="M186" s="1799"/>
      <c r="N186" s="1799"/>
      <c r="O186" s="1799"/>
      <c r="P186" s="1799"/>
      <c r="Q186" s="1799"/>
      <c r="R186" s="1799"/>
      <c r="S186" s="1799"/>
      <c r="T186" s="1799"/>
      <c r="U186" s="1799"/>
      <c r="V186" s="1799"/>
      <c r="W186" s="1799"/>
      <c r="X186" s="1799"/>
      <c r="Y186" s="1799"/>
      <c r="Z186" s="1799"/>
      <c r="AA186" s="1799"/>
      <c r="AB186" s="1799"/>
      <c r="AC186" s="1799"/>
      <c r="AD186" s="1799"/>
    </row>
    <row r="187" spans="1:31" s="1218" customFormat="1" ht="13.5" customHeight="1">
      <c r="A187" s="1799"/>
      <c r="B187" s="1815" t="s">
        <v>5882</v>
      </c>
      <c r="C187" s="1799"/>
      <c r="D187" s="1799"/>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row>
    <row r="188" spans="1:31" s="1218" customFormat="1" ht="13.5" customHeight="1">
      <c r="A188" s="1799"/>
      <c r="B188" s="1815" t="s">
        <v>5883</v>
      </c>
      <c r="C188" s="1799"/>
      <c r="D188" s="1799"/>
      <c r="E188" s="1799"/>
      <c r="F188" s="1799"/>
      <c r="G188" s="1799"/>
      <c r="H188" s="1799"/>
      <c r="I188" s="1799"/>
      <c r="J188" s="1799"/>
      <c r="K188" s="1799"/>
      <c r="L188" s="1799"/>
      <c r="M188" s="1799"/>
      <c r="N188" s="1799"/>
      <c r="O188" s="1799"/>
      <c r="P188" s="1799"/>
      <c r="Q188" s="1799"/>
      <c r="R188" s="1799"/>
      <c r="S188" s="1799"/>
      <c r="T188" s="1799"/>
      <c r="U188" s="1799"/>
      <c r="V188" s="1799"/>
      <c r="W188" s="1799"/>
      <c r="X188" s="1799"/>
      <c r="Y188" s="1799"/>
      <c r="Z188" s="1799"/>
      <c r="AA188" s="1799"/>
      <c r="AB188" s="1799"/>
      <c r="AC188" s="1799"/>
      <c r="AD188" s="1799"/>
    </row>
    <row r="189" spans="1:31" s="1218" customFormat="1" ht="13.5" customHeight="1">
      <c r="A189" s="1799"/>
      <c r="B189" s="1815" t="s">
        <v>5884</v>
      </c>
      <c r="C189" s="1799"/>
      <c r="D189" s="1799"/>
      <c r="E189" s="1799"/>
      <c r="F189" s="1799"/>
      <c r="G189" s="1799"/>
      <c r="H189" s="1799"/>
      <c r="I189" s="1799"/>
      <c r="J189" s="1799"/>
      <c r="K189" s="1799"/>
      <c r="L189" s="1799"/>
      <c r="M189" s="1799"/>
      <c r="N189" s="1799"/>
      <c r="O189" s="1799"/>
      <c r="P189" s="1799"/>
      <c r="Q189" s="1799"/>
      <c r="R189" s="1799"/>
      <c r="S189" s="1799"/>
      <c r="T189" s="1799"/>
      <c r="U189" s="1799"/>
      <c r="V189" s="1799"/>
      <c r="W189" s="1799"/>
      <c r="X189" s="1799"/>
      <c r="Y189" s="1799"/>
      <c r="Z189" s="1799"/>
      <c r="AA189" s="1799"/>
      <c r="AB189" s="1799"/>
      <c r="AC189" s="1799"/>
      <c r="AD189" s="1799"/>
    </row>
    <row r="190" spans="1:31" s="1218" customFormat="1" ht="13.5" customHeight="1">
      <c r="A190" s="1799"/>
      <c r="B190" s="1815" t="s">
        <v>5885</v>
      </c>
      <c r="C190" s="1799"/>
      <c r="D190" s="1799"/>
      <c r="E190" s="1799"/>
      <c r="F190" s="1799"/>
      <c r="G190" s="1799"/>
      <c r="H190" s="1799"/>
      <c r="I190" s="1799"/>
      <c r="J190" s="1799"/>
      <c r="K190" s="1799"/>
      <c r="L190" s="1799"/>
      <c r="M190" s="1799"/>
      <c r="N190" s="1799"/>
      <c r="O190" s="1799"/>
      <c r="P190" s="1799"/>
      <c r="Q190" s="1799"/>
      <c r="R190" s="1799"/>
      <c r="S190" s="1799"/>
      <c r="T190" s="1799"/>
      <c r="U190" s="1799"/>
      <c r="V190" s="1799"/>
      <c r="W190" s="1799"/>
      <c r="X190" s="1799"/>
      <c r="Y190" s="1799"/>
      <c r="Z190" s="1799"/>
      <c r="AA190" s="1799"/>
      <c r="AB190" s="1799"/>
      <c r="AC190" s="1799"/>
      <c r="AD190" s="1799"/>
    </row>
    <row r="191" spans="1:31" s="1218" customFormat="1" ht="13.5" customHeight="1">
      <c r="A191" s="1799"/>
      <c r="B191" s="1815" t="s">
        <v>3245</v>
      </c>
      <c r="C191" s="1815"/>
      <c r="D191" s="1799"/>
      <c r="E191" s="1799"/>
      <c r="F191" s="1799"/>
      <c r="G191" s="1799"/>
      <c r="H191" s="1799"/>
      <c r="I191" s="1799"/>
      <c r="J191" s="1799"/>
      <c r="K191" s="1799"/>
      <c r="L191" s="1799"/>
      <c r="M191" s="1799"/>
      <c r="N191" s="1799"/>
      <c r="O191" s="1799"/>
      <c r="P191" s="1799"/>
      <c r="Q191" s="1799"/>
      <c r="R191" s="1799"/>
      <c r="S191" s="1799"/>
      <c r="T191" s="1799"/>
      <c r="U191" s="1799"/>
      <c r="V191" s="1799"/>
      <c r="W191" s="1799"/>
      <c r="X191" s="1799"/>
      <c r="Y191" s="1799"/>
      <c r="Z191" s="1799"/>
      <c r="AA191" s="1799"/>
      <c r="AB191" s="1799"/>
      <c r="AC191" s="1799"/>
      <c r="AD191" s="1799"/>
    </row>
    <row r="192" spans="1:31" s="1218" customFormat="1" ht="13.5" customHeight="1">
      <c r="A192" s="1799"/>
      <c r="B192" s="1815"/>
      <c r="C192" s="1815"/>
      <c r="D192" s="1799"/>
      <c r="E192" s="1799"/>
      <c r="F192" s="1799"/>
      <c r="G192" s="1799"/>
      <c r="H192" s="1799"/>
      <c r="I192" s="1799"/>
      <c r="J192" s="1799"/>
      <c r="K192" s="1799"/>
      <c r="L192" s="1799"/>
      <c r="M192" s="1799"/>
      <c r="N192" s="1799"/>
      <c r="O192" s="1799"/>
      <c r="P192" s="1799"/>
      <c r="Q192" s="1799"/>
      <c r="R192" s="1799"/>
      <c r="S192" s="1799"/>
      <c r="T192" s="1799"/>
      <c r="U192" s="1799"/>
      <c r="V192" s="1799"/>
      <c r="W192" s="1799"/>
      <c r="X192" s="1799"/>
      <c r="Y192" s="1799"/>
      <c r="Z192" s="1799"/>
      <c r="AA192" s="1799"/>
      <c r="AB192" s="1799"/>
      <c r="AC192" s="1799"/>
      <c r="AD192" s="1799"/>
    </row>
    <row r="193" spans="1:30" s="1218" customFormat="1" ht="13.5" customHeight="1">
      <c r="A193" s="1799"/>
      <c r="B193" s="1799"/>
      <c r="C193" s="1799"/>
      <c r="D193" s="1799"/>
      <c r="E193" s="1799"/>
      <c r="F193" s="1799"/>
      <c r="G193" s="1799"/>
      <c r="H193" s="1799"/>
      <c r="I193" s="1799"/>
      <c r="J193" s="1799"/>
      <c r="K193" s="1799"/>
      <c r="L193" s="1799"/>
      <c r="M193" s="1799"/>
      <c r="N193" s="1799"/>
      <c r="O193" s="1799"/>
      <c r="P193" s="1799"/>
      <c r="Q193" s="1799"/>
      <c r="R193" s="1799"/>
      <c r="S193" s="1799"/>
      <c r="T193" s="1799"/>
      <c r="U193" s="1799"/>
      <c r="V193" s="1799"/>
      <c r="W193" s="1799"/>
      <c r="X193" s="1799"/>
      <c r="Y193" s="1799"/>
      <c r="Z193" s="1799"/>
      <c r="AA193" s="1799"/>
      <c r="AB193" s="1799"/>
      <c r="AC193" s="1799"/>
      <c r="AD193" s="1799"/>
    </row>
    <row r="194" spans="1:30" s="1218" customFormat="1" ht="13.5" customHeight="1">
      <c r="A194" s="1799"/>
      <c r="B194" s="1799"/>
      <c r="C194" s="1799"/>
      <c r="D194" s="1799"/>
      <c r="E194" s="1799"/>
      <c r="F194" s="1799"/>
      <c r="G194" s="1799"/>
      <c r="H194" s="1799"/>
      <c r="I194" s="1799"/>
      <c r="J194" s="1799"/>
      <c r="K194" s="1799"/>
      <c r="L194" s="1799"/>
      <c r="M194" s="1799"/>
      <c r="N194" s="1799"/>
      <c r="O194" s="1799"/>
      <c r="P194" s="1799"/>
      <c r="Q194" s="1799"/>
      <c r="R194" s="1799"/>
      <c r="S194" s="1799"/>
      <c r="T194" s="1799"/>
      <c r="U194" s="1799"/>
      <c r="V194" s="1799"/>
      <c r="W194" s="1799"/>
      <c r="X194" s="1799"/>
      <c r="Y194" s="1799"/>
      <c r="Z194" s="1799"/>
      <c r="AA194" s="1799"/>
      <c r="AB194" s="1799"/>
      <c r="AC194" s="1799"/>
      <c r="AD194" s="1799"/>
    </row>
    <row r="195" spans="1:30" s="1218" customFormat="1" ht="13.5" customHeight="1">
      <c r="A195" s="1799"/>
      <c r="B195" s="1799"/>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c r="W195" s="1799"/>
      <c r="X195" s="1799"/>
      <c r="Y195" s="1799"/>
      <c r="Z195" s="1799"/>
      <c r="AA195" s="1799"/>
      <c r="AB195" s="1799"/>
      <c r="AC195" s="1799"/>
      <c r="AD195" s="1799"/>
    </row>
    <row r="196" spans="1:30" s="1218" customFormat="1" ht="13.5" customHeight="1">
      <c r="A196" s="1799"/>
      <c r="B196" s="1799"/>
      <c r="C196" s="1799"/>
      <c r="D196" s="1799"/>
      <c r="E196" s="1799"/>
      <c r="F196" s="1799"/>
      <c r="G196" s="1799"/>
      <c r="H196" s="1799"/>
      <c r="I196" s="1799"/>
      <c r="J196" s="1799"/>
      <c r="K196" s="1799"/>
      <c r="L196" s="1799"/>
      <c r="M196" s="1799"/>
      <c r="N196" s="1799"/>
      <c r="O196" s="1799"/>
      <c r="P196" s="1799"/>
      <c r="Q196" s="1799"/>
      <c r="R196" s="1799"/>
      <c r="S196" s="1799"/>
      <c r="T196" s="1799"/>
      <c r="U196" s="1799"/>
      <c r="V196" s="1799"/>
      <c r="W196" s="1799"/>
      <c r="X196" s="1799"/>
      <c r="Y196" s="1799"/>
      <c r="Z196" s="1799"/>
      <c r="AA196" s="1799"/>
      <c r="AB196" s="1799"/>
      <c r="AC196" s="1799"/>
      <c r="AD196" s="1799"/>
    </row>
  </sheetData>
  <mergeCells count="133">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 ref="D160:E160"/>
    <mergeCell ref="I160:K160"/>
    <mergeCell ref="M160:N160"/>
    <mergeCell ref="P160:Q160"/>
    <mergeCell ref="T160:AC160"/>
    <mergeCell ref="D161:E161"/>
    <mergeCell ref="I161:K161"/>
    <mergeCell ref="M161:N161"/>
    <mergeCell ref="P161:Q161"/>
    <mergeCell ref="T161:AC161"/>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D109:E109"/>
    <mergeCell ref="D110:E110"/>
    <mergeCell ref="D112:E112"/>
    <mergeCell ref="D114:E114"/>
    <mergeCell ref="D116:E116"/>
    <mergeCell ref="A126:AF126"/>
    <mergeCell ref="D99:E99"/>
    <mergeCell ref="D100:E100"/>
    <mergeCell ref="D101:E101"/>
    <mergeCell ref="D103:E103"/>
    <mergeCell ref="D104:E104"/>
    <mergeCell ref="D105:E105"/>
    <mergeCell ref="F85:AD85"/>
    <mergeCell ref="A86:AF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F35"/>
    <mergeCell ref="J39:AE39"/>
    <mergeCell ref="J40:AE40"/>
    <mergeCell ref="J41:P41"/>
    <mergeCell ref="A3:AE3"/>
    <mergeCell ref="A5:AF5"/>
    <mergeCell ref="X7:Z7"/>
    <mergeCell ref="R11:AD11"/>
    <mergeCell ref="R13:AD13"/>
    <mergeCell ref="R18:AD18"/>
    <mergeCell ref="J42:AE42"/>
    <mergeCell ref="J43:S43"/>
    <mergeCell ref="J45:AE45"/>
  </mergeCells>
  <phoneticPr fontId="136"/>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80" customWidth="1"/>
    <col min="32" max="32" width="2.125" style="1180" customWidth="1"/>
    <col min="33" max="33" width="9" style="1180" customWidth="1"/>
    <col min="34" max="16384" width="9" style="1180"/>
  </cols>
  <sheetData>
    <row r="1" spans="1:31" s="1218" customFormat="1" ht="17.25" customHeight="1">
      <c r="A1" s="4733" t="s">
        <v>5098</v>
      </c>
      <c r="B1" s="4733"/>
      <c r="C1" s="4733"/>
      <c r="D1" s="4733"/>
      <c r="E1" s="4733"/>
      <c r="F1" s="4733"/>
      <c r="G1" s="4733"/>
      <c r="H1" s="4733"/>
      <c r="I1" s="4733"/>
      <c r="J1" s="4733"/>
      <c r="K1" s="4733"/>
      <c r="L1" s="4733"/>
      <c r="M1" s="4733"/>
      <c r="N1" s="4733"/>
      <c r="O1" s="4733"/>
      <c r="P1" s="4733"/>
      <c r="Q1" s="4733"/>
      <c r="R1" s="4733"/>
      <c r="S1" s="4733"/>
      <c r="T1" s="4733"/>
      <c r="U1" s="4733"/>
      <c r="V1" s="4733"/>
      <c r="W1" s="4733"/>
      <c r="X1" s="4733"/>
      <c r="Y1" s="4733"/>
      <c r="Z1" s="4733"/>
      <c r="AA1" s="4733"/>
      <c r="AB1" s="4733"/>
      <c r="AC1" s="4733"/>
      <c r="AD1" s="4733"/>
      <c r="AE1" s="4733"/>
    </row>
    <row r="2" spans="1:31" s="1218" customFormat="1" ht="17.25" customHeight="1"/>
    <row r="3" spans="1:31" s="1218" customFormat="1" ht="18" customHeight="1">
      <c r="A3" s="1219"/>
      <c r="B3" s="1220" t="s">
        <v>3118</v>
      </c>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row>
    <row r="4" spans="1:31" s="1218" customFormat="1" ht="6.75" customHeight="1">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row>
    <row r="5" spans="1:31" s="1218" customFormat="1" ht="17.25" customHeight="1">
      <c r="A5" s="1222" t="s">
        <v>3119</v>
      </c>
      <c r="B5" s="1223"/>
      <c r="C5" s="1223"/>
      <c r="D5" s="1223"/>
      <c r="E5" s="1223"/>
      <c r="F5" s="1223"/>
      <c r="G5" s="1223"/>
      <c r="H5" s="1223"/>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row>
    <row r="6" spans="1:31" s="1218" customFormat="1" ht="17.25" customHeight="1">
      <c r="A6" s="1221"/>
      <c r="B6" s="1221" t="s">
        <v>3120</v>
      </c>
      <c r="C6" s="1221"/>
      <c r="D6" s="1221"/>
      <c r="E6" s="1221"/>
      <c r="F6" s="1221"/>
      <c r="G6" s="1221"/>
      <c r="H6" s="1221"/>
      <c r="I6" s="1221"/>
      <c r="J6" s="4734"/>
      <c r="K6" s="4734"/>
      <c r="L6" s="4734"/>
      <c r="M6" s="4734"/>
      <c r="N6" s="4734"/>
      <c r="O6" s="4734"/>
      <c r="P6" s="4734"/>
      <c r="Q6" s="4734"/>
      <c r="R6" s="4734"/>
      <c r="S6" s="4734"/>
      <c r="T6" s="4734"/>
      <c r="U6" s="4734"/>
      <c r="V6" s="4734"/>
      <c r="W6" s="4734"/>
      <c r="X6" s="4734"/>
      <c r="Y6" s="4734"/>
      <c r="Z6" s="4734"/>
      <c r="AA6" s="4734"/>
      <c r="AB6" s="4734"/>
      <c r="AC6" s="4734"/>
      <c r="AD6" s="4734"/>
      <c r="AE6" s="4734"/>
    </row>
    <row r="7" spans="1:31" s="1218" customFormat="1" ht="17.25" customHeight="1">
      <c r="A7" s="1221"/>
      <c r="B7" s="1221" t="s">
        <v>3121</v>
      </c>
      <c r="C7" s="1221"/>
      <c r="D7" s="1221"/>
      <c r="E7" s="1221"/>
      <c r="F7" s="1221"/>
      <c r="G7" s="1221"/>
      <c r="H7" s="1221"/>
      <c r="I7" s="1221"/>
      <c r="J7" s="4734"/>
      <c r="K7" s="4734"/>
      <c r="L7" s="4734"/>
      <c r="M7" s="4734"/>
      <c r="N7" s="4734"/>
      <c r="O7" s="4734"/>
      <c r="P7" s="4734"/>
      <c r="Q7" s="4734"/>
      <c r="R7" s="4734"/>
      <c r="S7" s="4734"/>
      <c r="T7" s="4734"/>
      <c r="U7" s="4734"/>
      <c r="V7" s="4734"/>
      <c r="W7" s="4734"/>
      <c r="X7" s="4734"/>
      <c r="Y7" s="4734"/>
      <c r="Z7" s="4734"/>
      <c r="AA7" s="4734"/>
      <c r="AB7" s="4734"/>
      <c r="AC7" s="4734"/>
      <c r="AD7" s="4734"/>
      <c r="AE7" s="4734"/>
    </row>
    <row r="8" spans="1:31" s="1218" customFormat="1" ht="17.25" customHeight="1">
      <c r="A8" s="1221"/>
      <c r="B8" s="1221" t="s">
        <v>3122</v>
      </c>
      <c r="C8" s="1221"/>
      <c r="D8" s="1221"/>
      <c r="E8" s="1221"/>
      <c r="F8" s="1221"/>
      <c r="G8" s="1221"/>
      <c r="H8" s="1221"/>
      <c r="I8" s="1221" t="s">
        <v>2595</v>
      </c>
      <c r="J8" s="4734"/>
      <c r="K8" s="4734"/>
      <c r="L8" s="4734"/>
      <c r="M8" s="4734"/>
      <c r="N8" s="4734"/>
      <c r="O8" s="4734"/>
      <c r="P8" s="4734"/>
    </row>
    <row r="9" spans="1:31" s="1218" customFormat="1" ht="17.25" customHeight="1">
      <c r="A9" s="1221"/>
      <c r="B9" s="1221" t="s">
        <v>3123</v>
      </c>
      <c r="C9" s="1221"/>
      <c r="D9" s="1221"/>
      <c r="E9" s="1221"/>
      <c r="F9" s="1221"/>
      <c r="G9" s="1221"/>
      <c r="H9" s="1221"/>
      <c r="I9" s="1221"/>
      <c r="J9" s="4734"/>
      <c r="K9" s="4734"/>
      <c r="L9" s="4734"/>
      <c r="M9" s="4734"/>
      <c r="N9" s="4734"/>
      <c r="O9" s="4734"/>
      <c r="P9" s="4734"/>
      <c r="Q9" s="4734"/>
      <c r="R9" s="4734"/>
      <c r="S9" s="4734"/>
      <c r="T9" s="4734"/>
      <c r="U9" s="4734"/>
      <c r="V9" s="4734"/>
      <c r="W9" s="4734"/>
      <c r="X9" s="4734"/>
      <c r="Y9" s="4734"/>
      <c r="Z9" s="4734"/>
      <c r="AA9" s="4734"/>
      <c r="AB9" s="4734"/>
      <c r="AC9" s="4734"/>
      <c r="AD9" s="4734"/>
      <c r="AE9" s="4734"/>
    </row>
    <row r="10" spans="1:31" s="1218" customFormat="1" ht="17.25" customHeight="1">
      <c r="A10" s="1219"/>
      <c r="B10" s="1219" t="s">
        <v>3124</v>
      </c>
      <c r="C10" s="1219"/>
      <c r="D10" s="1219"/>
      <c r="E10" s="1219"/>
      <c r="F10" s="1219"/>
      <c r="G10" s="1219"/>
      <c r="H10" s="1219"/>
      <c r="I10" s="1219"/>
      <c r="J10" s="4732"/>
      <c r="K10" s="4732"/>
      <c r="L10" s="4732"/>
      <c r="M10" s="4732"/>
      <c r="N10" s="4732"/>
      <c r="O10" s="4732"/>
      <c r="P10" s="4732"/>
      <c r="Q10" s="4732"/>
      <c r="R10" s="4732"/>
      <c r="S10" s="4732"/>
      <c r="T10" s="1224"/>
      <c r="U10" s="1224"/>
      <c r="V10" s="1224"/>
      <c r="W10" s="1224"/>
      <c r="X10" s="1224"/>
      <c r="Y10" s="1224"/>
      <c r="Z10" s="1224"/>
      <c r="AA10" s="1224"/>
      <c r="AB10" s="1224"/>
      <c r="AC10" s="1224"/>
      <c r="AD10" s="1224"/>
      <c r="AE10" s="1224"/>
    </row>
    <row r="11" spans="1:31" s="1218" customFormat="1" ht="6.75" customHeight="1"/>
    <row r="12" spans="1:31" s="1218" customFormat="1" ht="17.25" customHeight="1">
      <c r="A12" s="1221"/>
      <c r="B12" s="1221" t="s">
        <v>3120</v>
      </c>
      <c r="C12" s="1221"/>
      <c r="D12" s="1221"/>
      <c r="E12" s="1221"/>
      <c r="F12" s="1221"/>
      <c r="G12" s="1221"/>
      <c r="H12" s="1221"/>
      <c r="I12" s="1221"/>
      <c r="J12" s="4734"/>
      <c r="K12" s="4734"/>
      <c r="L12" s="4734"/>
      <c r="M12" s="4734"/>
      <c r="N12" s="4734"/>
      <c r="O12" s="4734"/>
      <c r="P12" s="4734"/>
      <c r="Q12" s="4734"/>
      <c r="R12" s="4734"/>
      <c r="S12" s="4734"/>
      <c r="T12" s="4734"/>
      <c r="U12" s="4734"/>
      <c r="V12" s="4734"/>
      <c r="W12" s="4734"/>
      <c r="X12" s="4734"/>
      <c r="Y12" s="4734"/>
      <c r="Z12" s="4734"/>
      <c r="AA12" s="4734"/>
      <c r="AB12" s="4734"/>
      <c r="AC12" s="4734"/>
      <c r="AD12" s="4734"/>
      <c r="AE12" s="4734"/>
    </row>
    <row r="13" spans="1:31" s="1218" customFormat="1" ht="17.25" customHeight="1">
      <c r="A13" s="1221"/>
      <c r="B13" s="1221" t="s">
        <v>3121</v>
      </c>
      <c r="C13" s="1221"/>
      <c r="D13" s="1221"/>
      <c r="E13" s="1221"/>
      <c r="F13" s="1221"/>
      <c r="G13" s="1221"/>
      <c r="H13" s="1221"/>
      <c r="I13" s="1221"/>
      <c r="J13" s="4734"/>
      <c r="K13" s="4734"/>
      <c r="L13" s="4734"/>
      <c r="M13" s="4734"/>
      <c r="N13" s="4734"/>
      <c r="O13" s="4734"/>
      <c r="P13" s="4734"/>
      <c r="Q13" s="4734"/>
      <c r="R13" s="4734"/>
      <c r="S13" s="4734"/>
      <c r="T13" s="4734"/>
      <c r="U13" s="4734"/>
      <c r="V13" s="4734"/>
      <c r="W13" s="4734"/>
      <c r="X13" s="4734"/>
      <c r="Y13" s="4734"/>
      <c r="Z13" s="4734"/>
      <c r="AA13" s="4734"/>
      <c r="AB13" s="4734"/>
      <c r="AC13" s="4734"/>
      <c r="AD13" s="4734"/>
      <c r="AE13" s="4734"/>
    </row>
    <row r="14" spans="1:31" s="1218" customFormat="1" ht="17.25" customHeight="1">
      <c r="A14" s="1221"/>
      <c r="B14" s="1221" t="s">
        <v>3122</v>
      </c>
      <c r="C14" s="1221"/>
      <c r="D14" s="1221"/>
      <c r="E14" s="1221"/>
      <c r="F14" s="1221"/>
      <c r="G14" s="1221"/>
      <c r="H14" s="1221"/>
      <c r="I14" s="1221" t="s">
        <v>2595</v>
      </c>
      <c r="J14" s="4734"/>
      <c r="K14" s="4734"/>
      <c r="L14" s="4734"/>
      <c r="M14" s="4734"/>
      <c r="N14" s="4734"/>
      <c r="O14" s="4734"/>
      <c r="P14" s="4734"/>
    </row>
    <row r="15" spans="1:31" s="1218" customFormat="1" ht="17.25" customHeight="1">
      <c r="A15" s="1221"/>
      <c r="B15" s="1221" t="s">
        <v>3123</v>
      </c>
      <c r="C15" s="1221"/>
      <c r="D15" s="1221"/>
      <c r="E15" s="1221"/>
      <c r="F15" s="1221"/>
      <c r="G15" s="1221"/>
      <c r="H15" s="1221"/>
      <c r="I15" s="1221"/>
      <c r="J15" s="4734"/>
      <c r="K15" s="4734"/>
      <c r="L15" s="4734"/>
      <c r="M15" s="4734"/>
      <c r="N15" s="4734"/>
      <c r="O15" s="4734"/>
      <c r="P15" s="4734"/>
      <c r="Q15" s="4734"/>
      <c r="R15" s="4734"/>
      <c r="S15" s="4734"/>
      <c r="T15" s="4734"/>
      <c r="U15" s="4734"/>
      <c r="V15" s="4734"/>
      <c r="W15" s="4734"/>
      <c r="X15" s="4734"/>
      <c r="Y15" s="4734"/>
      <c r="Z15" s="4734"/>
      <c r="AA15" s="4734"/>
      <c r="AB15" s="4734"/>
      <c r="AC15" s="4734"/>
      <c r="AD15" s="4734"/>
      <c r="AE15" s="4734"/>
    </row>
    <row r="16" spans="1:31" s="1218" customFormat="1" ht="17.25" customHeight="1">
      <c r="A16" s="1219"/>
      <c r="B16" s="1219" t="s">
        <v>3124</v>
      </c>
      <c r="C16" s="1219"/>
      <c r="D16" s="1219"/>
      <c r="E16" s="1219"/>
      <c r="F16" s="1219"/>
      <c r="G16" s="1219"/>
      <c r="H16" s="1219"/>
      <c r="I16" s="1219"/>
      <c r="J16" s="4732"/>
      <c r="K16" s="4732"/>
      <c r="L16" s="4732"/>
      <c r="M16" s="4732"/>
      <c r="N16" s="4732"/>
      <c r="O16" s="4732"/>
      <c r="P16" s="4732"/>
      <c r="Q16" s="4732"/>
      <c r="R16" s="4732"/>
      <c r="S16" s="4732"/>
      <c r="T16" s="1224"/>
      <c r="U16" s="1224"/>
      <c r="V16" s="1224"/>
      <c r="W16" s="1224"/>
      <c r="X16" s="1224"/>
      <c r="Y16" s="1224"/>
      <c r="Z16" s="1224"/>
      <c r="AA16" s="1224"/>
      <c r="AB16" s="1224"/>
      <c r="AC16" s="1224"/>
      <c r="AD16" s="1224"/>
      <c r="AE16" s="1224"/>
    </row>
    <row r="17" spans="1:31" s="1218" customFormat="1" ht="6.75" customHeight="1"/>
    <row r="18" spans="1:31" s="1218" customFormat="1" ht="17.25" customHeight="1">
      <c r="A18" s="1221"/>
      <c r="B18" s="1221" t="s">
        <v>3120</v>
      </c>
      <c r="C18" s="1221"/>
      <c r="D18" s="1221"/>
      <c r="E18" s="1221"/>
      <c r="F18" s="1221"/>
      <c r="G18" s="1221"/>
      <c r="H18" s="1221"/>
      <c r="I18" s="1221"/>
      <c r="J18" s="4734"/>
      <c r="K18" s="4734"/>
      <c r="L18" s="4734"/>
      <c r="M18" s="4734"/>
      <c r="N18" s="4734"/>
      <c r="O18" s="4734"/>
      <c r="P18" s="4734"/>
      <c r="Q18" s="4734"/>
      <c r="R18" s="4734"/>
      <c r="S18" s="4734"/>
      <c r="T18" s="4734"/>
      <c r="U18" s="4734"/>
      <c r="V18" s="4734"/>
      <c r="W18" s="4734"/>
      <c r="X18" s="4734"/>
      <c r="Y18" s="4734"/>
      <c r="Z18" s="4734"/>
      <c r="AA18" s="4734"/>
      <c r="AB18" s="4734"/>
      <c r="AC18" s="4734"/>
      <c r="AD18" s="4734"/>
      <c r="AE18" s="4734"/>
    </row>
    <row r="19" spans="1:31" s="1218" customFormat="1" ht="17.25" customHeight="1">
      <c r="A19" s="1221"/>
      <c r="B19" s="1221" t="s">
        <v>3121</v>
      </c>
      <c r="C19" s="1221"/>
      <c r="D19" s="1221"/>
      <c r="E19" s="1221"/>
      <c r="F19" s="1221"/>
      <c r="G19" s="1221"/>
      <c r="H19" s="1221"/>
      <c r="I19" s="1221"/>
      <c r="J19" s="4734"/>
      <c r="K19" s="4734"/>
      <c r="L19" s="4734"/>
      <c r="M19" s="4734"/>
      <c r="N19" s="4734"/>
      <c r="O19" s="4734"/>
      <c r="P19" s="4734"/>
      <c r="Q19" s="4734"/>
      <c r="R19" s="4734"/>
      <c r="S19" s="4734"/>
      <c r="T19" s="4734"/>
      <c r="U19" s="4734"/>
      <c r="V19" s="4734"/>
      <c r="W19" s="4734"/>
      <c r="X19" s="4734"/>
      <c r="Y19" s="4734"/>
      <c r="Z19" s="4734"/>
      <c r="AA19" s="4734"/>
      <c r="AB19" s="4734"/>
      <c r="AC19" s="4734"/>
      <c r="AD19" s="4734"/>
      <c r="AE19" s="4734"/>
    </row>
    <row r="20" spans="1:31" s="1218" customFormat="1" ht="17.25" customHeight="1">
      <c r="A20" s="1221"/>
      <c r="B20" s="1221" t="s">
        <v>3122</v>
      </c>
      <c r="C20" s="1221"/>
      <c r="D20" s="1221"/>
      <c r="E20" s="1221"/>
      <c r="F20" s="1221"/>
      <c r="G20" s="1221"/>
      <c r="H20" s="1221"/>
      <c r="I20" s="1221" t="s">
        <v>2595</v>
      </c>
      <c r="J20" s="4734"/>
      <c r="K20" s="4734"/>
      <c r="L20" s="4734"/>
      <c r="M20" s="4734"/>
      <c r="N20" s="4734"/>
      <c r="O20" s="4734"/>
      <c r="P20" s="4734"/>
    </row>
    <row r="21" spans="1:31" s="1218" customFormat="1" ht="17.25" customHeight="1">
      <c r="A21" s="1221"/>
      <c r="B21" s="1221" t="s">
        <v>3123</v>
      </c>
      <c r="C21" s="1221"/>
      <c r="D21" s="1221"/>
      <c r="E21" s="1221"/>
      <c r="F21" s="1221"/>
      <c r="G21" s="1221"/>
      <c r="H21" s="1221"/>
      <c r="I21" s="1221"/>
      <c r="J21" s="4734"/>
      <c r="K21" s="4734"/>
      <c r="L21" s="4734"/>
      <c r="M21" s="4734"/>
      <c r="N21" s="4734"/>
      <c r="O21" s="4734"/>
      <c r="P21" s="4734"/>
      <c r="Q21" s="4734"/>
      <c r="R21" s="4734"/>
      <c r="S21" s="4734"/>
      <c r="T21" s="4734"/>
      <c r="U21" s="4734"/>
      <c r="V21" s="4734"/>
      <c r="W21" s="4734"/>
      <c r="X21" s="4734"/>
      <c r="Y21" s="4734"/>
      <c r="Z21" s="4734"/>
      <c r="AA21" s="4734"/>
      <c r="AB21" s="4734"/>
      <c r="AC21" s="4734"/>
      <c r="AD21" s="4734"/>
      <c r="AE21" s="4734"/>
    </row>
    <row r="22" spans="1:31" s="1218" customFormat="1" ht="17.25" customHeight="1">
      <c r="A22" s="1219"/>
      <c r="B22" s="1219" t="s">
        <v>3124</v>
      </c>
      <c r="C22" s="1219"/>
      <c r="D22" s="1219"/>
      <c r="E22" s="1219"/>
      <c r="F22" s="1219"/>
      <c r="G22" s="1219"/>
      <c r="H22" s="1219"/>
      <c r="I22" s="1219"/>
      <c r="J22" s="4732"/>
      <c r="K22" s="4732"/>
      <c r="L22" s="4732"/>
      <c r="M22" s="4732"/>
      <c r="N22" s="4732"/>
      <c r="O22" s="4732"/>
      <c r="P22" s="4732"/>
      <c r="Q22" s="4732"/>
      <c r="R22" s="4732"/>
      <c r="S22" s="4732"/>
      <c r="T22" s="1224"/>
      <c r="U22" s="1224"/>
      <c r="V22" s="1224"/>
      <c r="W22" s="1224"/>
      <c r="X22" s="1224"/>
      <c r="Y22" s="1224"/>
      <c r="Z22" s="1224"/>
      <c r="AA22" s="1224"/>
      <c r="AB22" s="1224"/>
      <c r="AC22" s="1224"/>
      <c r="AD22" s="1224"/>
      <c r="AE22" s="1224"/>
    </row>
    <row r="23" spans="1:31" s="1218" customFormat="1" ht="6.75" customHeight="1"/>
    <row r="24" spans="1:31" s="1218" customFormat="1" ht="17.25" customHeight="1">
      <c r="A24" s="1221"/>
      <c r="B24" s="1221" t="s">
        <v>3120</v>
      </c>
      <c r="C24" s="1221"/>
      <c r="D24" s="1221"/>
      <c r="E24" s="1221"/>
      <c r="F24" s="1221"/>
      <c r="G24" s="1221"/>
      <c r="H24" s="1221"/>
      <c r="I24" s="1221"/>
      <c r="J24" s="4734"/>
      <c r="K24" s="4734"/>
      <c r="L24" s="4734"/>
      <c r="M24" s="4734"/>
      <c r="N24" s="4734"/>
      <c r="O24" s="4734"/>
      <c r="P24" s="4734"/>
      <c r="Q24" s="4734"/>
      <c r="R24" s="4734"/>
      <c r="S24" s="4734"/>
      <c r="T24" s="4734"/>
      <c r="U24" s="4734"/>
      <c r="V24" s="4734"/>
      <c r="W24" s="4734"/>
      <c r="X24" s="4734"/>
      <c r="Y24" s="4734"/>
      <c r="Z24" s="4734"/>
      <c r="AA24" s="4734"/>
      <c r="AB24" s="4734"/>
      <c r="AC24" s="4734"/>
      <c r="AD24" s="4734"/>
      <c r="AE24" s="4734"/>
    </row>
    <row r="25" spans="1:31" s="1218" customFormat="1" ht="17.25" customHeight="1">
      <c r="A25" s="1221"/>
      <c r="B25" s="1221" t="s">
        <v>3121</v>
      </c>
      <c r="C25" s="1221"/>
      <c r="D25" s="1221"/>
      <c r="E25" s="1221"/>
      <c r="F25" s="1221"/>
      <c r="G25" s="1221"/>
      <c r="H25" s="1221"/>
      <c r="I25" s="1221"/>
      <c r="J25" s="4734"/>
      <c r="K25" s="4734"/>
      <c r="L25" s="4734"/>
      <c r="M25" s="4734"/>
      <c r="N25" s="4734"/>
      <c r="O25" s="4734"/>
      <c r="P25" s="4734"/>
      <c r="Q25" s="4734"/>
      <c r="R25" s="4734"/>
      <c r="S25" s="4734"/>
      <c r="T25" s="4734"/>
      <c r="U25" s="4734"/>
      <c r="V25" s="4734"/>
      <c r="W25" s="4734"/>
      <c r="X25" s="4734"/>
      <c r="Y25" s="4734"/>
      <c r="Z25" s="4734"/>
      <c r="AA25" s="4734"/>
      <c r="AB25" s="4734"/>
      <c r="AC25" s="4734"/>
      <c r="AD25" s="4734"/>
      <c r="AE25" s="4734"/>
    </row>
    <row r="26" spans="1:31" s="1218" customFormat="1" ht="17.25" customHeight="1">
      <c r="A26" s="1221"/>
      <c r="B26" s="1221" t="s">
        <v>3122</v>
      </c>
      <c r="C26" s="1221"/>
      <c r="D26" s="1221"/>
      <c r="E26" s="1221"/>
      <c r="F26" s="1221"/>
      <c r="G26" s="1221"/>
      <c r="H26" s="1221"/>
      <c r="I26" s="1221" t="s">
        <v>2595</v>
      </c>
      <c r="J26" s="4734"/>
      <c r="K26" s="4734"/>
      <c r="L26" s="4734"/>
      <c r="M26" s="4734"/>
      <c r="N26" s="4734"/>
      <c r="O26" s="4734"/>
      <c r="P26" s="4734"/>
    </row>
    <row r="27" spans="1:31" s="1218" customFormat="1" ht="17.25" customHeight="1">
      <c r="A27" s="1221"/>
      <c r="B27" s="1221" t="s">
        <v>3123</v>
      </c>
      <c r="C27" s="1221"/>
      <c r="D27" s="1221"/>
      <c r="E27" s="1221"/>
      <c r="F27" s="1221"/>
      <c r="G27" s="1221"/>
      <c r="H27" s="1221"/>
      <c r="I27" s="1221"/>
      <c r="J27" s="4734"/>
      <c r="K27" s="4734"/>
      <c r="L27" s="4734"/>
      <c r="M27" s="4734"/>
      <c r="N27" s="4734"/>
      <c r="O27" s="4734"/>
      <c r="P27" s="4734"/>
      <c r="Q27" s="4734"/>
      <c r="R27" s="4734"/>
      <c r="S27" s="4734"/>
      <c r="T27" s="4734"/>
      <c r="U27" s="4734"/>
      <c r="V27" s="4734"/>
      <c r="W27" s="4734"/>
      <c r="X27" s="4734"/>
      <c r="Y27" s="4734"/>
      <c r="Z27" s="4734"/>
      <c r="AA27" s="4734"/>
      <c r="AB27" s="4734"/>
      <c r="AC27" s="4734"/>
      <c r="AD27" s="4734"/>
      <c r="AE27" s="4734"/>
    </row>
    <row r="28" spans="1:31" s="1218" customFormat="1" ht="17.25" customHeight="1">
      <c r="A28" s="1219"/>
      <c r="B28" s="1219" t="s">
        <v>3124</v>
      </c>
      <c r="C28" s="1219"/>
      <c r="D28" s="1219"/>
      <c r="E28" s="1219"/>
      <c r="F28" s="1219"/>
      <c r="G28" s="1219"/>
      <c r="H28" s="1219"/>
      <c r="I28" s="1219"/>
      <c r="J28" s="4732"/>
      <c r="K28" s="4732"/>
      <c r="L28" s="4732"/>
      <c r="M28" s="4732"/>
      <c r="N28" s="4732"/>
      <c r="O28" s="4732"/>
      <c r="P28" s="4732"/>
      <c r="Q28" s="4732"/>
      <c r="R28" s="4732"/>
      <c r="S28" s="4732"/>
      <c r="T28" s="1224"/>
      <c r="U28" s="1224"/>
      <c r="V28" s="1224"/>
      <c r="W28" s="1224"/>
      <c r="X28" s="1224"/>
      <c r="Y28" s="1224"/>
      <c r="Z28" s="1224"/>
      <c r="AA28" s="1224"/>
      <c r="AB28" s="1224"/>
      <c r="AC28" s="1224"/>
      <c r="AD28" s="1224"/>
      <c r="AE28" s="1224"/>
    </row>
    <row r="29" spans="1:31" s="1218" customFormat="1" ht="6.75" customHeight="1"/>
    <row r="30" spans="1:31" s="1218" customFormat="1" ht="17.25" customHeight="1">
      <c r="A30" s="1221"/>
      <c r="B30" s="1221" t="s">
        <v>3120</v>
      </c>
      <c r="C30" s="1221"/>
      <c r="D30" s="1221"/>
      <c r="E30" s="1221"/>
      <c r="F30" s="1221"/>
      <c r="G30" s="1221"/>
      <c r="H30" s="1221"/>
      <c r="I30" s="1221"/>
      <c r="J30" s="4734"/>
      <c r="K30" s="4734"/>
      <c r="L30" s="4734"/>
      <c r="M30" s="4734"/>
      <c r="N30" s="4734"/>
      <c r="O30" s="4734"/>
      <c r="P30" s="4734"/>
      <c r="Q30" s="4734"/>
      <c r="R30" s="4734"/>
      <c r="S30" s="4734"/>
      <c r="T30" s="4734"/>
      <c r="U30" s="4734"/>
      <c r="V30" s="4734"/>
      <c r="W30" s="4734"/>
      <c r="X30" s="4734"/>
      <c r="Y30" s="4734"/>
      <c r="Z30" s="4734"/>
      <c r="AA30" s="4734"/>
      <c r="AB30" s="4734"/>
      <c r="AC30" s="4734"/>
      <c r="AD30" s="4734"/>
      <c r="AE30" s="4734"/>
    </row>
    <row r="31" spans="1:31" s="1218" customFormat="1" ht="17.25" customHeight="1">
      <c r="A31" s="1221"/>
      <c r="B31" s="1221" t="s">
        <v>3121</v>
      </c>
      <c r="C31" s="1221"/>
      <c r="D31" s="1221"/>
      <c r="E31" s="1221"/>
      <c r="F31" s="1221"/>
      <c r="G31" s="1221"/>
      <c r="H31" s="1221"/>
      <c r="I31" s="1221"/>
      <c r="J31" s="4734"/>
      <c r="K31" s="4734"/>
      <c r="L31" s="4734"/>
      <c r="M31" s="4734"/>
      <c r="N31" s="4734"/>
      <c r="O31" s="4734"/>
      <c r="P31" s="4734"/>
      <c r="Q31" s="4734"/>
      <c r="R31" s="4734"/>
      <c r="S31" s="4734"/>
      <c r="T31" s="4734"/>
      <c r="U31" s="4734"/>
      <c r="V31" s="4734"/>
      <c r="W31" s="4734"/>
      <c r="X31" s="4734"/>
      <c r="Y31" s="4734"/>
      <c r="Z31" s="4734"/>
      <c r="AA31" s="4734"/>
      <c r="AB31" s="4734"/>
      <c r="AC31" s="4734"/>
      <c r="AD31" s="4734"/>
      <c r="AE31" s="4734"/>
    </row>
    <row r="32" spans="1:31" s="1218" customFormat="1" ht="17.25" customHeight="1">
      <c r="A32" s="1221"/>
      <c r="B32" s="1221" t="s">
        <v>3122</v>
      </c>
      <c r="C32" s="1221"/>
      <c r="D32" s="1221"/>
      <c r="E32" s="1221"/>
      <c r="F32" s="1221"/>
      <c r="G32" s="1221"/>
      <c r="H32" s="1221"/>
      <c r="I32" s="1221" t="s">
        <v>2595</v>
      </c>
      <c r="J32" s="4734"/>
      <c r="K32" s="4734"/>
      <c r="L32" s="4734"/>
      <c r="M32" s="4734"/>
      <c r="N32" s="4734"/>
      <c r="O32" s="4734"/>
      <c r="P32" s="4734"/>
    </row>
    <row r="33" spans="1:34" s="1218" customFormat="1" ht="17.25" customHeight="1">
      <c r="A33" s="1221"/>
      <c r="B33" s="1221" t="s">
        <v>3123</v>
      </c>
      <c r="C33" s="1221"/>
      <c r="D33" s="1221"/>
      <c r="E33" s="1221"/>
      <c r="F33" s="1221"/>
      <c r="G33" s="1221"/>
      <c r="H33" s="1221"/>
      <c r="I33" s="1221"/>
      <c r="J33" s="4734"/>
      <c r="K33" s="4734"/>
      <c r="L33" s="4734"/>
      <c r="M33" s="4734"/>
      <c r="N33" s="4734"/>
      <c r="O33" s="4734"/>
      <c r="P33" s="4734"/>
      <c r="Q33" s="4734"/>
      <c r="R33" s="4734"/>
      <c r="S33" s="4734"/>
      <c r="T33" s="4734"/>
      <c r="U33" s="4734"/>
      <c r="V33" s="4734"/>
      <c r="W33" s="4734"/>
      <c r="X33" s="4734"/>
      <c r="Y33" s="4734"/>
      <c r="Z33" s="4734"/>
      <c r="AA33" s="4734"/>
      <c r="AB33" s="4734"/>
      <c r="AC33" s="4734"/>
      <c r="AD33" s="4734"/>
      <c r="AE33" s="4734"/>
    </row>
    <row r="34" spans="1:34" s="1218" customFormat="1" ht="17.25" customHeight="1">
      <c r="A34" s="1219"/>
      <c r="B34" s="1219" t="s">
        <v>3124</v>
      </c>
      <c r="C34" s="1219"/>
      <c r="D34" s="1219"/>
      <c r="E34" s="1219"/>
      <c r="F34" s="1219"/>
      <c r="G34" s="1219"/>
      <c r="H34" s="1219"/>
      <c r="I34" s="1219"/>
      <c r="J34" s="4732"/>
      <c r="K34" s="4732"/>
      <c r="L34" s="4732"/>
      <c r="M34" s="4732"/>
      <c r="N34" s="4732"/>
      <c r="O34" s="4732"/>
      <c r="P34" s="4732"/>
      <c r="Q34" s="4732"/>
      <c r="R34" s="4732"/>
      <c r="S34" s="4732"/>
      <c r="T34" s="1224"/>
      <c r="U34" s="1224"/>
      <c r="V34" s="1224"/>
      <c r="W34" s="1224"/>
      <c r="X34" s="1224"/>
      <c r="Y34" s="1224"/>
      <c r="Z34" s="1224"/>
      <c r="AA34" s="1224"/>
      <c r="AB34" s="1224"/>
      <c r="AC34" s="1224"/>
      <c r="AD34" s="1224"/>
      <c r="AE34" s="1224"/>
    </row>
    <row r="35" spans="1:34" s="1218" customFormat="1" ht="17.25" customHeight="1">
      <c r="AH35" s="1777"/>
    </row>
    <row r="36" spans="1:34" s="1218" customFormat="1" ht="17.25" customHeight="1"/>
    <row r="37" spans="1:34" s="1218" customFormat="1" ht="17.25" customHeight="1"/>
    <row r="38" spans="1:34" s="1218" customFormat="1" ht="17.25" customHeight="1"/>
    <row r="39" spans="1:34" s="1218" customFormat="1" ht="17.25" customHeight="1"/>
    <row r="40" spans="1:34" s="1218" customFormat="1" ht="17.25" customHeight="1"/>
    <row r="41" spans="1:34" s="1218" customFormat="1" ht="17.25" customHeight="1"/>
    <row r="42" spans="1:34" s="1218" customFormat="1" ht="17.25" customHeight="1"/>
    <row r="43" spans="1:34" s="1218" customFormat="1" ht="17.25" customHeight="1"/>
    <row r="44" spans="1:34" s="1218" customFormat="1" ht="17.25" customHeight="1"/>
    <row r="45" spans="1:34" s="1218" customFormat="1" ht="17.25" customHeight="1"/>
    <row r="46" spans="1:34" s="1218" customFormat="1" ht="17.25" customHeight="1"/>
    <row r="47" spans="1:34" s="1218" customFormat="1" ht="17.25" customHeight="1"/>
    <row r="48" spans="1:34" s="1218" customFormat="1" ht="17.25" customHeight="1"/>
    <row r="49" s="1218" customFormat="1" ht="17.25" customHeight="1"/>
    <row r="50" s="1218" customFormat="1" ht="17.25" customHeight="1"/>
    <row r="51" s="1218" customFormat="1" ht="17.25" customHeight="1"/>
    <row r="52" s="1218" customFormat="1" ht="17.25" customHeight="1"/>
    <row r="53" s="1218" customFormat="1" ht="17.25" customHeight="1"/>
    <row r="54" s="1218" customFormat="1" ht="17.25" customHeight="1"/>
    <row r="55" s="1218" customFormat="1" ht="17.25" customHeight="1"/>
    <row r="56" s="1218" customFormat="1" ht="17.25" customHeight="1"/>
    <row r="57" s="1218" customFormat="1" ht="17.25" customHeight="1"/>
    <row r="58" s="1218" customFormat="1" ht="17.25" customHeight="1"/>
    <row r="59" s="1218" customFormat="1" ht="17.25" customHeight="1"/>
    <row r="60" s="1218" customFormat="1" ht="17.25" customHeight="1"/>
    <row r="61" s="1218" customFormat="1" ht="17.25" customHeight="1"/>
    <row r="62" s="1218" customFormat="1" ht="17.25" customHeight="1"/>
    <row r="63" s="1218" customFormat="1" ht="17.25" customHeight="1"/>
    <row r="64" s="1218" customFormat="1" ht="17.25" customHeight="1"/>
    <row r="65" s="1218" customFormat="1" ht="17.25" customHeight="1"/>
    <row r="66" s="1218"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80" customWidth="1"/>
    <col min="32" max="32" width="2.125" style="1180" customWidth="1"/>
    <col min="33" max="33" width="9" style="1180" customWidth="1"/>
    <col min="34" max="16384" width="9" style="1180"/>
  </cols>
  <sheetData>
    <row r="1" spans="1:31" s="1218" customFormat="1" ht="17.25" customHeight="1">
      <c r="A1" s="4733" t="s">
        <v>5098</v>
      </c>
      <c r="B1" s="4733"/>
      <c r="C1" s="4733"/>
      <c r="D1" s="4733"/>
      <c r="E1" s="4733"/>
      <c r="F1" s="4733"/>
      <c r="G1" s="4733"/>
      <c r="H1" s="4733"/>
      <c r="I1" s="4733"/>
      <c r="J1" s="4733"/>
      <c r="K1" s="4733"/>
      <c r="L1" s="4733"/>
      <c r="M1" s="4733"/>
      <c r="N1" s="4733"/>
      <c r="O1" s="4733"/>
      <c r="P1" s="4733"/>
      <c r="Q1" s="4733"/>
      <c r="R1" s="4733"/>
      <c r="S1" s="4733"/>
      <c r="T1" s="4733"/>
      <c r="U1" s="4733"/>
      <c r="V1" s="4733"/>
      <c r="W1" s="4733"/>
      <c r="X1" s="4733"/>
      <c r="Y1" s="4733"/>
      <c r="Z1" s="4733"/>
      <c r="AA1" s="4733"/>
      <c r="AB1" s="4733"/>
      <c r="AC1" s="4733"/>
      <c r="AD1" s="4733"/>
      <c r="AE1" s="4733"/>
    </row>
    <row r="2" spans="1:31" s="1218" customFormat="1" ht="17.25" customHeight="1"/>
    <row r="3" spans="1:31" s="1218" customFormat="1" ht="18" customHeight="1">
      <c r="A3" s="1219"/>
      <c r="B3" s="1220" t="s">
        <v>3118</v>
      </c>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row>
    <row r="4" spans="1:31" s="1218" customFormat="1" ht="6.75" customHeight="1">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row>
    <row r="5" spans="1:31" s="1218" customFormat="1" ht="17.25" customHeight="1">
      <c r="A5" s="1222" t="s">
        <v>120</v>
      </c>
      <c r="B5" s="1223"/>
      <c r="C5" s="1223"/>
      <c r="D5" s="1223"/>
      <c r="E5" s="1223"/>
      <c r="F5" s="1223"/>
      <c r="G5" s="1223"/>
      <c r="H5" s="1223"/>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row>
    <row r="6" spans="1:31" s="1218" customFormat="1" ht="17.25" customHeight="1">
      <c r="A6" s="1221"/>
      <c r="B6" s="1221" t="s">
        <v>3120</v>
      </c>
      <c r="C6" s="1221"/>
      <c r="D6" s="1221"/>
      <c r="E6" s="1221"/>
      <c r="F6" s="1221"/>
      <c r="G6" s="1221"/>
      <c r="H6" s="1221"/>
      <c r="I6" s="1221"/>
      <c r="J6" s="4644"/>
      <c r="K6" s="4645"/>
      <c r="L6" s="4645"/>
      <c r="M6" s="4645"/>
      <c r="N6" s="4645"/>
      <c r="O6" s="4645"/>
      <c r="P6" s="4645"/>
      <c r="Q6" s="4645"/>
      <c r="R6" s="4645"/>
      <c r="S6" s="4645"/>
      <c r="T6" s="4645"/>
      <c r="U6" s="4645"/>
      <c r="V6" s="4645"/>
      <c r="W6" s="4645"/>
      <c r="X6" s="4645"/>
      <c r="Y6" s="4645"/>
      <c r="Z6" s="4645"/>
      <c r="AA6" s="4645"/>
      <c r="AB6" s="4645"/>
      <c r="AC6" s="4645"/>
      <c r="AD6" s="4645"/>
      <c r="AE6" s="4645"/>
    </row>
    <row r="7" spans="1:31" s="1218" customFormat="1" ht="17.25" customHeight="1">
      <c r="A7" s="1221"/>
      <c r="B7" s="1221" t="s">
        <v>3121</v>
      </c>
      <c r="C7" s="1221"/>
      <c r="D7" s="1221"/>
      <c r="E7" s="1221"/>
      <c r="F7" s="1221"/>
      <c r="G7" s="1221"/>
      <c r="H7" s="1221"/>
      <c r="I7" s="1221"/>
      <c r="J7" s="2461" t="str">
        <f>cst_wskakunin_dairi2__space</f>
        <v/>
      </c>
      <c r="K7" s="2461"/>
      <c r="L7" s="2461"/>
      <c r="M7" s="2461"/>
      <c r="N7" s="2461"/>
      <c r="O7" s="2461"/>
      <c r="P7" s="2461"/>
      <c r="Q7" s="2461"/>
      <c r="R7" s="2461"/>
      <c r="S7" s="2461"/>
      <c r="T7" s="2461"/>
      <c r="U7" s="2461"/>
      <c r="V7" s="2461"/>
      <c r="W7" s="2461"/>
      <c r="X7" s="2461"/>
      <c r="Y7" s="2461"/>
      <c r="Z7" s="2461"/>
      <c r="AA7" s="2461"/>
      <c r="AB7" s="2461"/>
      <c r="AC7" s="2461"/>
      <c r="AD7" s="2461"/>
      <c r="AE7" s="2461"/>
    </row>
    <row r="8" spans="1:31" s="1218" customFormat="1" ht="17.25" customHeight="1">
      <c r="A8" s="1221"/>
      <c r="B8" s="1221" t="s">
        <v>3122</v>
      </c>
      <c r="C8" s="1221"/>
      <c r="D8" s="1221"/>
      <c r="E8" s="1221"/>
      <c r="F8" s="1221"/>
      <c r="G8" s="1221"/>
      <c r="H8" s="1221"/>
      <c r="I8" s="1221" t="s">
        <v>2595</v>
      </c>
      <c r="J8" s="2461" t="str">
        <f>cst_wskakunin_dairi2_ZIP</f>
        <v/>
      </c>
      <c r="K8" s="2461"/>
      <c r="L8" s="2461"/>
      <c r="M8" s="2461"/>
      <c r="N8" s="2461"/>
      <c r="O8" s="2461"/>
      <c r="P8" s="2461"/>
    </row>
    <row r="9" spans="1:31" s="1218" customFormat="1" ht="17.25" customHeight="1">
      <c r="A9" s="1221"/>
      <c r="B9" s="1221" t="s">
        <v>3123</v>
      </c>
      <c r="C9" s="1221"/>
      <c r="D9" s="1221"/>
      <c r="E9" s="1221"/>
      <c r="F9" s="1221"/>
      <c r="G9" s="1221"/>
      <c r="H9" s="1221"/>
      <c r="I9" s="1221"/>
      <c r="J9" s="2461" t="str">
        <f>cst_wskakunin_dairi2__address</f>
        <v/>
      </c>
      <c r="K9" s="2461"/>
      <c r="L9" s="2461"/>
      <c r="M9" s="2461"/>
      <c r="N9" s="2461"/>
      <c r="O9" s="2461"/>
      <c r="P9" s="2461"/>
      <c r="Q9" s="2461"/>
      <c r="R9" s="2461"/>
      <c r="S9" s="2461"/>
      <c r="T9" s="2461"/>
      <c r="U9" s="2461"/>
      <c r="V9" s="2461"/>
      <c r="W9" s="2461"/>
      <c r="X9" s="2461"/>
      <c r="Y9" s="2461"/>
      <c r="Z9" s="2461"/>
      <c r="AA9" s="2461"/>
      <c r="AB9" s="2461"/>
      <c r="AC9" s="2461"/>
      <c r="AD9" s="2461"/>
      <c r="AE9" s="2461"/>
    </row>
    <row r="10" spans="1:31" s="1218" customFormat="1" ht="17.25" customHeight="1">
      <c r="A10" s="1219"/>
      <c r="B10" s="1219" t="s">
        <v>3124</v>
      </c>
      <c r="C10" s="1219"/>
      <c r="D10" s="1219"/>
      <c r="E10" s="1219"/>
      <c r="F10" s="1219"/>
      <c r="G10" s="1219"/>
      <c r="H10" s="1219"/>
      <c r="I10" s="1219"/>
      <c r="J10" s="2455" t="str">
        <f>cst_wskakunin_dairi2_TEL</f>
        <v/>
      </c>
      <c r="K10" s="2455"/>
      <c r="L10" s="2455"/>
      <c r="M10" s="2455"/>
      <c r="N10" s="2455"/>
      <c r="O10" s="2455"/>
      <c r="P10" s="2455"/>
      <c r="Q10" s="2455"/>
      <c r="R10" s="2455"/>
      <c r="S10" s="2455"/>
      <c r="T10" s="1224"/>
      <c r="U10" s="1224"/>
      <c r="V10" s="1224"/>
      <c r="W10" s="1224"/>
      <c r="X10" s="1224"/>
      <c r="Y10" s="1224"/>
      <c r="Z10" s="1224"/>
      <c r="AA10" s="1224"/>
      <c r="AB10" s="1224"/>
      <c r="AC10" s="1224"/>
      <c r="AD10" s="1224"/>
      <c r="AE10" s="1224"/>
    </row>
    <row r="11" spans="1:31" s="1218" customFormat="1" ht="6.75" customHeight="1"/>
    <row r="12" spans="1:31" s="1218" customFormat="1" ht="17.25" customHeight="1">
      <c r="A12" s="1221"/>
      <c r="B12" s="1221" t="s">
        <v>3120</v>
      </c>
      <c r="C12" s="1221"/>
      <c r="D12" s="1221"/>
      <c r="E12" s="1221"/>
      <c r="F12" s="1221"/>
      <c r="G12" s="1221"/>
      <c r="H12" s="1221"/>
      <c r="I12" s="1221"/>
      <c r="J12" s="4644"/>
      <c r="K12" s="4645"/>
      <c r="L12" s="4645"/>
      <c r="M12" s="4645"/>
      <c r="N12" s="4645"/>
      <c r="O12" s="4645"/>
      <c r="P12" s="4645"/>
      <c r="Q12" s="4645"/>
      <c r="R12" s="4645"/>
      <c r="S12" s="4645"/>
      <c r="T12" s="4645"/>
      <c r="U12" s="4645"/>
      <c r="V12" s="4645"/>
      <c r="W12" s="4645"/>
      <c r="X12" s="4645"/>
      <c r="Y12" s="4645"/>
      <c r="Z12" s="4645"/>
      <c r="AA12" s="4645"/>
      <c r="AB12" s="4645"/>
      <c r="AC12" s="4645"/>
      <c r="AD12" s="4645"/>
      <c r="AE12" s="4645"/>
    </row>
    <row r="13" spans="1:31" s="1218" customFormat="1" ht="17.25" customHeight="1">
      <c r="A13" s="1221"/>
      <c r="B13" s="1221" t="s">
        <v>3121</v>
      </c>
      <c r="C13" s="1221"/>
      <c r="D13" s="1221"/>
      <c r="E13" s="1221"/>
      <c r="F13" s="1221"/>
      <c r="G13" s="1221"/>
      <c r="H13" s="1221"/>
      <c r="I13" s="1221"/>
      <c r="J13" s="2461" t="str">
        <f>cst_wskakunin_dairi3__space</f>
        <v/>
      </c>
      <c r="K13" s="2461"/>
      <c r="L13" s="2461"/>
      <c r="M13" s="2461"/>
      <c r="N13" s="2461"/>
      <c r="O13" s="2461"/>
      <c r="P13" s="2461"/>
      <c r="Q13" s="2461"/>
      <c r="R13" s="2461"/>
      <c r="S13" s="2461"/>
      <c r="T13" s="2461"/>
      <c r="U13" s="2461"/>
      <c r="V13" s="2461"/>
      <c r="W13" s="2461"/>
      <c r="X13" s="2461"/>
      <c r="Y13" s="2461"/>
      <c r="Z13" s="2461"/>
      <c r="AA13" s="2461"/>
      <c r="AB13" s="2461"/>
      <c r="AC13" s="2461"/>
      <c r="AD13" s="2461"/>
      <c r="AE13" s="2461"/>
    </row>
    <row r="14" spans="1:31" s="1218" customFormat="1" ht="17.25" customHeight="1">
      <c r="A14" s="1221"/>
      <c r="B14" s="1221" t="s">
        <v>3122</v>
      </c>
      <c r="C14" s="1221"/>
      <c r="D14" s="1221"/>
      <c r="E14" s="1221"/>
      <c r="F14" s="1221"/>
      <c r="G14" s="1221"/>
      <c r="H14" s="1221"/>
      <c r="I14" s="1221" t="s">
        <v>2595</v>
      </c>
      <c r="J14" s="2461" t="str">
        <f>cst_wskakunin_dairi3_ZIP</f>
        <v/>
      </c>
      <c r="K14" s="2461"/>
      <c r="L14" s="2461"/>
      <c r="M14" s="2461"/>
      <c r="N14" s="2461"/>
      <c r="O14" s="2461"/>
      <c r="P14" s="2461"/>
    </row>
    <row r="15" spans="1:31" s="1218" customFormat="1" ht="17.25" customHeight="1">
      <c r="A15" s="1221"/>
      <c r="B15" s="1221" t="s">
        <v>3123</v>
      </c>
      <c r="C15" s="1221"/>
      <c r="D15" s="1221"/>
      <c r="E15" s="1221"/>
      <c r="F15" s="1221"/>
      <c r="G15" s="1221"/>
      <c r="H15" s="1221"/>
      <c r="I15" s="1221"/>
      <c r="J15" s="2461" t="str">
        <f>cst_wskakunin_dairi3__address</f>
        <v/>
      </c>
      <c r="K15" s="2461"/>
      <c r="L15" s="2461"/>
      <c r="M15" s="2461"/>
      <c r="N15" s="2461"/>
      <c r="O15" s="2461"/>
      <c r="P15" s="2461"/>
      <c r="Q15" s="2461"/>
      <c r="R15" s="2461"/>
      <c r="S15" s="2461"/>
      <c r="T15" s="2461"/>
      <c r="U15" s="2461"/>
      <c r="V15" s="2461"/>
      <c r="W15" s="2461"/>
      <c r="X15" s="2461"/>
      <c r="Y15" s="2461"/>
      <c r="Z15" s="2461"/>
      <c r="AA15" s="2461"/>
      <c r="AB15" s="2461"/>
      <c r="AC15" s="2461"/>
      <c r="AD15" s="2461"/>
      <c r="AE15" s="2461"/>
    </row>
    <row r="16" spans="1:31" s="1218" customFormat="1" ht="17.25" customHeight="1">
      <c r="A16" s="1219"/>
      <c r="B16" s="1219" t="s">
        <v>3124</v>
      </c>
      <c r="C16" s="1219"/>
      <c r="D16" s="1219"/>
      <c r="E16" s="1219"/>
      <c r="F16" s="1219"/>
      <c r="G16" s="1219"/>
      <c r="H16" s="1219"/>
      <c r="I16" s="1219"/>
      <c r="J16" s="2455" t="str">
        <f>cst_wskakunin_dairi3_TEL</f>
        <v/>
      </c>
      <c r="K16" s="2455"/>
      <c r="L16" s="2455"/>
      <c r="M16" s="2455"/>
      <c r="N16" s="2455"/>
      <c r="O16" s="2455"/>
      <c r="P16" s="2455"/>
      <c r="Q16" s="2455"/>
      <c r="R16" s="2455"/>
      <c r="S16" s="2455"/>
      <c r="T16" s="1224"/>
      <c r="U16" s="1224"/>
      <c r="V16" s="1224"/>
      <c r="W16" s="1224"/>
      <c r="X16" s="1224"/>
      <c r="Y16" s="1224"/>
      <c r="Z16" s="1224"/>
      <c r="AA16" s="1224"/>
      <c r="AB16" s="1224"/>
      <c r="AC16" s="1224"/>
      <c r="AD16" s="1224"/>
      <c r="AE16" s="1224"/>
    </row>
    <row r="17" spans="1:31" s="1218" customFormat="1" ht="6.75" customHeight="1"/>
    <row r="18" spans="1:31" s="1218" customFormat="1" ht="17.25" customHeight="1">
      <c r="A18" s="1221"/>
      <c r="B18" s="1221" t="s">
        <v>3120</v>
      </c>
      <c r="C18" s="1221"/>
      <c r="D18" s="1221"/>
      <c r="E18" s="1221"/>
      <c r="F18" s="1221"/>
      <c r="G18" s="1221"/>
      <c r="H18" s="1221"/>
      <c r="I18" s="1221"/>
      <c r="J18" s="4644"/>
      <c r="K18" s="4645"/>
      <c r="L18" s="4645"/>
      <c r="M18" s="4645"/>
      <c r="N18" s="4645"/>
      <c r="O18" s="4645"/>
      <c r="P18" s="4645"/>
      <c r="Q18" s="4645"/>
      <c r="R18" s="4645"/>
      <c r="S18" s="4645"/>
      <c r="T18" s="4645"/>
      <c r="U18" s="4645"/>
      <c r="V18" s="4645"/>
      <c r="W18" s="4645"/>
      <c r="X18" s="4645"/>
      <c r="Y18" s="4645"/>
      <c r="Z18" s="4645"/>
      <c r="AA18" s="4645"/>
      <c r="AB18" s="4645"/>
      <c r="AC18" s="4645"/>
      <c r="AD18" s="4645"/>
      <c r="AE18" s="4645"/>
    </row>
    <row r="19" spans="1:31" s="1218" customFormat="1" ht="17.25" customHeight="1">
      <c r="A19" s="1221"/>
      <c r="B19" s="1221" t="s">
        <v>3121</v>
      </c>
      <c r="C19" s="1221"/>
      <c r="D19" s="1221"/>
      <c r="E19" s="1221"/>
      <c r="F19" s="1221"/>
      <c r="G19" s="1221"/>
      <c r="H19" s="1221"/>
      <c r="I19" s="1221"/>
      <c r="J19" s="2461" t="str">
        <f>cst_wskakunin_dairi4__space</f>
        <v/>
      </c>
      <c r="K19" s="2461"/>
      <c r="L19" s="2461"/>
      <c r="M19" s="2461"/>
      <c r="N19" s="2461"/>
      <c r="O19" s="2461"/>
      <c r="P19" s="2461"/>
      <c r="Q19" s="2461"/>
      <c r="R19" s="2461"/>
      <c r="S19" s="2461"/>
      <c r="T19" s="2461"/>
      <c r="U19" s="2461"/>
      <c r="V19" s="2461"/>
      <c r="W19" s="2461"/>
      <c r="X19" s="2461"/>
      <c r="Y19" s="2461"/>
      <c r="Z19" s="2461"/>
      <c r="AA19" s="2461"/>
      <c r="AB19" s="2461"/>
      <c r="AC19" s="2461"/>
      <c r="AD19" s="2461"/>
      <c r="AE19" s="2461"/>
    </row>
    <row r="20" spans="1:31" s="1218" customFormat="1" ht="17.25" customHeight="1">
      <c r="A20" s="1221"/>
      <c r="B20" s="1221" t="s">
        <v>3122</v>
      </c>
      <c r="C20" s="1221"/>
      <c r="D20" s="1221"/>
      <c r="E20" s="1221"/>
      <c r="F20" s="1221"/>
      <c r="G20" s="1221"/>
      <c r="H20" s="1221"/>
      <c r="I20" s="1221" t="s">
        <v>2595</v>
      </c>
      <c r="J20" s="2461" t="str">
        <f>cst_wskakunin_dairi4_ZIP</f>
        <v/>
      </c>
      <c r="K20" s="2461"/>
      <c r="L20" s="2461"/>
      <c r="M20" s="2461"/>
      <c r="N20" s="2461"/>
      <c r="O20" s="2461"/>
      <c r="P20" s="2461"/>
    </row>
    <row r="21" spans="1:31" s="1218" customFormat="1" ht="17.25" customHeight="1">
      <c r="A21" s="1221"/>
      <c r="B21" s="1221" t="s">
        <v>3123</v>
      </c>
      <c r="C21" s="1221"/>
      <c r="D21" s="1221"/>
      <c r="E21" s="1221"/>
      <c r="F21" s="1221"/>
      <c r="G21" s="1221"/>
      <c r="H21" s="1221"/>
      <c r="I21" s="1221"/>
      <c r="J21" s="2461" t="str">
        <f>cst_wskakunin_dairi4__address</f>
        <v/>
      </c>
      <c r="K21" s="2461"/>
      <c r="L21" s="2461"/>
      <c r="M21" s="2461"/>
      <c r="N21" s="2461"/>
      <c r="O21" s="2461"/>
      <c r="P21" s="2461"/>
      <c r="Q21" s="2461"/>
      <c r="R21" s="2461"/>
      <c r="S21" s="2461"/>
      <c r="T21" s="2461"/>
      <c r="U21" s="2461"/>
      <c r="V21" s="2461"/>
      <c r="W21" s="2461"/>
      <c r="X21" s="2461"/>
      <c r="Y21" s="2461"/>
      <c r="Z21" s="2461"/>
      <c r="AA21" s="2461"/>
      <c r="AB21" s="2461"/>
      <c r="AC21" s="2461"/>
      <c r="AD21" s="2461"/>
      <c r="AE21" s="2461"/>
    </row>
    <row r="22" spans="1:31" s="1218" customFormat="1" ht="17.25" customHeight="1">
      <c r="A22" s="1219"/>
      <c r="B22" s="1219" t="s">
        <v>3124</v>
      </c>
      <c r="C22" s="1219"/>
      <c r="D22" s="1219"/>
      <c r="E22" s="1219"/>
      <c r="F22" s="1219"/>
      <c r="G22" s="1219"/>
      <c r="H22" s="1219"/>
      <c r="I22" s="1219"/>
      <c r="J22" s="2455" t="str">
        <f>cst_wskakunin_dairi4_TEL</f>
        <v/>
      </c>
      <c r="K22" s="2455"/>
      <c r="L22" s="2455"/>
      <c r="M22" s="2455"/>
      <c r="N22" s="2455"/>
      <c r="O22" s="2455"/>
      <c r="P22" s="2455"/>
      <c r="Q22" s="2455"/>
      <c r="R22" s="2455"/>
      <c r="S22" s="2455"/>
      <c r="T22" s="1224"/>
      <c r="U22" s="1224"/>
      <c r="V22" s="1224"/>
      <c r="W22" s="1224"/>
      <c r="X22" s="1224"/>
      <c r="Y22" s="1224"/>
      <c r="Z22" s="1224"/>
      <c r="AA22" s="1224"/>
      <c r="AB22" s="1224"/>
      <c r="AC22" s="1224"/>
      <c r="AD22" s="1224"/>
      <c r="AE22" s="1224"/>
    </row>
    <row r="23" spans="1:31" s="1218" customFormat="1" ht="6.75" customHeight="1"/>
    <row r="24" spans="1:31" s="1218" customFormat="1" ht="17.25" customHeight="1">
      <c r="A24" s="1221"/>
      <c r="B24" s="1221" t="s">
        <v>3120</v>
      </c>
      <c r="C24" s="1221"/>
      <c r="D24" s="1221"/>
      <c r="E24" s="1221"/>
      <c r="F24" s="1221"/>
      <c r="G24" s="1221"/>
      <c r="H24" s="1221"/>
      <c r="I24" s="1221"/>
      <c r="J24" s="4644"/>
      <c r="K24" s="4645"/>
      <c r="L24" s="4645"/>
      <c r="M24" s="4645"/>
      <c r="N24" s="4645"/>
      <c r="O24" s="4645"/>
      <c r="P24" s="4645"/>
      <c r="Q24" s="4645"/>
      <c r="R24" s="4645"/>
      <c r="S24" s="4645"/>
      <c r="T24" s="4645"/>
      <c r="U24" s="4645"/>
      <c r="V24" s="4645"/>
      <c r="W24" s="4645"/>
      <c r="X24" s="4645"/>
      <c r="Y24" s="4645"/>
      <c r="Z24" s="4645"/>
      <c r="AA24" s="4645"/>
      <c r="AB24" s="4645"/>
      <c r="AC24" s="4645"/>
      <c r="AD24" s="4645"/>
      <c r="AE24" s="4645"/>
    </row>
    <row r="25" spans="1:31" s="1218" customFormat="1" ht="17.25" customHeight="1">
      <c r="A25" s="1221"/>
      <c r="B25" s="1221" t="s">
        <v>3121</v>
      </c>
      <c r="C25" s="1221"/>
      <c r="D25" s="1221"/>
      <c r="E25" s="1221"/>
      <c r="F25" s="1221"/>
      <c r="G25" s="1221"/>
      <c r="H25" s="1221"/>
      <c r="I25" s="1221"/>
      <c r="J25" s="2461" t="str">
        <f>cst_wskakunin_dairi5__space</f>
        <v/>
      </c>
      <c r="K25" s="2461"/>
      <c r="L25" s="2461"/>
      <c r="M25" s="2461"/>
      <c r="N25" s="2461"/>
      <c r="O25" s="2461"/>
      <c r="P25" s="2461"/>
      <c r="Q25" s="2461"/>
      <c r="R25" s="2461"/>
      <c r="S25" s="2461"/>
      <c r="T25" s="2461"/>
      <c r="U25" s="2461"/>
      <c r="V25" s="2461"/>
      <c r="W25" s="2461"/>
      <c r="X25" s="2461"/>
      <c r="Y25" s="2461"/>
      <c r="Z25" s="2461"/>
      <c r="AA25" s="2461"/>
      <c r="AB25" s="2461"/>
      <c r="AC25" s="2461"/>
      <c r="AD25" s="2461"/>
      <c r="AE25" s="2461"/>
    </row>
    <row r="26" spans="1:31" s="1218" customFormat="1" ht="17.25" customHeight="1">
      <c r="A26" s="1221"/>
      <c r="B26" s="1221" t="s">
        <v>3122</v>
      </c>
      <c r="C26" s="1221"/>
      <c r="D26" s="1221"/>
      <c r="E26" s="1221"/>
      <c r="F26" s="1221"/>
      <c r="G26" s="1221"/>
      <c r="H26" s="1221"/>
      <c r="I26" s="1221" t="s">
        <v>2595</v>
      </c>
      <c r="J26" s="2461" t="str">
        <f>cst_wskakunin_dairi5_ZIP</f>
        <v/>
      </c>
      <c r="K26" s="2461"/>
      <c r="L26" s="2461"/>
      <c r="M26" s="2461"/>
      <c r="N26" s="2461"/>
      <c r="O26" s="2461"/>
      <c r="P26" s="2461"/>
    </row>
    <row r="27" spans="1:31" s="1218" customFormat="1" ht="17.25" customHeight="1">
      <c r="A27" s="1221"/>
      <c r="B27" s="1221" t="s">
        <v>3123</v>
      </c>
      <c r="C27" s="1221"/>
      <c r="D27" s="1221"/>
      <c r="E27" s="1221"/>
      <c r="F27" s="1221"/>
      <c r="G27" s="1221"/>
      <c r="H27" s="1221"/>
      <c r="I27" s="1221"/>
      <c r="J27" s="2461" t="str">
        <f>cst_wskakunin_dairi5__address</f>
        <v/>
      </c>
      <c r="K27" s="2461"/>
      <c r="L27" s="2461"/>
      <c r="M27" s="2461"/>
      <c r="N27" s="2461"/>
      <c r="O27" s="2461"/>
      <c r="P27" s="2461"/>
      <c r="Q27" s="2461"/>
      <c r="R27" s="2461"/>
      <c r="S27" s="2461"/>
      <c r="T27" s="2461"/>
      <c r="U27" s="2461"/>
      <c r="V27" s="2461"/>
      <c r="W27" s="2461"/>
      <c r="X27" s="2461"/>
      <c r="Y27" s="2461"/>
      <c r="Z27" s="2461"/>
      <c r="AA27" s="2461"/>
      <c r="AB27" s="2461"/>
      <c r="AC27" s="2461"/>
      <c r="AD27" s="2461"/>
      <c r="AE27" s="2461"/>
    </row>
    <row r="28" spans="1:31" s="1218" customFormat="1" ht="17.25" customHeight="1">
      <c r="A28" s="1219"/>
      <c r="B28" s="1219" t="s">
        <v>3124</v>
      </c>
      <c r="C28" s="1219"/>
      <c r="D28" s="1219"/>
      <c r="E28" s="1219"/>
      <c r="F28" s="1219"/>
      <c r="G28" s="1219"/>
      <c r="H28" s="1219"/>
      <c r="I28" s="1219"/>
      <c r="J28" s="2455" t="str">
        <f>cst_wskakunin_dairi5_TEL</f>
        <v/>
      </c>
      <c r="K28" s="2455"/>
      <c r="L28" s="2455"/>
      <c r="M28" s="2455"/>
      <c r="N28" s="2455"/>
      <c r="O28" s="2455"/>
      <c r="P28" s="2455"/>
      <c r="Q28" s="2455"/>
      <c r="R28" s="2455"/>
      <c r="S28" s="2455"/>
      <c r="T28" s="1224"/>
      <c r="U28" s="1224"/>
      <c r="V28" s="1224"/>
      <c r="W28" s="1224"/>
      <c r="X28" s="1224"/>
      <c r="Y28" s="1224"/>
      <c r="Z28" s="1224"/>
      <c r="AA28" s="1224"/>
      <c r="AB28" s="1224"/>
      <c r="AC28" s="1224"/>
      <c r="AD28" s="1224"/>
      <c r="AE28" s="1224"/>
    </row>
    <row r="29" spans="1:31" s="1218" customFormat="1" ht="6.75" customHeight="1"/>
    <row r="30" spans="1:31" s="1218" customFormat="1" ht="17.25" customHeight="1">
      <c r="A30" s="1221"/>
      <c r="B30" s="1221" t="s">
        <v>3120</v>
      </c>
      <c r="C30" s="1221"/>
      <c r="D30" s="1221"/>
      <c r="E30" s="1221"/>
      <c r="F30" s="1221"/>
      <c r="G30" s="1221"/>
      <c r="H30" s="1221"/>
      <c r="I30" s="1221"/>
      <c r="J30" s="4644"/>
      <c r="K30" s="4645"/>
      <c r="L30" s="4645"/>
      <c r="M30" s="4645"/>
      <c r="N30" s="4645"/>
      <c r="O30" s="4645"/>
      <c r="P30" s="4645"/>
      <c r="Q30" s="4645"/>
      <c r="R30" s="4645"/>
      <c r="S30" s="4645"/>
      <c r="T30" s="4645"/>
      <c r="U30" s="4645"/>
      <c r="V30" s="4645"/>
      <c r="W30" s="4645"/>
      <c r="X30" s="4645"/>
      <c r="Y30" s="4645"/>
      <c r="Z30" s="4645"/>
      <c r="AA30" s="4645"/>
      <c r="AB30" s="4645"/>
      <c r="AC30" s="4645"/>
      <c r="AD30" s="4645"/>
      <c r="AE30" s="4645"/>
    </row>
    <row r="31" spans="1:31" s="1218" customFormat="1" ht="17.25" customHeight="1">
      <c r="A31" s="1221"/>
      <c r="B31" s="1221" t="s">
        <v>3121</v>
      </c>
      <c r="C31" s="1221"/>
      <c r="D31" s="1221"/>
      <c r="E31" s="1221"/>
      <c r="F31" s="1221"/>
      <c r="G31" s="1221"/>
      <c r="H31" s="1221"/>
      <c r="I31" s="1221"/>
      <c r="J31" s="2461" t="str">
        <f>cst_wskakunin_dairi6__space</f>
        <v/>
      </c>
      <c r="K31" s="2461"/>
      <c r="L31" s="2461"/>
      <c r="M31" s="2461"/>
      <c r="N31" s="2461"/>
      <c r="O31" s="2461"/>
      <c r="P31" s="2461"/>
      <c r="Q31" s="2461"/>
      <c r="R31" s="2461"/>
      <c r="S31" s="2461"/>
      <c r="T31" s="2461"/>
      <c r="U31" s="2461"/>
      <c r="V31" s="2461"/>
      <c r="W31" s="2461"/>
      <c r="X31" s="2461"/>
      <c r="Y31" s="2461"/>
      <c r="Z31" s="2461"/>
      <c r="AA31" s="2461"/>
      <c r="AB31" s="2461"/>
      <c r="AC31" s="2461"/>
      <c r="AD31" s="2461"/>
      <c r="AE31" s="2461"/>
    </row>
    <row r="32" spans="1:31" s="1218" customFormat="1" ht="17.25" customHeight="1">
      <c r="A32" s="1221"/>
      <c r="B32" s="1221" t="s">
        <v>3122</v>
      </c>
      <c r="C32" s="1221"/>
      <c r="D32" s="1221"/>
      <c r="E32" s="1221"/>
      <c r="F32" s="1221"/>
      <c r="G32" s="1221"/>
      <c r="H32" s="1221"/>
      <c r="I32" s="1221" t="s">
        <v>2595</v>
      </c>
      <c r="J32" s="2461" t="str">
        <f>cst_wskakunin_dairi6_ZIP</f>
        <v/>
      </c>
      <c r="K32" s="2461"/>
      <c r="L32" s="2461"/>
      <c r="M32" s="2461"/>
      <c r="N32" s="2461"/>
      <c r="O32" s="2461"/>
      <c r="P32" s="2461"/>
    </row>
    <row r="33" spans="1:31" s="1218" customFormat="1" ht="17.25" customHeight="1">
      <c r="A33" s="1221"/>
      <c r="B33" s="1221" t="s">
        <v>3123</v>
      </c>
      <c r="C33" s="1221"/>
      <c r="D33" s="1221"/>
      <c r="E33" s="1221"/>
      <c r="F33" s="1221"/>
      <c r="G33" s="1221"/>
      <c r="H33" s="1221"/>
      <c r="I33" s="1221"/>
      <c r="J33" s="2461" t="str">
        <f>cst_wskakunin_dairi6__address</f>
        <v/>
      </c>
      <c r="K33" s="2461"/>
      <c r="L33" s="2461"/>
      <c r="M33" s="2461"/>
      <c r="N33" s="2461"/>
      <c r="O33" s="2461"/>
      <c r="P33" s="2461"/>
      <c r="Q33" s="2461"/>
      <c r="R33" s="2461"/>
      <c r="S33" s="2461"/>
      <c r="T33" s="2461"/>
      <c r="U33" s="2461"/>
      <c r="V33" s="2461"/>
      <c r="W33" s="2461"/>
      <c r="X33" s="2461"/>
      <c r="Y33" s="2461"/>
      <c r="Z33" s="2461"/>
      <c r="AA33" s="2461"/>
      <c r="AB33" s="2461"/>
      <c r="AC33" s="2461"/>
      <c r="AD33" s="2461"/>
      <c r="AE33" s="2461"/>
    </row>
    <row r="34" spans="1:31" s="1218" customFormat="1" ht="17.25" customHeight="1">
      <c r="A34" s="1219"/>
      <c r="B34" s="1219" t="s">
        <v>3124</v>
      </c>
      <c r="C34" s="1219"/>
      <c r="D34" s="1219"/>
      <c r="E34" s="1219"/>
      <c r="F34" s="1219"/>
      <c r="G34" s="1219"/>
      <c r="H34" s="1219"/>
      <c r="I34" s="1219"/>
      <c r="J34" s="2455" t="str">
        <f>cst_wskakunin_dairi6_TEL</f>
        <v/>
      </c>
      <c r="K34" s="2455"/>
      <c r="L34" s="2455"/>
      <c r="M34" s="2455"/>
      <c r="N34" s="2455"/>
      <c r="O34" s="2455"/>
      <c r="P34" s="2455"/>
      <c r="Q34" s="2455"/>
      <c r="R34" s="2455"/>
      <c r="S34" s="2455"/>
      <c r="T34" s="1224"/>
      <c r="U34" s="1224"/>
      <c r="V34" s="1224"/>
      <c r="W34" s="1224"/>
      <c r="X34" s="1224"/>
      <c r="Y34" s="1224"/>
      <c r="Z34" s="1224"/>
      <c r="AA34" s="1224"/>
      <c r="AB34" s="1224"/>
      <c r="AC34" s="1224"/>
      <c r="AD34" s="1224"/>
      <c r="AE34" s="1224"/>
    </row>
    <row r="35" spans="1:31" s="1218" customFormat="1" ht="17.25" customHeight="1"/>
    <row r="36" spans="1:31" s="1218" customFormat="1" ht="17.25" customHeight="1"/>
    <row r="37" spans="1:31" s="1218" customFormat="1" ht="17.25" customHeight="1"/>
    <row r="38" spans="1:31" s="1218" customFormat="1" ht="17.25" customHeight="1"/>
    <row r="39" spans="1:31" s="1218" customFormat="1" ht="17.25" customHeight="1"/>
    <row r="40" spans="1:31" s="1218" customFormat="1" ht="17.25" customHeight="1"/>
    <row r="41" spans="1:31" s="1218" customFormat="1" ht="17.25" customHeight="1"/>
    <row r="42" spans="1:31" s="1218" customFormat="1" ht="17.25" customHeight="1"/>
    <row r="43" spans="1:31" s="1218" customFormat="1" ht="17.25" customHeight="1"/>
    <row r="44" spans="1:31" s="1218" customFormat="1" ht="17.25" customHeight="1"/>
    <row r="45" spans="1:31" s="1218" customFormat="1" ht="17.25" customHeight="1"/>
    <row r="46" spans="1:31" s="1218" customFormat="1" ht="17.25" customHeight="1"/>
    <row r="47" spans="1:31" s="1218" customFormat="1" ht="17.25" customHeight="1"/>
    <row r="48" spans="1:31" s="1218" customFormat="1" ht="17.25" customHeight="1"/>
    <row r="49" s="1218" customFormat="1" ht="17.25" customHeight="1"/>
    <row r="50" s="1218" customFormat="1" ht="17.25" customHeight="1"/>
    <row r="51" s="1218" customFormat="1" ht="17.25" customHeight="1"/>
    <row r="52" s="1218" customFormat="1" ht="17.25" customHeight="1"/>
    <row r="53" s="1218" customFormat="1" ht="17.25" customHeight="1"/>
    <row r="54" s="1218"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80" customWidth="1"/>
    <col min="32" max="32" width="2.125" style="1180" customWidth="1"/>
    <col min="33" max="33" width="9" style="1180" customWidth="1"/>
    <col min="34" max="16384" width="9" style="1180"/>
  </cols>
  <sheetData>
    <row r="1" spans="1:31" s="1218" customFormat="1" ht="17.25" customHeight="1">
      <c r="A1" s="4733" t="s">
        <v>5098</v>
      </c>
      <c r="B1" s="4733"/>
      <c r="C1" s="4733"/>
      <c r="D1" s="4733"/>
      <c r="E1" s="4733"/>
      <c r="F1" s="4733"/>
      <c r="G1" s="4733"/>
      <c r="H1" s="4733"/>
      <c r="I1" s="4733"/>
      <c r="J1" s="4733"/>
      <c r="K1" s="4733"/>
      <c r="L1" s="4733"/>
      <c r="M1" s="4733"/>
      <c r="N1" s="4733"/>
      <c r="O1" s="4733"/>
      <c r="P1" s="4733"/>
      <c r="Q1" s="4733"/>
      <c r="R1" s="4733"/>
      <c r="S1" s="4733"/>
      <c r="T1" s="4733"/>
      <c r="U1" s="4733"/>
      <c r="V1" s="4733"/>
      <c r="W1" s="4733"/>
      <c r="X1" s="4733"/>
      <c r="Y1" s="4733"/>
      <c r="Z1" s="4733"/>
      <c r="AA1" s="4733"/>
      <c r="AB1" s="4733"/>
      <c r="AC1" s="4733"/>
      <c r="AD1" s="4733"/>
      <c r="AE1" s="4733"/>
    </row>
    <row r="2" spans="1:31" s="1218" customFormat="1" ht="17.25" customHeight="1"/>
    <row r="3" spans="1:31" s="1218" customFormat="1" ht="18" customHeight="1">
      <c r="A3" s="1219"/>
      <c r="B3" s="1220" t="s">
        <v>3118</v>
      </c>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row>
    <row r="4" spans="1:31" s="1218" customFormat="1" ht="6.75" customHeight="1">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row>
    <row r="5" spans="1:31" s="1218" customFormat="1" ht="17.25" customHeight="1">
      <c r="A5" s="1222" t="s">
        <v>3125</v>
      </c>
      <c r="B5" s="1223"/>
      <c r="C5" s="1223"/>
      <c r="D5" s="1223"/>
      <c r="E5" s="1223"/>
      <c r="F5" s="1223"/>
      <c r="G5" s="1223"/>
      <c r="H5" s="1223"/>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row>
    <row r="6" spans="1:31" s="1218" customFormat="1" ht="17.25" customHeight="1">
      <c r="A6" s="1221"/>
      <c r="B6" s="1221" t="s">
        <v>3120</v>
      </c>
      <c r="C6" s="1221"/>
      <c r="D6" s="1221"/>
      <c r="E6" s="1221"/>
      <c r="F6" s="1221"/>
      <c r="G6" s="1221"/>
      <c r="H6" s="1221"/>
      <c r="I6" s="1221"/>
      <c r="J6" s="2461" t="str">
        <f>cst_wskakunin_owner2__space_KANA</f>
        <v/>
      </c>
      <c r="K6" s="2461"/>
      <c r="L6" s="2461"/>
      <c r="M6" s="2461"/>
      <c r="N6" s="2461"/>
      <c r="O6" s="2461"/>
      <c r="P6" s="2461"/>
      <c r="Q6" s="2461"/>
      <c r="R6" s="2461"/>
      <c r="S6" s="2461"/>
      <c r="T6" s="2461"/>
      <c r="U6" s="2461"/>
      <c r="V6" s="2461"/>
      <c r="W6" s="2461"/>
      <c r="X6" s="2461"/>
      <c r="Y6" s="2461"/>
      <c r="Z6" s="2461"/>
      <c r="AA6" s="2461"/>
      <c r="AB6" s="2461"/>
      <c r="AC6" s="2461"/>
      <c r="AD6" s="2461"/>
      <c r="AE6" s="2461"/>
    </row>
    <row r="7" spans="1:31" s="1218" customFormat="1" ht="17.25" customHeight="1">
      <c r="A7" s="1221"/>
      <c r="B7" s="1221" t="s">
        <v>3121</v>
      </c>
      <c r="C7" s="1221"/>
      <c r="D7" s="1221"/>
      <c r="E7" s="1221"/>
      <c r="F7" s="1221"/>
      <c r="G7" s="1221"/>
      <c r="H7" s="1221"/>
      <c r="I7" s="1221"/>
      <c r="J7" s="2461" t="str">
        <f>cst_wskakunin_owner2__space</f>
        <v/>
      </c>
      <c r="K7" s="2461"/>
      <c r="L7" s="2461"/>
      <c r="M7" s="2461"/>
      <c r="N7" s="2461"/>
      <c r="O7" s="2461"/>
      <c r="P7" s="2461"/>
      <c r="Q7" s="2461"/>
      <c r="R7" s="2461"/>
      <c r="S7" s="2461"/>
      <c r="T7" s="2461"/>
      <c r="U7" s="2461"/>
      <c r="V7" s="2461"/>
      <c r="W7" s="2461"/>
      <c r="X7" s="2461"/>
      <c r="Y7" s="2461"/>
      <c r="Z7" s="2461"/>
      <c r="AA7" s="2461"/>
      <c r="AB7" s="2461"/>
      <c r="AC7" s="2461"/>
      <c r="AD7" s="2461"/>
      <c r="AE7" s="2461"/>
    </row>
    <row r="8" spans="1:31" s="1218" customFormat="1" ht="17.25" customHeight="1">
      <c r="A8" s="1221"/>
      <c r="B8" s="1221" t="s">
        <v>3122</v>
      </c>
      <c r="C8" s="1221"/>
      <c r="D8" s="1221"/>
      <c r="E8" s="1221"/>
      <c r="F8" s="1221"/>
      <c r="G8" s="1221"/>
      <c r="H8" s="1221"/>
      <c r="I8" s="1221" t="s">
        <v>2595</v>
      </c>
      <c r="J8" s="2461" t="str">
        <f>cst_wskakunin_owner2_ZIP</f>
        <v/>
      </c>
      <c r="K8" s="2461"/>
      <c r="L8" s="2461"/>
      <c r="M8" s="2461"/>
      <c r="N8" s="2461"/>
      <c r="O8" s="2461"/>
      <c r="P8" s="2461"/>
    </row>
    <row r="9" spans="1:31" s="1218" customFormat="1" ht="17.25" customHeight="1">
      <c r="A9" s="1221"/>
      <c r="B9" s="1221" t="s">
        <v>3123</v>
      </c>
      <c r="C9" s="1221"/>
      <c r="D9" s="1221"/>
      <c r="E9" s="1221"/>
      <c r="F9" s="1221"/>
      <c r="G9" s="1221"/>
      <c r="H9" s="1221"/>
      <c r="I9" s="1221"/>
      <c r="J9" s="2461" t="str">
        <f>cst_wskakunin_owner2__address</f>
        <v/>
      </c>
      <c r="K9" s="2461"/>
      <c r="L9" s="2461"/>
      <c r="M9" s="2461"/>
      <c r="N9" s="2461"/>
      <c r="O9" s="2461"/>
      <c r="P9" s="2461"/>
      <c r="Q9" s="2461"/>
      <c r="R9" s="2461"/>
      <c r="S9" s="2461"/>
      <c r="T9" s="2461"/>
      <c r="U9" s="2461"/>
      <c r="V9" s="2461"/>
      <c r="W9" s="2461"/>
      <c r="X9" s="2461"/>
      <c r="Y9" s="2461"/>
      <c r="Z9" s="2461"/>
      <c r="AA9" s="2461"/>
      <c r="AB9" s="2461"/>
      <c r="AC9" s="2461"/>
      <c r="AD9" s="2461"/>
      <c r="AE9" s="2461"/>
    </row>
    <row r="10" spans="1:31" s="1218" customFormat="1" ht="17.25" customHeight="1">
      <c r="A10" s="1219"/>
      <c r="B10" s="1219" t="s">
        <v>3124</v>
      </c>
      <c r="C10" s="1219"/>
      <c r="D10" s="1219"/>
      <c r="E10" s="1219"/>
      <c r="F10" s="1219"/>
      <c r="G10" s="1219"/>
      <c r="H10" s="1219"/>
      <c r="I10" s="1219"/>
      <c r="J10" s="2455" t="str">
        <f>cst_wskakunin_owner2_TEL</f>
        <v/>
      </c>
      <c r="K10" s="2455"/>
      <c r="L10" s="2455"/>
      <c r="M10" s="2455"/>
      <c r="N10" s="2455"/>
      <c r="O10" s="2455"/>
      <c r="P10" s="2455"/>
      <c r="Q10" s="2455"/>
      <c r="R10" s="2455"/>
      <c r="S10" s="2455"/>
      <c r="T10" s="1224"/>
      <c r="U10" s="1224"/>
      <c r="V10" s="1224"/>
      <c r="W10" s="1224"/>
      <c r="X10" s="1224"/>
      <c r="Y10" s="1224"/>
      <c r="Z10" s="1224"/>
      <c r="AA10" s="1224"/>
      <c r="AB10" s="1224"/>
      <c r="AC10" s="1224"/>
      <c r="AD10" s="1224"/>
      <c r="AE10" s="1224"/>
    </row>
    <row r="11" spans="1:31" s="1218" customFormat="1" ht="6.75" customHeight="1"/>
    <row r="12" spans="1:31" s="1218" customFormat="1" ht="17.25" customHeight="1">
      <c r="A12" s="1221"/>
      <c r="B12" s="1221" t="s">
        <v>3120</v>
      </c>
      <c r="C12" s="1221"/>
      <c r="D12" s="1221"/>
      <c r="E12" s="1221"/>
      <c r="F12" s="1221"/>
      <c r="G12" s="1221"/>
      <c r="H12" s="1221"/>
      <c r="I12" s="1221"/>
      <c r="J12" s="2461" t="str">
        <f>cst_wskakunin_owner3__space_KANA</f>
        <v/>
      </c>
      <c r="K12" s="2461"/>
      <c r="L12" s="2461"/>
      <c r="M12" s="2461"/>
      <c r="N12" s="2461"/>
      <c r="O12" s="2461"/>
      <c r="P12" s="2461"/>
      <c r="Q12" s="2461"/>
      <c r="R12" s="2461"/>
      <c r="S12" s="2461"/>
      <c r="T12" s="2461"/>
      <c r="U12" s="2461"/>
      <c r="V12" s="2461"/>
      <c r="W12" s="2461"/>
      <c r="X12" s="2461"/>
      <c r="Y12" s="2461"/>
      <c r="Z12" s="2461"/>
      <c r="AA12" s="2461"/>
      <c r="AB12" s="2461"/>
      <c r="AC12" s="2461"/>
      <c r="AD12" s="2461"/>
      <c r="AE12" s="2461"/>
    </row>
    <row r="13" spans="1:31" s="1218" customFormat="1" ht="17.25" customHeight="1">
      <c r="A13" s="1221"/>
      <c r="B13" s="1221" t="s">
        <v>3121</v>
      </c>
      <c r="C13" s="1221"/>
      <c r="D13" s="1221"/>
      <c r="E13" s="1221"/>
      <c r="F13" s="1221"/>
      <c r="G13" s="1221"/>
      <c r="H13" s="1221"/>
      <c r="I13" s="1221"/>
      <c r="J13" s="2461" t="str">
        <f>cst_wskakunin_owner3__space</f>
        <v/>
      </c>
      <c r="K13" s="2461"/>
      <c r="L13" s="2461"/>
      <c r="M13" s="2461"/>
      <c r="N13" s="2461"/>
      <c r="O13" s="2461"/>
      <c r="P13" s="2461"/>
      <c r="Q13" s="2461"/>
      <c r="R13" s="2461"/>
      <c r="S13" s="2461"/>
      <c r="T13" s="2461"/>
      <c r="U13" s="2461"/>
      <c r="V13" s="2461"/>
      <c r="W13" s="2461"/>
      <c r="X13" s="2461"/>
      <c r="Y13" s="2461"/>
      <c r="Z13" s="2461"/>
      <c r="AA13" s="2461"/>
      <c r="AB13" s="2461"/>
      <c r="AC13" s="2461"/>
      <c r="AD13" s="2461"/>
      <c r="AE13" s="2461"/>
    </row>
    <row r="14" spans="1:31" s="1218" customFormat="1" ht="17.25" customHeight="1">
      <c r="A14" s="1221"/>
      <c r="B14" s="1221" t="s">
        <v>3122</v>
      </c>
      <c r="C14" s="1221"/>
      <c r="D14" s="1221"/>
      <c r="E14" s="1221"/>
      <c r="F14" s="1221"/>
      <c r="G14" s="1221"/>
      <c r="H14" s="1221"/>
      <c r="I14" s="1221" t="s">
        <v>2595</v>
      </c>
      <c r="J14" s="2461" t="str">
        <f>cst_wskakunin_owner3_ZIP</f>
        <v/>
      </c>
      <c r="K14" s="2461"/>
      <c r="L14" s="2461"/>
      <c r="M14" s="2461"/>
      <c r="N14" s="2461"/>
      <c r="O14" s="2461"/>
      <c r="P14" s="2461"/>
    </row>
    <row r="15" spans="1:31" s="1218" customFormat="1" ht="17.25" customHeight="1">
      <c r="A15" s="1221"/>
      <c r="B15" s="1221" t="s">
        <v>3123</v>
      </c>
      <c r="C15" s="1221"/>
      <c r="D15" s="1221"/>
      <c r="E15" s="1221"/>
      <c r="F15" s="1221"/>
      <c r="G15" s="1221"/>
      <c r="H15" s="1221"/>
      <c r="I15" s="1221"/>
      <c r="J15" s="2461" t="str">
        <f>cst_wskakunin_owner3__address</f>
        <v/>
      </c>
      <c r="K15" s="2461"/>
      <c r="L15" s="2461"/>
      <c r="M15" s="2461"/>
      <c r="N15" s="2461"/>
      <c r="O15" s="2461"/>
      <c r="P15" s="2461"/>
      <c r="Q15" s="2461"/>
      <c r="R15" s="2461"/>
      <c r="S15" s="2461"/>
      <c r="T15" s="2461"/>
      <c r="U15" s="2461"/>
      <c r="V15" s="2461"/>
      <c r="W15" s="2461"/>
      <c r="X15" s="2461"/>
      <c r="Y15" s="2461"/>
      <c r="Z15" s="2461"/>
      <c r="AA15" s="2461"/>
      <c r="AB15" s="2461"/>
      <c r="AC15" s="2461"/>
      <c r="AD15" s="2461"/>
      <c r="AE15" s="2461"/>
    </row>
    <row r="16" spans="1:31" s="1218" customFormat="1" ht="17.25" customHeight="1">
      <c r="A16" s="1219"/>
      <c r="B16" s="1219" t="s">
        <v>3124</v>
      </c>
      <c r="C16" s="1219"/>
      <c r="D16" s="1219"/>
      <c r="E16" s="1219"/>
      <c r="F16" s="1219"/>
      <c r="G16" s="1219"/>
      <c r="H16" s="1219"/>
      <c r="I16" s="1219"/>
      <c r="J16" s="2455" t="str">
        <f>cst_wskakunin_owner3_TEL</f>
        <v/>
      </c>
      <c r="K16" s="2455"/>
      <c r="L16" s="2455"/>
      <c r="M16" s="2455"/>
      <c r="N16" s="2455"/>
      <c r="O16" s="2455"/>
      <c r="P16" s="2455"/>
      <c r="Q16" s="2455"/>
      <c r="R16" s="2455"/>
      <c r="S16" s="2455"/>
      <c r="T16" s="1224"/>
      <c r="U16" s="1224"/>
      <c r="V16" s="1224"/>
      <c r="W16" s="1224"/>
      <c r="X16" s="1224"/>
      <c r="Y16" s="1224"/>
      <c r="Z16" s="1224"/>
      <c r="AA16" s="1224"/>
      <c r="AB16" s="1224"/>
      <c r="AC16" s="1224"/>
      <c r="AD16" s="1224"/>
      <c r="AE16" s="1224"/>
    </row>
    <row r="17" spans="1:31" s="1218" customFormat="1" ht="6.75" customHeight="1"/>
    <row r="18" spans="1:31" s="1218" customFormat="1" ht="17.25" customHeight="1">
      <c r="A18" s="1221"/>
      <c r="B18" s="1221" t="s">
        <v>3120</v>
      </c>
      <c r="C18" s="1221"/>
      <c r="D18" s="1221"/>
      <c r="E18" s="1221"/>
      <c r="F18" s="1221"/>
      <c r="G18" s="1221"/>
      <c r="H18" s="1221"/>
      <c r="I18" s="1221"/>
      <c r="J18" s="2461" t="str">
        <f>cst_wskakunin_owner4__space_KANA</f>
        <v/>
      </c>
      <c r="K18" s="2461"/>
      <c r="L18" s="2461"/>
      <c r="M18" s="2461"/>
      <c r="N18" s="2461"/>
      <c r="O18" s="2461"/>
      <c r="P18" s="2461"/>
      <c r="Q18" s="2461"/>
      <c r="R18" s="2461"/>
      <c r="S18" s="2461"/>
      <c r="T18" s="2461"/>
      <c r="U18" s="2461"/>
      <c r="V18" s="2461"/>
      <c r="W18" s="2461"/>
      <c r="X18" s="2461"/>
      <c r="Y18" s="2461"/>
      <c r="Z18" s="2461"/>
      <c r="AA18" s="2461"/>
      <c r="AB18" s="2461"/>
      <c r="AC18" s="2461"/>
      <c r="AD18" s="2461"/>
      <c r="AE18" s="2461"/>
    </row>
    <row r="19" spans="1:31" s="1218" customFormat="1" ht="17.25" customHeight="1">
      <c r="A19" s="1221"/>
      <c r="B19" s="1221" t="s">
        <v>3121</v>
      </c>
      <c r="C19" s="1221"/>
      <c r="D19" s="1221"/>
      <c r="E19" s="1221"/>
      <c r="F19" s="1221"/>
      <c r="G19" s="1221"/>
      <c r="H19" s="1221"/>
      <c r="I19" s="1221"/>
      <c r="J19" s="2461" t="str">
        <f>cst_wskakunin_owner4__space</f>
        <v/>
      </c>
      <c r="K19" s="2461"/>
      <c r="L19" s="2461"/>
      <c r="M19" s="2461"/>
      <c r="N19" s="2461"/>
      <c r="O19" s="2461"/>
      <c r="P19" s="2461"/>
      <c r="Q19" s="2461"/>
      <c r="R19" s="2461"/>
      <c r="S19" s="2461"/>
      <c r="T19" s="2461"/>
      <c r="U19" s="2461"/>
      <c r="V19" s="2461"/>
      <c r="W19" s="2461"/>
      <c r="X19" s="2461"/>
      <c r="Y19" s="2461"/>
      <c r="Z19" s="2461"/>
      <c r="AA19" s="2461"/>
      <c r="AB19" s="2461"/>
      <c r="AC19" s="2461"/>
      <c r="AD19" s="2461"/>
      <c r="AE19" s="2461"/>
    </row>
    <row r="20" spans="1:31" s="1218" customFormat="1" ht="17.25" customHeight="1">
      <c r="A20" s="1221"/>
      <c r="B20" s="1221" t="s">
        <v>3122</v>
      </c>
      <c r="C20" s="1221"/>
      <c r="D20" s="1221"/>
      <c r="E20" s="1221"/>
      <c r="F20" s="1221"/>
      <c r="G20" s="1221"/>
      <c r="H20" s="1221"/>
      <c r="I20" s="1221" t="s">
        <v>2595</v>
      </c>
      <c r="J20" s="2461" t="str">
        <f>cst_wskakunin_owner4_ZIP</f>
        <v/>
      </c>
      <c r="K20" s="2461"/>
      <c r="L20" s="2461"/>
      <c r="M20" s="2461"/>
      <c r="N20" s="2461"/>
      <c r="O20" s="2461"/>
      <c r="P20" s="2461"/>
    </row>
    <row r="21" spans="1:31" s="1218" customFormat="1" ht="17.25" customHeight="1">
      <c r="A21" s="1221"/>
      <c r="B21" s="1221" t="s">
        <v>3123</v>
      </c>
      <c r="C21" s="1221"/>
      <c r="D21" s="1221"/>
      <c r="E21" s="1221"/>
      <c r="F21" s="1221"/>
      <c r="G21" s="1221"/>
      <c r="H21" s="1221"/>
      <c r="I21" s="1221"/>
      <c r="J21" s="2461" t="str">
        <f>cst_wskakunin_owner4__address</f>
        <v/>
      </c>
      <c r="K21" s="2461"/>
      <c r="L21" s="2461"/>
      <c r="M21" s="2461"/>
      <c r="N21" s="2461"/>
      <c r="O21" s="2461"/>
      <c r="P21" s="2461"/>
      <c r="Q21" s="2461"/>
      <c r="R21" s="2461"/>
      <c r="S21" s="2461"/>
      <c r="T21" s="2461"/>
      <c r="U21" s="2461"/>
      <c r="V21" s="2461"/>
      <c r="W21" s="2461"/>
      <c r="X21" s="2461"/>
      <c r="Y21" s="2461"/>
      <c r="Z21" s="2461"/>
      <c r="AA21" s="2461"/>
      <c r="AB21" s="2461"/>
      <c r="AC21" s="2461"/>
      <c r="AD21" s="2461"/>
      <c r="AE21" s="2461"/>
    </row>
    <row r="22" spans="1:31" s="1218" customFormat="1" ht="17.25" customHeight="1">
      <c r="A22" s="1219"/>
      <c r="B22" s="1219" t="s">
        <v>3124</v>
      </c>
      <c r="C22" s="1219"/>
      <c r="D22" s="1219"/>
      <c r="E22" s="1219"/>
      <c r="F22" s="1219"/>
      <c r="G22" s="1219"/>
      <c r="H22" s="1219"/>
      <c r="I22" s="1219"/>
      <c r="J22" s="2455" t="str">
        <f>cst_wskakunin_owner4_TEL</f>
        <v/>
      </c>
      <c r="K22" s="2455"/>
      <c r="L22" s="2455"/>
      <c r="M22" s="2455"/>
      <c r="N22" s="2455"/>
      <c r="O22" s="2455"/>
      <c r="P22" s="2455"/>
      <c r="Q22" s="2455"/>
      <c r="R22" s="2455"/>
      <c r="S22" s="2455"/>
      <c r="T22" s="1224"/>
      <c r="U22" s="1224"/>
      <c r="V22" s="1224"/>
      <c r="W22" s="1224"/>
      <c r="X22" s="1224"/>
      <c r="Y22" s="1224"/>
      <c r="Z22" s="1224"/>
      <c r="AA22" s="1224"/>
      <c r="AB22" s="1224"/>
      <c r="AC22" s="1224"/>
      <c r="AD22" s="1224"/>
      <c r="AE22" s="1224"/>
    </row>
    <row r="23" spans="1:31" s="1218" customFormat="1" ht="6.75" customHeight="1"/>
    <row r="24" spans="1:31" s="1218" customFormat="1" ht="17.25" customHeight="1">
      <c r="A24" s="1221"/>
      <c r="B24" s="1221" t="s">
        <v>3120</v>
      </c>
      <c r="C24" s="1221"/>
      <c r="D24" s="1221"/>
      <c r="E24" s="1221"/>
      <c r="F24" s="1221"/>
      <c r="G24" s="1221"/>
      <c r="H24" s="1221"/>
      <c r="I24" s="1221"/>
      <c r="J24" s="2461" t="str">
        <f>cst_wskakunin_owner5__space_KANA</f>
        <v/>
      </c>
      <c r="K24" s="2461"/>
      <c r="L24" s="2461"/>
      <c r="M24" s="2461"/>
      <c r="N24" s="2461"/>
      <c r="O24" s="2461"/>
      <c r="P24" s="2461"/>
      <c r="Q24" s="2461"/>
      <c r="R24" s="2461"/>
      <c r="S24" s="2461"/>
      <c r="T24" s="2461"/>
      <c r="U24" s="2461"/>
      <c r="V24" s="2461"/>
      <c r="W24" s="2461"/>
      <c r="X24" s="2461"/>
      <c r="Y24" s="2461"/>
      <c r="Z24" s="2461"/>
      <c r="AA24" s="2461"/>
      <c r="AB24" s="2461"/>
      <c r="AC24" s="2461"/>
      <c r="AD24" s="2461"/>
      <c r="AE24" s="2461"/>
    </row>
    <row r="25" spans="1:31" s="1218" customFormat="1" ht="17.25" customHeight="1">
      <c r="A25" s="1221"/>
      <c r="B25" s="1221" t="s">
        <v>3121</v>
      </c>
      <c r="C25" s="1221"/>
      <c r="D25" s="1221"/>
      <c r="E25" s="1221"/>
      <c r="F25" s="1221"/>
      <c r="G25" s="1221"/>
      <c r="H25" s="1221"/>
      <c r="I25" s="1221"/>
      <c r="J25" s="2461" t="str">
        <f>cst_wskakunin_owner5__space</f>
        <v/>
      </c>
      <c r="K25" s="2461"/>
      <c r="L25" s="2461"/>
      <c r="M25" s="2461"/>
      <c r="N25" s="2461"/>
      <c r="O25" s="2461"/>
      <c r="P25" s="2461"/>
      <c r="Q25" s="2461"/>
      <c r="R25" s="2461"/>
      <c r="S25" s="2461"/>
      <c r="T25" s="2461"/>
      <c r="U25" s="2461"/>
      <c r="V25" s="2461"/>
      <c r="W25" s="2461"/>
      <c r="X25" s="2461"/>
      <c r="Y25" s="2461"/>
      <c r="Z25" s="2461"/>
      <c r="AA25" s="2461"/>
      <c r="AB25" s="2461"/>
      <c r="AC25" s="2461"/>
      <c r="AD25" s="2461"/>
      <c r="AE25" s="2461"/>
    </row>
    <row r="26" spans="1:31" s="1218" customFormat="1" ht="17.25" customHeight="1">
      <c r="A26" s="1221"/>
      <c r="B26" s="1221" t="s">
        <v>3122</v>
      </c>
      <c r="C26" s="1221"/>
      <c r="D26" s="1221"/>
      <c r="E26" s="1221"/>
      <c r="F26" s="1221"/>
      <c r="G26" s="1221"/>
      <c r="H26" s="1221"/>
      <c r="I26" s="1221" t="s">
        <v>2595</v>
      </c>
      <c r="J26" s="2461" t="str">
        <f>cst_wskakunin_owner5_ZIP</f>
        <v/>
      </c>
      <c r="K26" s="2461"/>
      <c r="L26" s="2461"/>
      <c r="M26" s="2461"/>
      <c r="N26" s="2461"/>
      <c r="O26" s="2461"/>
      <c r="P26" s="2461"/>
    </row>
    <row r="27" spans="1:31" s="1218" customFormat="1" ht="17.25" customHeight="1">
      <c r="A27" s="1221"/>
      <c r="B27" s="1221" t="s">
        <v>3123</v>
      </c>
      <c r="C27" s="1221"/>
      <c r="D27" s="1221"/>
      <c r="E27" s="1221"/>
      <c r="F27" s="1221"/>
      <c r="G27" s="1221"/>
      <c r="H27" s="1221"/>
      <c r="I27" s="1221"/>
      <c r="J27" s="2461" t="str">
        <f>cst_wskakunin_owner5__address</f>
        <v/>
      </c>
      <c r="K27" s="2461"/>
      <c r="L27" s="2461"/>
      <c r="M27" s="2461"/>
      <c r="N27" s="2461"/>
      <c r="O27" s="2461"/>
      <c r="P27" s="2461"/>
      <c r="Q27" s="2461"/>
      <c r="R27" s="2461"/>
      <c r="S27" s="2461"/>
      <c r="T27" s="2461"/>
      <c r="U27" s="2461"/>
      <c r="V27" s="2461"/>
      <c r="W27" s="2461"/>
      <c r="X27" s="2461"/>
      <c r="Y27" s="2461"/>
      <c r="Z27" s="2461"/>
      <c r="AA27" s="2461"/>
      <c r="AB27" s="2461"/>
      <c r="AC27" s="2461"/>
      <c r="AD27" s="2461"/>
      <c r="AE27" s="2461"/>
    </row>
    <row r="28" spans="1:31" s="1218" customFormat="1" ht="17.25" customHeight="1">
      <c r="A28" s="1219"/>
      <c r="B28" s="1219" t="s">
        <v>3124</v>
      </c>
      <c r="C28" s="1219"/>
      <c r="D28" s="1219"/>
      <c r="E28" s="1219"/>
      <c r="F28" s="1219"/>
      <c r="G28" s="1219"/>
      <c r="H28" s="1219"/>
      <c r="I28" s="1219"/>
      <c r="J28" s="2455" t="str">
        <f>cst_wskakunin_owner5_TEL</f>
        <v/>
      </c>
      <c r="K28" s="2455"/>
      <c r="L28" s="2455"/>
      <c r="M28" s="2455"/>
      <c r="N28" s="2455"/>
      <c r="O28" s="2455"/>
      <c r="P28" s="2455"/>
      <c r="Q28" s="2455"/>
      <c r="R28" s="2455"/>
      <c r="S28" s="2455"/>
      <c r="T28" s="1224"/>
      <c r="U28" s="1224"/>
      <c r="V28" s="1224"/>
      <c r="W28" s="1224"/>
      <c r="X28" s="1224"/>
      <c r="Y28" s="1224"/>
      <c r="Z28" s="1224"/>
      <c r="AA28" s="1224"/>
      <c r="AB28" s="1224"/>
      <c r="AC28" s="1224"/>
      <c r="AD28" s="1224"/>
      <c r="AE28" s="1224"/>
    </row>
    <row r="29" spans="1:31" s="1218" customFormat="1" ht="6.75" customHeight="1"/>
    <row r="30" spans="1:31" s="1218" customFormat="1" ht="17.25" customHeight="1">
      <c r="A30" s="1221"/>
      <c r="B30" s="1221" t="s">
        <v>3120</v>
      </c>
      <c r="C30" s="1221"/>
      <c r="D30" s="1221"/>
      <c r="E30" s="1221"/>
      <c r="F30" s="1221"/>
      <c r="G30" s="1221"/>
      <c r="H30" s="1221"/>
      <c r="I30" s="1221"/>
      <c r="J30" s="2461" t="str">
        <f>cst_wskakunin_owner6__space_KANA</f>
        <v/>
      </c>
      <c r="K30" s="2461"/>
      <c r="L30" s="2461"/>
      <c r="M30" s="2461"/>
      <c r="N30" s="2461"/>
      <c r="O30" s="2461"/>
      <c r="P30" s="2461"/>
      <c r="Q30" s="2461"/>
      <c r="R30" s="2461"/>
      <c r="S30" s="2461"/>
      <c r="T30" s="2461"/>
      <c r="U30" s="2461"/>
      <c r="V30" s="2461"/>
      <c r="W30" s="2461"/>
      <c r="X30" s="2461"/>
      <c r="Y30" s="2461"/>
      <c r="Z30" s="2461"/>
      <c r="AA30" s="2461"/>
      <c r="AB30" s="2461"/>
      <c r="AC30" s="2461"/>
      <c r="AD30" s="2461"/>
      <c r="AE30" s="2461"/>
    </row>
    <row r="31" spans="1:31" s="1218" customFormat="1" ht="17.25" customHeight="1">
      <c r="A31" s="1221"/>
      <c r="B31" s="1221" t="s">
        <v>3121</v>
      </c>
      <c r="C31" s="1221"/>
      <c r="D31" s="1221"/>
      <c r="E31" s="1221"/>
      <c r="F31" s="1221"/>
      <c r="G31" s="1221"/>
      <c r="H31" s="1221"/>
      <c r="I31" s="1221"/>
      <c r="J31" s="2461" t="str">
        <f>cst_wskakunin_owner6__space</f>
        <v/>
      </c>
      <c r="K31" s="2461"/>
      <c r="L31" s="2461"/>
      <c r="M31" s="2461"/>
      <c r="N31" s="2461"/>
      <c r="O31" s="2461"/>
      <c r="P31" s="2461"/>
      <c r="Q31" s="2461"/>
      <c r="R31" s="2461"/>
      <c r="S31" s="2461"/>
      <c r="T31" s="2461"/>
      <c r="U31" s="2461"/>
      <c r="V31" s="2461"/>
      <c r="W31" s="2461"/>
      <c r="X31" s="2461"/>
      <c r="Y31" s="2461"/>
      <c r="Z31" s="2461"/>
      <c r="AA31" s="2461"/>
      <c r="AB31" s="2461"/>
      <c r="AC31" s="2461"/>
      <c r="AD31" s="2461"/>
      <c r="AE31" s="2461"/>
    </row>
    <row r="32" spans="1:31" s="1218" customFormat="1" ht="17.25" customHeight="1">
      <c r="A32" s="1221"/>
      <c r="B32" s="1221" t="s">
        <v>3122</v>
      </c>
      <c r="C32" s="1221"/>
      <c r="D32" s="1221"/>
      <c r="E32" s="1221"/>
      <c r="F32" s="1221"/>
      <c r="G32" s="1221"/>
      <c r="H32" s="1221"/>
      <c r="I32" s="1221" t="s">
        <v>2595</v>
      </c>
      <c r="J32" s="2461" t="str">
        <f>cst_wskakunin_owner6_ZIP</f>
        <v/>
      </c>
      <c r="K32" s="2461"/>
      <c r="L32" s="2461"/>
      <c r="M32" s="2461"/>
      <c r="N32" s="2461"/>
      <c r="O32" s="2461"/>
      <c r="P32" s="2461"/>
    </row>
    <row r="33" spans="1:31" s="1218" customFormat="1" ht="17.25" customHeight="1">
      <c r="A33" s="1221"/>
      <c r="B33" s="1221" t="s">
        <v>3123</v>
      </c>
      <c r="C33" s="1221"/>
      <c r="D33" s="1221"/>
      <c r="E33" s="1221"/>
      <c r="F33" s="1221"/>
      <c r="G33" s="1221"/>
      <c r="H33" s="1221"/>
      <c r="I33" s="1221"/>
      <c r="J33" s="2461" t="str">
        <f>cst_wskakunin_owner6__address</f>
        <v/>
      </c>
      <c r="K33" s="2461"/>
      <c r="L33" s="2461"/>
      <c r="M33" s="2461"/>
      <c r="N33" s="2461"/>
      <c r="O33" s="2461"/>
      <c r="P33" s="2461"/>
      <c r="Q33" s="2461"/>
      <c r="R33" s="2461"/>
      <c r="S33" s="2461"/>
      <c r="T33" s="2461"/>
      <c r="U33" s="2461"/>
      <c r="V33" s="2461"/>
      <c r="W33" s="2461"/>
      <c r="X33" s="2461"/>
      <c r="Y33" s="2461"/>
      <c r="Z33" s="2461"/>
      <c r="AA33" s="2461"/>
      <c r="AB33" s="2461"/>
      <c r="AC33" s="2461"/>
      <c r="AD33" s="2461"/>
      <c r="AE33" s="2461"/>
    </row>
    <row r="34" spans="1:31" s="1218" customFormat="1" ht="17.25" customHeight="1">
      <c r="A34" s="1219"/>
      <c r="B34" s="1219" t="s">
        <v>3124</v>
      </c>
      <c r="C34" s="1219"/>
      <c r="D34" s="1219"/>
      <c r="E34" s="1219"/>
      <c r="F34" s="1219"/>
      <c r="G34" s="1219"/>
      <c r="H34" s="1219"/>
      <c r="I34" s="1219"/>
      <c r="J34" s="2455" t="str">
        <f>cst_wskakunin_owner6_TEL</f>
        <v/>
      </c>
      <c r="K34" s="2455"/>
      <c r="L34" s="2455"/>
      <c r="M34" s="2455"/>
      <c r="N34" s="2455"/>
      <c r="O34" s="2455"/>
      <c r="P34" s="2455"/>
      <c r="Q34" s="2455"/>
      <c r="R34" s="2455"/>
      <c r="S34" s="2455"/>
      <c r="T34" s="1224"/>
      <c r="U34" s="1224"/>
      <c r="V34" s="1224"/>
      <c r="W34" s="1224"/>
      <c r="X34" s="1224"/>
      <c r="Y34" s="1224"/>
      <c r="Z34" s="1224"/>
      <c r="AA34" s="1224"/>
      <c r="AB34" s="1224"/>
      <c r="AC34" s="1224"/>
      <c r="AD34" s="1224"/>
      <c r="AE34" s="1224"/>
    </row>
    <row r="35" spans="1:31" s="1218" customFormat="1" ht="17.25" customHeight="1"/>
    <row r="36" spans="1:31" s="1218" customFormat="1" ht="17.25" customHeight="1"/>
    <row r="37" spans="1:31" s="1218" customFormat="1" ht="17.25" customHeight="1"/>
    <row r="38" spans="1:31" s="1218" customFormat="1" ht="17.25" customHeight="1"/>
    <row r="39" spans="1:31" s="1218" customFormat="1" ht="17.25" customHeight="1"/>
    <row r="40" spans="1:31" s="1218" customFormat="1" ht="17.25" customHeight="1"/>
    <row r="41" spans="1:31" s="1218" customFormat="1" ht="17.25" customHeight="1"/>
    <row r="42" spans="1:31" s="1218" customFormat="1" ht="17.25" customHeight="1"/>
    <row r="43" spans="1:31" s="1218" customFormat="1" ht="17.25" customHeight="1"/>
    <row r="44" spans="1:31" s="1218" customFormat="1" ht="17.25" customHeight="1"/>
    <row r="45" spans="1:31" s="1218" customFormat="1" ht="17.25" customHeight="1"/>
    <row r="46" spans="1:31" s="1218" customFormat="1" ht="17.25" customHeight="1"/>
    <row r="47" spans="1:31" s="1218" customFormat="1" ht="17.25" customHeight="1"/>
    <row r="48" spans="1:31" s="1218" customFormat="1" ht="17.25" customHeight="1"/>
    <row r="49" s="1218" customFormat="1" ht="17.25" customHeight="1"/>
    <row r="50" s="1218" customFormat="1" ht="17.25" customHeight="1"/>
    <row r="51" s="1218" customFormat="1" ht="17.25" customHeight="1"/>
    <row r="52" s="1218" customFormat="1" ht="17.25" customHeight="1"/>
    <row r="53" s="1218" customFormat="1" ht="17.25" customHeight="1"/>
    <row r="54" s="1218"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80" customWidth="1"/>
    <col min="32" max="32" width="2.125" style="1180" customWidth="1"/>
    <col min="33" max="33" width="9" style="1180" customWidth="1"/>
    <col min="34" max="16384" width="9" style="1180"/>
  </cols>
  <sheetData>
    <row r="1" spans="1:31" s="1218" customFormat="1" ht="17.25" customHeight="1">
      <c r="A1" s="4733" t="s">
        <v>5098</v>
      </c>
      <c r="B1" s="4733"/>
      <c r="C1" s="4733"/>
      <c r="D1" s="4733"/>
      <c r="E1" s="4733"/>
      <c r="F1" s="4733"/>
      <c r="G1" s="4733"/>
      <c r="H1" s="4733"/>
      <c r="I1" s="4733"/>
      <c r="J1" s="4733"/>
      <c r="K1" s="4733"/>
      <c r="L1" s="4733"/>
      <c r="M1" s="4733"/>
      <c r="N1" s="4733"/>
      <c r="O1" s="4733"/>
      <c r="P1" s="4733"/>
      <c r="Q1" s="4733"/>
      <c r="R1" s="4733"/>
      <c r="S1" s="4733"/>
      <c r="T1" s="4733"/>
      <c r="U1" s="4733"/>
      <c r="V1" s="4733"/>
      <c r="W1" s="4733"/>
      <c r="X1" s="4733"/>
      <c r="Y1" s="4733"/>
      <c r="Z1" s="4733"/>
      <c r="AA1" s="4733"/>
      <c r="AB1" s="4733"/>
      <c r="AC1" s="4733"/>
      <c r="AD1" s="4733"/>
      <c r="AE1" s="4733"/>
    </row>
    <row r="2" spans="1:31" s="1218" customFormat="1" ht="17.25" customHeight="1"/>
    <row r="3" spans="1:31" s="1218" customFormat="1" ht="18" customHeight="1">
      <c r="A3" s="1219"/>
      <c r="B3" s="1220" t="s">
        <v>3118</v>
      </c>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row>
    <row r="4" spans="1:31" s="1218" customFormat="1" ht="6.75" customHeight="1">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row>
    <row r="5" spans="1:31" s="1218" customFormat="1" ht="17.25" customHeight="1">
      <c r="A5" s="1222" t="s">
        <v>5875</v>
      </c>
      <c r="B5" s="1223"/>
      <c r="C5" s="1223"/>
      <c r="D5" s="1223"/>
      <c r="E5" s="1223"/>
      <c r="F5" s="1223"/>
      <c r="G5" s="1223"/>
      <c r="H5" s="1223"/>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row>
    <row r="6" spans="1:31" s="1218" customFormat="1" ht="17.25" customHeight="1">
      <c r="B6" s="1221" t="s">
        <v>3127</v>
      </c>
      <c r="C6" s="1221"/>
      <c r="H6" s="1236" t="s">
        <v>9</v>
      </c>
      <c r="I6" s="4728" t="str">
        <f>cst_wskakunin_sekkei2_SIKAKU</f>
        <v/>
      </c>
      <c r="J6" s="4728"/>
      <c r="K6" s="1237" t="s">
        <v>10</v>
      </c>
      <c r="L6" s="4729" t="s">
        <v>3059</v>
      </c>
      <c r="M6" s="4729"/>
      <c r="N6" s="4729"/>
      <c r="O6" s="4729"/>
      <c r="P6" s="1236" t="s">
        <v>9</v>
      </c>
      <c r="Q6" s="4728" t="str">
        <f>cst_wskakunin_sekkei2_TOUROKU_KIKAN</f>
        <v/>
      </c>
      <c r="R6" s="4728"/>
      <c r="S6" s="4728"/>
      <c r="T6" s="4728"/>
      <c r="U6" s="1237" t="s">
        <v>10</v>
      </c>
      <c r="V6" s="4729" t="s">
        <v>4423</v>
      </c>
      <c r="W6" s="4729"/>
      <c r="X6" s="4729"/>
      <c r="Y6" s="4729"/>
      <c r="Z6" s="4728" t="str">
        <f>cst_wskakunin_sekkei2_KENTIKUSI_NO</f>
        <v/>
      </c>
      <c r="AA6" s="4728"/>
      <c r="AB6" s="4728"/>
      <c r="AC6" s="4728"/>
      <c r="AD6" s="4728"/>
      <c r="AE6" s="1819" t="s">
        <v>7</v>
      </c>
    </row>
    <row r="7" spans="1:31" s="1218" customFormat="1" ht="17.25" customHeight="1">
      <c r="B7" s="1221" t="s">
        <v>3128</v>
      </c>
      <c r="C7" s="1221"/>
      <c r="H7" s="1221"/>
      <c r="I7" s="4730" t="str">
        <f>cst_wskakunin_sekkei2_NAME</f>
        <v/>
      </c>
      <c r="J7" s="4730"/>
      <c r="K7" s="4730"/>
      <c r="L7" s="4730"/>
      <c r="M7" s="4730"/>
      <c r="N7" s="4730"/>
      <c r="O7" s="4730"/>
      <c r="P7" s="4730"/>
      <c r="Q7" s="4730"/>
      <c r="R7" s="4730"/>
      <c r="S7" s="4730"/>
      <c r="T7" s="4730"/>
      <c r="U7" s="4730"/>
      <c r="V7" s="4730"/>
      <c r="W7" s="4730"/>
      <c r="X7" s="4730"/>
      <c r="Y7" s="4730"/>
      <c r="Z7" s="4730"/>
      <c r="AA7" s="4730"/>
      <c r="AB7" s="4730"/>
      <c r="AC7" s="4730"/>
      <c r="AD7" s="4730"/>
      <c r="AE7" s="4730"/>
    </row>
    <row r="8" spans="1:31" s="1218" customFormat="1" ht="17.25" customHeight="1">
      <c r="B8" s="1221" t="s">
        <v>3129</v>
      </c>
      <c r="C8" s="1221"/>
      <c r="H8" s="1236" t="s">
        <v>9</v>
      </c>
      <c r="I8" s="4731" t="str">
        <f>cst_wskakunin_sekkei2_JIMU_SIKAKU</f>
        <v/>
      </c>
      <c r="J8" s="4731"/>
      <c r="K8" s="1237" t="s">
        <v>10</v>
      </c>
      <c r="L8" s="4729" t="s">
        <v>3062</v>
      </c>
      <c r="M8" s="4729"/>
      <c r="N8" s="4729"/>
      <c r="O8" s="4729"/>
      <c r="P8" s="1311" t="s">
        <v>9</v>
      </c>
      <c r="Q8" s="4728" t="str">
        <f>cst_wskakunin_sekkei2_JIMU_TOUROKU_KIKAN</f>
        <v/>
      </c>
      <c r="R8" s="4728"/>
      <c r="S8" s="4728"/>
      <c r="T8" s="4728"/>
      <c r="U8" s="1237" t="s">
        <v>10</v>
      </c>
      <c r="V8" s="4729" t="s">
        <v>4003</v>
      </c>
      <c r="W8" s="4729"/>
      <c r="X8" s="4729"/>
      <c r="Y8" s="4729"/>
      <c r="Z8" s="4731" t="str">
        <f>cst_wskakunin_sekkei2_JIMU_NO</f>
        <v/>
      </c>
      <c r="AA8" s="4731"/>
      <c r="AB8" s="4731"/>
      <c r="AC8" s="4731"/>
      <c r="AD8" s="4731"/>
      <c r="AE8" s="1819" t="s">
        <v>7</v>
      </c>
    </row>
    <row r="9" spans="1:31" s="1218" customFormat="1" ht="17.25" customHeight="1">
      <c r="B9" s="1221"/>
      <c r="C9" s="1221"/>
      <c r="I9" s="2461" t="str">
        <f>cst_wskakunin_sekkei2_JIMU_NAME</f>
        <v/>
      </c>
      <c r="J9" s="2461"/>
      <c r="K9" s="2461"/>
      <c r="L9" s="2461"/>
      <c r="M9" s="2461"/>
      <c r="N9" s="2461"/>
      <c r="O9" s="2461"/>
      <c r="P9" s="2461"/>
      <c r="Q9" s="2461"/>
      <c r="R9" s="2461"/>
      <c r="S9" s="2461"/>
      <c r="T9" s="2461"/>
      <c r="U9" s="2461"/>
      <c r="V9" s="2461"/>
      <c r="W9" s="2461"/>
      <c r="X9" s="2461"/>
      <c r="Y9" s="2461"/>
      <c r="Z9" s="2461"/>
      <c r="AA9" s="2461"/>
      <c r="AB9" s="2461"/>
      <c r="AC9" s="2461"/>
      <c r="AD9" s="2461"/>
      <c r="AE9" s="2461"/>
    </row>
    <row r="10" spans="1:31" s="1218" customFormat="1" ht="17.25" customHeight="1">
      <c r="B10" s="1221" t="s">
        <v>3122</v>
      </c>
      <c r="C10" s="1221"/>
      <c r="I10" s="1221" t="s">
        <v>2595</v>
      </c>
      <c r="J10" s="2461" t="str">
        <f>cst_wskakunin_sekkei2_ZIP</f>
        <v/>
      </c>
      <c r="K10" s="2461"/>
      <c r="L10" s="2461"/>
      <c r="M10" s="2461"/>
      <c r="N10" s="2461"/>
      <c r="O10" s="2461"/>
      <c r="P10" s="2461"/>
    </row>
    <row r="11" spans="1:31" s="1218" customFormat="1" ht="17.25" customHeight="1">
      <c r="B11" s="1221" t="s">
        <v>3064</v>
      </c>
      <c r="C11" s="1221"/>
      <c r="J11" s="2461" t="str">
        <f>cst_wskakunin_sekkei2__address</f>
        <v/>
      </c>
      <c r="K11" s="2461"/>
      <c r="L11" s="2461"/>
      <c r="M11" s="2461"/>
      <c r="N11" s="2461"/>
      <c r="O11" s="2461"/>
      <c r="P11" s="2461"/>
      <c r="Q11" s="2461"/>
      <c r="R11" s="2461"/>
      <c r="S11" s="2461"/>
      <c r="T11" s="2461"/>
      <c r="U11" s="2461"/>
      <c r="V11" s="2461"/>
      <c r="W11" s="2461"/>
      <c r="X11" s="2461"/>
      <c r="Y11" s="2461"/>
      <c r="Z11" s="2461"/>
      <c r="AA11" s="2461"/>
      <c r="AB11" s="2461"/>
      <c r="AC11" s="2461"/>
      <c r="AD11" s="2461"/>
      <c r="AE11" s="2461"/>
    </row>
    <row r="12" spans="1:31" s="1218" customFormat="1" ht="17.25" customHeight="1">
      <c r="A12" s="1224"/>
      <c r="B12" s="1219" t="s">
        <v>3124</v>
      </c>
      <c r="C12" s="1219"/>
      <c r="D12" s="1224"/>
      <c r="E12" s="1224"/>
      <c r="F12" s="1224"/>
      <c r="G12" s="1224"/>
      <c r="H12" s="1224"/>
      <c r="I12" s="1224"/>
      <c r="J12" s="2455" t="str">
        <f>cst_wskakunin_sekkei2_TEL</f>
        <v/>
      </c>
      <c r="K12" s="2455"/>
      <c r="L12" s="2455"/>
      <c r="M12" s="2455"/>
      <c r="N12" s="2455"/>
      <c r="O12" s="2455"/>
      <c r="P12" s="2455"/>
      <c r="Q12" s="2455"/>
      <c r="R12" s="2455"/>
      <c r="S12" s="2455"/>
      <c r="T12" s="1224"/>
      <c r="U12" s="1224"/>
      <c r="V12" s="1224"/>
      <c r="W12" s="1224"/>
      <c r="X12" s="1224"/>
      <c r="Y12" s="1224"/>
      <c r="Z12" s="1224"/>
      <c r="AA12" s="1224"/>
      <c r="AB12" s="1224"/>
      <c r="AC12" s="1224"/>
      <c r="AD12" s="1224"/>
      <c r="AE12" s="1224"/>
    </row>
    <row r="13" spans="1:31" s="1218" customFormat="1" ht="6.75" customHeight="1">
      <c r="A13" s="1221"/>
      <c r="B13" s="1221"/>
      <c r="C13" s="1221"/>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row>
    <row r="14" spans="1:31" s="1218" customFormat="1" ht="17.25" customHeight="1">
      <c r="B14" s="1221" t="s">
        <v>3127</v>
      </c>
      <c r="C14" s="1221"/>
      <c r="H14" s="1236" t="s">
        <v>9</v>
      </c>
      <c r="I14" s="4728" t="str">
        <f>cst_wskakunin_sekkei3_SIKAKU</f>
        <v/>
      </c>
      <c r="J14" s="4728"/>
      <c r="K14" s="1237" t="s">
        <v>10</v>
      </c>
      <c r="L14" s="4729" t="s">
        <v>3059</v>
      </c>
      <c r="M14" s="4729"/>
      <c r="N14" s="4729"/>
      <c r="O14" s="4729"/>
      <c r="P14" s="1236" t="s">
        <v>9</v>
      </c>
      <c r="Q14" s="4728" t="str">
        <f>cst_wskakunin_sekkei3_TOUROKU_KIKAN</f>
        <v/>
      </c>
      <c r="R14" s="4728"/>
      <c r="S14" s="4728"/>
      <c r="T14" s="4728"/>
      <c r="U14" s="1237" t="s">
        <v>10</v>
      </c>
      <c r="V14" s="4729" t="s">
        <v>4423</v>
      </c>
      <c r="W14" s="4729"/>
      <c r="X14" s="4729"/>
      <c r="Y14" s="4729"/>
      <c r="Z14" s="4728" t="str">
        <f>cst_wskakunin_sekkei3_KENTIKUSI_NO</f>
        <v/>
      </c>
      <c r="AA14" s="4728"/>
      <c r="AB14" s="4728"/>
      <c r="AC14" s="4728"/>
      <c r="AD14" s="4728"/>
      <c r="AE14" s="1819" t="s">
        <v>7</v>
      </c>
    </row>
    <row r="15" spans="1:31" s="1218" customFormat="1" ht="17.25" customHeight="1">
      <c r="B15" s="1221" t="s">
        <v>3128</v>
      </c>
      <c r="C15" s="1221"/>
      <c r="H15" s="1221"/>
      <c r="I15" s="4730" t="str">
        <f>cst_wskakunin_sekkei3_NAME</f>
        <v/>
      </c>
      <c r="J15" s="4730"/>
      <c r="K15" s="4730"/>
      <c r="L15" s="4730"/>
      <c r="M15" s="4730"/>
      <c r="N15" s="4730"/>
      <c r="O15" s="4730"/>
      <c r="P15" s="4730"/>
      <c r="Q15" s="4730"/>
      <c r="R15" s="4730"/>
      <c r="S15" s="4730"/>
      <c r="T15" s="4730"/>
      <c r="U15" s="4730"/>
      <c r="V15" s="4730"/>
      <c r="W15" s="4730"/>
      <c r="X15" s="4730"/>
      <c r="Y15" s="4730"/>
      <c r="Z15" s="4730"/>
      <c r="AA15" s="4730"/>
      <c r="AB15" s="4730"/>
      <c r="AC15" s="4730"/>
      <c r="AD15" s="4730"/>
      <c r="AE15" s="4730"/>
    </row>
    <row r="16" spans="1:31" s="1218" customFormat="1" ht="17.25" customHeight="1">
      <c r="B16" s="1221" t="s">
        <v>3129</v>
      </c>
      <c r="C16" s="1221"/>
      <c r="H16" s="1236" t="s">
        <v>9</v>
      </c>
      <c r="I16" s="4731" t="str">
        <f>cst_wskakunin_sekkei3_JIMU_SIKAKU</f>
        <v/>
      </c>
      <c r="J16" s="4731"/>
      <c r="K16" s="1237" t="s">
        <v>10</v>
      </c>
      <c r="L16" s="4729" t="s">
        <v>3062</v>
      </c>
      <c r="M16" s="4729"/>
      <c r="N16" s="4729"/>
      <c r="O16" s="4729"/>
      <c r="P16" s="1311" t="s">
        <v>9</v>
      </c>
      <c r="Q16" s="4728" t="str">
        <f>cst_wskakunin_sekkei3_JIMU_TOUROKU_KIKAN</f>
        <v/>
      </c>
      <c r="R16" s="4728"/>
      <c r="S16" s="4728"/>
      <c r="T16" s="4728"/>
      <c r="U16" s="1237" t="s">
        <v>10</v>
      </c>
      <c r="V16" s="4729" t="s">
        <v>4003</v>
      </c>
      <c r="W16" s="4729"/>
      <c r="X16" s="4729"/>
      <c r="Y16" s="4729"/>
      <c r="Z16" s="4731" t="str">
        <f>cst_wskakunin_sekkei3_JIMU_NO</f>
        <v/>
      </c>
      <c r="AA16" s="4731"/>
      <c r="AB16" s="4731"/>
      <c r="AC16" s="4731"/>
      <c r="AD16" s="4731"/>
      <c r="AE16" s="1819" t="s">
        <v>7</v>
      </c>
    </row>
    <row r="17" spans="1:31" s="1218" customFormat="1" ht="17.25" customHeight="1">
      <c r="B17" s="1221"/>
      <c r="C17" s="1221"/>
      <c r="I17" s="2461" t="str">
        <f>cst_wskakunin_sekkei3_JIMU_NAME</f>
        <v/>
      </c>
      <c r="J17" s="2461"/>
      <c r="K17" s="2461"/>
      <c r="L17" s="2461"/>
      <c r="M17" s="2461"/>
      <c r="N17" s="2461"/>
      <c r="O17" s="2461"/>
      <c r="P17" s="2461"/>
      <c r="Q17" s="2461"/>
      <c r="R17" s="2461"/>
      <c r="S17" s="2461"/>
      <c r="T17" s="2461"/>
      <c r="U17" s="2461"/>
      <c r="V17" s="2461"/>
      <c r="W17" s="2461"/>
      <c r="X17" s="2461"/>
      <c r="Y17" s="2461"/>
      <c r="Z17" s="2461"/>
      <c r="AA17" s="2461"/>
      <c r="AB17" s="2461"/>
      <c r="AC17" s="2461"/>
      <c r="AD17" s="2461"/>
      <c r="AE17" s="2461"/>
    </row>
    <row r="18" spans="1:31" s="1218" customFormat="1" ht="17.25" customHeight="1">
      <c r="B18" s="1221" t="s">
        <v>3122</v>
      </c>
      <c r="C18" s="1221"/>
      <c r="I18" s="1221" t="s">
        <v>2595</v>
      </c>
      <c r="J18" s="2461" t="str">
        <f>cst_wskakunin_sekkei3_ZIP</f>
        <v/>
      </c>
      <c r="K18" s="2461"/>
      <c r="L18" s="2461"/>
      <c r="M18" s="2461"/>
      <c r="N18" s="2461"/>
      <c r="O18" s="2461"/>
      <c r="P18" s="2461"/>
    </row>
    <row r="19" spans="1:31" s="1218" customFormat="1" ht="17.25" customHeight="1">
      <c r="B19" s="1221" t="s">
        <v>3064</v>
      </c>
      <c r="C19" s="1221"/>
      <c r="J19" s="2461" t="str">
        <f>cst_wskakunin_sekkei3__address</f>
        <v/>
      </c>
      <c r="K19" s="2461"/>
      <c r="L19" s="2461"/>
      <c r="M19" s="2461"/>
      <c r="N19" s="2461"/>
      <c r="O19" s="2461"/>
      <c r="P19" s="2461"/>
      <c r="Q19" s="2461"/>
      <c r="R19" s="2461"/>
      <c r="S19" s="2461"/>
      <c r="T19" s="2461"/>
      <c r="U19" s="2461"/>
      <c r="V19" s="2461"/>
      <c r="W19" s="2461"/>
      <c r="X19" s="2461"/>
      <c r="Y19" s="2461"/>
      <c r="Z19" s="2461"/>
      <c r="AA19" s="2461"/>
      <c r="AB19" s="2461"/>
      <c r="AC19" s="2461"/>
      <c r="AD19" s="2461"/>
      <c r="AE19" s="2461"/>
    </row>
    <row r="20" spans="1:31" s="1218" customFormat="1" ht="17.25" customHeight="1">
      <c r="A20" s="1224"/>
      <c r="B20" s="1219" t="s">
        <v>3124</v>
      </c>
      <c r="C20" s="1219"/>
      <c r="D20" s="1224"/>
      <c r="E20" s="1224"/>
      <c r="F20" s="1224"/>
      <c r="G20" s="1224"/>
      <c r="H20" s="1224"/>
      <c r="I20" s="1224"/>
      <c r="J20" s="2455" t="str">
        <f>cst_wskakunin_sekkei3_TEL</f>
        <v/>
      </c>
      <c r="K20" s="2455"/>
      <c r="L20" s="2455"/>
      <c r="M20" s="2455"/>
      <c r="N20" s="2455"/>
      <c r="O20" s="2455"/>
      <c r="P20" s="2455"/>
      <c r="Q20" s="2455"/>
      <c r="R20" s="2455"/>
      <c r="S20" s="2455"/>
      <c r="T20" s="1224"/>
      <c r="U20" s="1224"/>
      <c r="V20" s="1224"/>
      <c r="W20" s="1224"/>
      <c r="X20" s="1224"/>
      <c r="Y20" s="1224"/>
      <c r="Z20" s="1224"/>
      <c r="AA20" s="1224"/>
      <c r="AB20" s="1224"/>
      <c r="AC20" s="1224"/>
      <c r="AD20" s="1224"/>
      <c r="AE20" s="1224"/>
    </row>
    <row r="21" spans="1:31" s="1218" customFormat="1" ht="6.75" customHeight="1">
      <c r="A21" s="1221"/>
      <c r="B21" s="1221"/>
      <c r="C21" s="1221"/>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row>
    <row r="22" spans="1:31" s="1218" customFormat="1" ht="17.25" customHeight="1">
      <c r="B22" s="1221" t="s">
        <v>3127</v>
      </c>
      <c r="C22" s="1221"/>
      <c r="H22" s="1236" t="s">
        <v>9</v>
      </c>
      <c r="I22" s="4728" t="str">
        <f>cst_wskakunin_sekkei4_SIKAKU</f>
        <v/>
      </c>
      <c r="J22" s="4728"/>
      <c r="K22" s="1237" t="s">
        <v>10</v>
      </c>
      <c r="L22" s="4729" t="s">
        <v>3059</v>
      </c>
      <c r="M22" s="4729"/>
      <c r="N22" s="4729"/>
      <c r="O22" s="4729"/>
      <c r="P22" s="1236" t="s">
        <v>9</v>
      </c>
      <c r="Q22" s="4728" t="str">
        <f>cst_wskakunin_sekkei4_TOUROKU_KIKAN</f>
        <v/>
      </c>
      <c r="R22" s="4728"/>
      <c r="S22" s="4728"/>
      <c r="T22" s="4728"/>
      <c r="U22" s="1237" t="s">
        <v>10</v>
      </c>
      <c r="V22" s="4729" t="s">
        <v>4423</v>
      </c>
      <c r="W22" s="4729"/>
      <c r="X22" s="4729"/>
      <c r="Y22" s="4729"/>
      <c r="Z22" s="4728" t="str">
        <f>cst_wskakunin_sekkei4_KENTIKUSI_NO</f>
        <v/>
      </c>
      <c r="AA22" s="4728"/>
      <c r="AB22" s="4728"/>
      <c r="AC22" s="4728"/>
      <c r="AD22" s="4728"/>
      <c r="AE22" s="1819" t="s">
        <v>7</v>
      </c>
    </row>
    <row r="23" spans="1:31" s="1218" customFormat="1" ht="17.25" customHeight="1">
      <c r="B23" s="1221" t="s">
        <v>3128</v>
      </c>
      <c r="C23" s="1221"/>
      <c r="H23" s="1221"/>
      <c r="I23" s="4730" t="str">
        <f>cst_wskakunin_sekkei4_NAME</f>
        <v/>
      </c>
      <c r="J23" s="4730"/>
      <c r="K23" s="4730"/>
      <c r="L23" s="4730"/>
      <c r="M23" s="4730"/>
      <c r="N23" s="4730"/>
      <c r="O23" s="4730"/>
      <c r="P23" s="4730"/>
      <c r="Q23" s="4730"/>
      <c r="R23" s="4730"/>
      <c r="S23" s="4730"/>
      <c r="T23" s="4730"/>
      <c r="U23" s="4730"/>
      <c r="V23" s="4730"/>
      <c r="W23" s="4730"/>
      <c r="X23" s="4730"/>
      <c r="Y23" s="4730"/>
      <c r="Z23" s="4730"/>
      <c r="AA23" s="4730"/>
      <c r="AB23" s="4730"/>
      <c r="AC23" s="4730"/>
      <c r="AD23" s="4730"/>
      <c r="AE23" s="4730"/>
    </row>
    <row r="24" spans="1:31" s="1218" customFormat="1" ht="17.25" customHeight="1">
      <c r="B24" s="1221" t="s">
        <v>3129</v>
      </c>
      <c r="C24" s="1221"/>
      <c r="H24" s="1236" t="s">
        <v>9</v>
      </c>
      <c r="I24" s="4731" t="str">
        <f>cst_wskakunin_sekkei4_JIMU_SIKAKU</f>
        <v/>
      </c>
      <c r="J24" s="4731"/>
      <c r="K24" s="1237" t="s">
        <v>10</v>
      </c>
      <c r="L24" s="4729" t="s">
        <v>3062</v>
      </c>
      <c r="M24" s="4729"/>
      <c r="N24" s="4729"/>
      <c r="O24" s="4729"/>
      <c r="P24" s="1311" t="s">
        <v>9</v>
      </c>
      <c r="Q24" s="4728" t="str">
        <f>cst_wskakunin_sekkei4_JIMU_TOUROKU_KIKAN</f>
        <v/>
      </c>
      <c r="R24" s="4728"/>
      <c r="S24" s="4728"/>
      <c r="T24" s="4728"/>
      <c r="U24" s="1237" t="s">
        <v>10</v>
      </c>
      <c r="V24" s="4729" t="s">
        <v>4003</v>
      </c>
      <c r="W24" s="4729"/>
      <c r="X24" s="4729"/>
      <c r="Y24" s="4729"/>
      <c r="Z24" s="4731" t="str">
        <f>cst_wskakunin_sekkei4_JIMU_NO</f>
        <v/>
      </c>
      <c r="AA24" s="4731"/>
      <c r="AB24" s="4731"/>
      <c r="AC24" s="4731"/>
      <c r="AD24" s="4731"/>
      <c r="AE24" s="1819" t="s">
        <v>7</v>
      </c>
    </row>
    <row r="25" spans="1:31" s="1218" customFormat="1" ht="17.25" customHeight="1">
      <c r="B25" s="1221"/>
      <c r="C25" s="1221"/>
      <c r="I25" s="2461" t="str">
        <f>cst_wskakunin_sekkei4_JIMU_NAME</f>
        <v/>
      </c>
      <c r="J25" s="2461"/>
      <c r="K25" s="2461"/>
      <c r="L25" s="2461"/>
      <c r="M25" s="2461"/>
      <c r="N25" s="2461"/>
      <c r="O25" s="2461"/>
      <c r="P25" s="2461"/>
      <c r="Q25" s="2461"/>
      <c r="R25" s="2461"/>
      <c r="S25" s="2461"/>
      <c r="T25" s="2461"/>
      <c r="U25" s="2461"/>
      <c r="V25" s="2461"/>
      <c r="W25" s="2461"/>
      <c r="X25" s="2461"/>
      <c r="Y25" s="2461"/>
      <c r="Z25" s="2461"/>
      <c r="AA25" s="2461"/>
      <c r="AB25" s="2461"/>
      <c r="AC25" s="2461"/>
      <c r="AD25" s="2461"/>
      <c r="AE25" s="2461"/>
    </row>
    <row r="26" spans="1:31" s="1218" customFormat="1" ht="17.25" customHeight="1">
      <c r="B26" s="1221" t="s">
        <v>3122</v>
      </c>
      <c r="C26" s="1221"/>
      <c r="I26" s="1221" t="s">
        <v>2595</v>
      </c>
      <c r="J26" s="2461" t="str">
        <f>cst_wskakunin_sekkei4_ZIP</f>
        <v/>
      </c>
      <c r="K26" s="2461"/>
      <c r="L26" s="2461"/>
      <c r="M26" s="2461"/>
      <c r="N26" s="2461"/>
      <c r="O26" s="2461"/>
      <c r="P26" s="2461"/>
    </row>
    <row r="27" spans="1:31" s="1218" customFormat="1" ht="17.25" customHeight="1">
      <c r="B27" s="1221" t="s">
        <v>3064</v>
      </c>
      <c r="C27" s="1221"/>
      <c r="J27" s="2461" t="str">
        <f>cst_wskakunin_sekkei4__address</f>
        <v/>
      </c>
      <c r="K27" s="2461"/>
      <c r="L27" s="2461"/>
      <c r="M27" s="2461"/>
      <c r="N27" s="2461"/>
      <c r="O27" s="2461"/>
      <c r="P27" s="2461"/>
      <c r="Q27" s="2461"/>
      <c r="R27" s="2461"/>
      <c r="S27" s="2461"/>
      <c r="T27" s="2461"/>
      <c r="U27" s="2461"/>
      <c r="V27" s="2461"/>
      <c r="W27" s="2461"/>
      <c r="X27" s="2461"/>
      <c r="Y27" s="2461"/>
      <c r="Z27" s="2461"/>
      <c r="AA27" s="2461"/>
      <c r="AB27" s="2461"/>
      <c r="AC27" s="2461"/>
      <c r="AD27" s="2461"/>
      <c r="AE27" s="2461"/>
    </row>
    <row r="28" spans="1:31" s="1218" customFormat="1" ht="17.25" customHeight="1">
      <c r="A28" s="1224"/>
      <c r="B28" s="1219" t="s">
        <v>3124</v>
      </c>
      <c r="C28" s="1219"/>
      <c r="D28" s="1224"/>
      <c r="E28" s="1224"/>
      <c r="F28" s="1224"/>
      <c r="G28" s="1224"/>
      <c r="H28" s="1224"/>
      <c r="I28" s="1224"/>
      <c r="J28" s="2455" t="str">
        <f>cst_wskakunin_sekkei4_TEL</f>
        <v/>
      </c>
      <c r="K28" s="2455"/>
      <c r="L28" s="2455"/>
      <c r="M28" s="2455"/>
      <c r="N28" s="2455"/>
      <c r="O28" s="2455"/>
      <c r="P28" s="2455"/>
      <c r="Q28" s="2455"/>
      <c r="R28" s="2455"/>
      <c r="S28" s="2455"/>
      <c r="T28" s="1224"/>
      <c r="U28" s="1224"/>
      <c r="V28" s="1224"/>
      <c r="W28" s="1224"/>
      <c r="X28" s="1224"/>
      <c r="Y28" s="1224"/>
      <c r="Z28" s="1224"/>
      <c r="AA28" s="1224"/>
      <c r="AB28" s="1224"/>
      <c r="AC28" s="1224"/>
      <c r="AD28" s="1224"/>
      <c r="AE28" s="1224"/>
    </row>
    <row r="29" spans="1:31" s="1218" customFormat="1" ht="6.75" customHeight="1">
      <c r="A29" s="1221"/>
      <c r="B29" s="1221"/>
      <c r="C29" s="1221"/>
      <c r="D29" s="1221"/>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row>
    <row r="30" spans="1:31" s="1218" customFormat="1" ht="17.25" customHeight="1">
      <c r="B30" s="1221" t="s">
        <v>3127</v>
      </c>
      <c r="C30" s="1221"/>
      <c r="H30" s="1236" t="s">
        <v>9</v>
      </c>
      <c r="I30" s="4728" t="str">
        <f>cst_wskakunin_sekkei5_SIKAKU</f>
        <v/>
      </c>
      <c r="J30" s="4728"/>
      <c r="K30" s="1237" t="s">
        <v>10</v>
      </c>
      <c r="L30" s="4729" t="s">
        <v>3059</v>
      </c>
      <c r="M30" s="4729"/>
      <c r="N30" s="4729"/>
      <c r="O30" s="4729"/>
      <c r="P30" s="1236" t="s">
        <v>9</v>
      </c>
      <c r="Q30" s="4728" t="str">
        <f>cst_wskakunin_sekkei5_TOUROKU_KIKAN</f>
        <v/>
      </c>
      <c r="R30" s="4728"/>
      <c r="S30" s="4728"/>
      <c r="T30" s="4728"/>
      <c r="U30" s="1237" t="s">
        <v>10</v>
      </c>
      <c r="V30" s="4729" t="s">
        <v>4423</v>
      </c>
      <c r="W30" s="4729"/>
      <c r="X30" s="4729"/>
      <c r="Y30" s="4729"/>
      <c r="Z30" s="4728" t="str">
        <f>cst_wskakunin_sekkei5_KENTIKUSI_NO</f>
        <v/>
      </c>
      <c r="AA30" s="4728"/>
      <c r="AB30" s="4728"/>
      <c r="AC30" s="4728"/>
      <c r="AD30" s="4728"/>
      <c r="AE30" s="1819" t="s">
        <v>7</v>
      </c>
    </row>
    <row r="31" spans="1:31" s="1218" customFormat="1" ht="17.25" customHeight="1">
      <c r="B31" s="1221" t="s">
        <v>3128</v>
      </c>
      <c r="C31" s="1221"/>
      <c r="H31" s="1221"/>
      <c r="I31" s="4730" t="str">
        <f>cst_wskakunin_sekkei5_NAME</f>
        <v/>
      </c>
      <c r="J31" s="4730"/>
      <c r="K31" s="4730"/>
      <c r="L31" s="4730"/>
      <c r="M31" s="4730"/>
      <c r="N31" s="4730"/>
      <c r="O31" s="4730"/>
      <c r="P31" s="4730"/>
      <c r="Q31" s="4730"/>
      <c r="R31" s="4730"/>
      <c r="S31" s="4730"/>
      <c r="T31" s="4730"/>
      <c r="U31" s="4730"/>
      <c r="V31" s="4730"/>
      <c r="W31" s="4730"/>
      <c r="X31" s="4730"/>
      <c r="Y31" s="4730"/>
      <c r="Z31" s="4730"/>
      <c r="AA31" s="4730"/>
      <c r="AB31" s="4730"/>
      <c r="AC31" s="4730"/>
      <c r="AD31" s="4730"/>
      <c r="AE31" s="4730"/>
    </row>
    <row r="32" spans="1:31" s="1218" customFormat="1" ht="17.25" customHeight="1">
      <c r="B32" s="1221" t="s">
        <v>3129</v>
      </c>
      <c r="C32" s="1221"/>
      <c r="H32" s="1236" t="s">
        <v>9</v>
      </c>
      <c r="I32" s="4731" t="str">
        <f>cst_wskakunin_sekkei5_JIMU_SIKAKU</f>
        <v/>
      </c>
      <c r="J32" s="4731"/>
      <c r="K32" s="1237" t="s">
        <v>10</v>
      </c>
      <c r="L32" s="4729" t="s">
        <v>3062</v>
      </c>
      <c r="M32" s="4729"/>
      <c r="N32" s="4729"/>
      <c r="O32" s="4729"/>
      <c r="P32" s="1311" t="s">
        <v>9</v>
      </c>
      <c r="Q32" s="4728" t="str">
        <f>cst_wskakunin_sekkei5_JIMU_TOUROKU_KIKAN</f>
        <v/>
      </c>
      <c r="R32" s="4728"/>
      <c r="S32" s="4728"/>
      <c r="T32" s="4728"/>
      <c r="U32" s="1237" t="s">
        <v>10</v>
      </c>
      <c r="V32" s="4729" t="s">
        <v>4003</v>
      </c>
      <c r="W32" s="4729"/>
      <c r="X32" s="4729"/>
      <c r="Y32" s="4729"/>
      <c r="Z32" s="4731" t="str">
        <f>cst_wskakunin_sekkei5_JIMU_NO</f>
        <v/>
      </c>
      <c r="AA32" s="4731"/>
      <c r="AB32" s="4731"/>
      <c r="AC32" s="4731"/>
      <c r="AD32" s="4731"/>
      <c r="AE32" s="1819" t="s">
        <v>7</v>
      </c>
    </row>
    <row r="33" spans="1:31" s="1218" customFormat="1" ht="17.25" customHeight="1">
      <c r="B33" s="1221"/>
      <c r="C33" s="1221"/>
      <c r="I33" s="2461" t="str">
        <f>cst_wskakunin_sekkei5_JIMU_NAME</f>
        <v/>
      </c>
      <c r="J33" s="2461"/>
      <c r="K33" s="2461"/>
      <c r="L33" s="2461"/>
      <c r="M33" s="2461"/>
      <c r="N33" s="2461"/>
      <c r="O33" s="2461"/>
      <c r="P33" s="2461"/>
      <c r="Q33" s="2461"/>
      <c r="R33" s="2461"/>
      <c r="S33" s="2461"/>
      <c r="T33" s="2461"/>
      <c r="U33" s="2461"/>
      <c r="V33" s="2461"/>
      <c r="W33" s="2461"/>
      <c r="X33" s="2461"/>
      <c r="Y33" s="2461"/>
      <c r="Z33" s="2461"/>
      <c r="AA33" s="2461"/>
      <c r="AB33" s="2461"/>
      <c r="AC33" s="2461"/>
      <c r="AD33" s="2461"/>
      <c r="AE33" s="2461"/>
    </row>
    <row r="34" spans="1:31" s="1218" customFormat="1" ht="17.25" customHeight="1">
      <c r="B34" s="1221" t="s">
        <v>3122</v>
      </c>
      <c r="C34" s="1221"/>
      <c r="I34" s="1221" t="s">
        <v>2595</v>
      </c>
      <c r="J34" s="2461" t="str">
        <f>cst_wskakunin_sekkei5_ZIP</f>
        <v/>
      </c>
      <c r="K34" s="2461"/>
      <c r="L34" s="2461"/>
      <c r="M34" s="2461"/>
      <c r="N34" s="2461"/>
      <c r="O34" s="2461"/>
      <c r="P34" s="2461"/>
    </row>
    <row r="35" spans="1:31" s="1218" customFormat="1" ht="17.25" customHeight="1">
      <c r="B35" s="1221" t="s">
        <v>3064</v>
      </c>
      <c r="C35" s="1221"/>
      <c r="J35" s="2461" t="str">
        <f>cst_wskakunin_sekkei5__address</f>
        <v/>
      </c>
      <c r="K35" s="2461"/>
      <c r="L35" s="2461"/>
      <c r="M35" s="2461"/>
      <c r="N35" s="2461"/>
      <c r="O35" s="2461"/>
      <c r="P35" s="2461"/>
      <c r="Q35" s="2461"/>
      <c r="R35" s="2461"/>
      <c r="S35" s="2461"/>
      <c r="T35" s="2461"/>
      <c r="U35" s="2461"/>
      <c r="V35" s="2461"/>
      <c r="W35" s="2461"/>
      <c r="X35" s="2461"/>
      <c r="Y35" s="2461"/>
      <c r="Z35" s="2461"/>
      <c r="AA35" s="2461"/>
      <c r="AB35" s="2461"/>
      <c r="AC35" s="2461"/>
      <c r="AD35" s="2461"/>
      <c r="AE35" s="2461"/>
    </row>
    <row r="36" spans="1:31" s="1218" customFormat="1" ht="17.25" customHeight="1">
      <c r="A36" s="1224"/>
      <c r="B36" s="1219" t="s">
        <v>3124</v>
      </c>
      <c r="C36" s="1219"/>
      <c r="D36" s="1224"/>
      <c r="E36" s="1224"/>
      <c r="F36" s="1224"/>
      <c r="G36" s="1224"/>
      <c r="H36" s="1224"/>
      <c r="I36" s="1224"/>
      <c r="J36" s="2455" t="str">
        <f>cst_wskakunin_sekkei5_TEL</f>
        <v/>
      </c>
      <c r="K36" s="2455"/>
      <c r="L36" s="2455"/>
      <c r="M36" s="2455"/>
      <c r="N36" s="2455"/>
      <c r="O36" s="2455"/>
      <c r="P36" s="2455"/>
      <c r="Q36" s="2455"/>
      <c r="R36" s="2455"/>
      <c r="S36" s="2455"/>
      <c r="T36" s="1224"/>
      <c r="U36" s="1224"/>
      <c r="V36" s="1224"/>
      <c r="W36" s="1224"/>
      <c r="X36" s="1224"/>
      <c r="Y36" s="1224"/>
      <c r="Z36" s="1224"/>
      <c r="AA36" s="1224"/>
      <c r="AB36" s="1224"/>
      <c r="AC36" s="1224"/>
      <c r="AD36" s="1224"/>
      <c r="AE36" s="1224"/>
    </row>
    <row r="37" spans="1:31" s="1218" customFormat="1" ht="6.75" customHeight="1">
      <c r="A37" s="1221"/>
      <c r="B37" s="1221"/>
      <c r="C37" s="1221"/>
      <c r="D37" s="1221"/>
      <c r="E37" s="1221"/>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row>
    <row r="38" spans="1:31" s="1218" customFormat="1" ht="17.25" customHeight="1">
      <c r="B38" s="1221" t="s">
        <v>3127</v>
      </c>
      <c r="C38" s="1221"/>
      <c r="H38" s="1236" t="s">
        <v>9</v>
      </c>
      <c r="I38" s="4728" t="str">
        <f>cst_wskakunin_sekkei6_SIKAKU</f>
        <v/>
      </c>
      <c r="J38" s="4728"/>
      <c r="K38" s="1237" t="s">
        <v>10</v>
      </c>
      <c r="L38" s="4729" t="s">
        <v>3059</v>
      </c>
      <c r="M38" s="4729"/>
      <c r="N38" s="4729"/>
      <c r="O38" s="4729"/>
      <c r="P38" s="1236" t="s">
        <v>9</v>
      </c>
      <c r="Q38" s="4728" t="str">
        <f>cst_wskakunin_sekkei6_TOUROKU_KIKAN</f>
        <v/>
      </c>
      <c r="R38" s="4728"/>
      <c r="S38" s="4728"/>
      <c r="T38" s="4728"/>
      <c r="U38" s="1237" t="s">
        <v>10</v>
      </c>
      <c r="V38" s="4729" t="s">
        <v>4423</v>
      </c>
      <c r="W38" s="4729"/>
      <c r="X38" s="4729"/>
      <c r="Y38" s="4729"/>
      <c r="Z38" s="4728" t="str">
        <f>cst_wskakunin_sekkei6_KENTIKUSI_NO</f>
        <v/>
      </c>
      <c r="AA38" s="4728"/>
      <c r="AB38" s="4728"/>
      <c r="AC38" s="4728"/>
      <c r="AD38" s="4728"/>
      <c r="AE38" s="1819" t="s">
        <v>7</v>
      </c>
    </row>
    <row r="39" spans="1:31" s="1218" customFormat="1" ht="17.25" customHeight="1">
      <c r="B39" s="1221" t="s">
        <v>3128</v>
      </c>
      <c r="C39" s="1221"/>
      <c r="H39" s="1221"/>
      <c r="I39" s="4730" t="str">
        <f>cst_wskakunin_sekkei6_NAME</f>
        <v/>
      </c>
      <c r="J39" s="4730"/>
      <c r="K39" s="4730"/>
      <c r="L39" s="4730"/>
      <c r="M39" s="4730"/>
      <c r="N39" s="4730"/>
      <c r="O39" s="4730"/>
      <c r="P39" s="4730"/>
      <c r="Q39" s="4730"/>
      <c r="R39" s="4730"/>
      <c r="S39" s="4730"/>
      <c r="T39" s="4730"/>
      <c r="U39" s="4730"/>
      <c r="V39" s="4730"/>
      <c r="W39" s="4730"/>
      <c r="X39" s="4730"/>
      <c r="Y39" s="4730"/>
      <c r="Z39" s="4730"/>
      <c r="AA39" s="4730"/>
      <c r="AB39" s="4730"/>
      <c r="AC39" s="4730"/>
      <c r="AD39" s="4730"/>
      <c r="AE39" s="4730"/>
    </row>
    <row r="40" spans="1:31" s="1218" customFormat="1" ht="17.25" customHeight="1">
      <c r="B40" s="1221" t="s">
        <v>3129</v>
      </c>
      <c r="C40" s="1221"/>
      <c r="H40" s="1236" t="s">
        <v>9</v>
      </c>
      <c r="I40" s="4731" t="str">
        <f>cst_wskakunin_sekkei6_JIMU_SIKAKU</f>
        <v/>
      </c>
      <c r="J40" s="4731"/>
      <c r="K40" s="1237" t="s">
        <v>10</v>
      </c>
      <c r="L40" s="4729" t="s">
        <v>3062</v>
      </c>
      <c r="M40" s="4729"/>
      <c r="N40" s="4729"/>
      <c r="O40" s="4729"/>
      <c r="P40" s="1311" t="s">
        <v>9</v>
      </c>
      <c r="Q40" s="4728" t="str">
        <f>cst_wskakunin_sekkei6_JIMU_TOUROKU_KIKAN</f>
        <v/>
      </c>
      <c r="R40" s="4728"/>
      <c r="S40" s="4728"/>
      <c r="T40" s="4728"/>
      <c r="U40" s="1237" t="s">
        <v>10</v>
      </c>
      <c r="V40" s="4729" t="s">
        <v>4003</v>
      </c>
      <c r="W40" s="4729"/>
      <c r="X40" s="4729"/>
      <c r="Y40" s="4729"/>
      <c r="Z40" s="4731" t="str">
        <f>cst_wskakunin_sekkei6_JIMU_NO</f>
        <v/>
      </c>
      <c r="AA40" s="4731"/>
      <c r="AB40" s="4731"/>
      <c r="AC40" s="4731"/>
      <c r="AD40" s="4731"/>
      <c r="AE40" s="1819" t="s">
        <v>7</v>
      </c>
    </row>
    <row r="41" spans="1:31" s="1218" customFormat="1" ht="17.25" customHeight="1">
      <c r="B41" s="1221"/>
      <c r="C41" s="1221"/>
      <c r="I41" s="2461" t="str">
        <f>cst_wskakunin_sekkei6_JIMU_NAME</f>
        <v/>
      </c>
      <c r="J41" s="2461"/>
      <c r="K41" s="2461"/>
      <c r="L41" s="2461"/>
      <c r="M41" s="2461"/>
      <c r="N41" s="2461"/>
      <c r="O41" s="2461"/>
      <c r="P41" s="2461"/>
      <c r="Q41" s="2461"/>
      <c r="R41" s="2461"/>
      <c r="S41" s="2461"/>
      <c r="T41" s="2461"/>
      <c r="U41" s="2461"/>
      <c r="V41" s="2461"/>
      <c r="W41" s="2461"/>
      <c r="X41" s="2461"/>
      <c r="Y41" s="2461"/>
      <c r="Z41" s="2461"/>
      <c r="AA41" s="2461"/>
      <c r="AB41" s="2461"/>
      <c r="AC41" s="2461"/>
      <c r="AD41" s="2461"/>
      <c r="AE41" s="2461"/>
    </row>
    <row r="42" spans="1:31" s="1218" customFormat="1" ht="17.25" customHeight="1">
      <c r="B42" s="1221" t="s">
        <v>3122</v>
      </c>
      <c r="C42" s="1221"/>
      <c r="I42" s="1221" t="s">
        <v>2595</v>
      </c>
      <c r="J42" s="2461" t="str">
        <f>cst_wskakunin_sekkei6_ZIP</f>
        <v/>
      </c>
      <c r="K42" s="2461"/>
      <c r="L42" s="2461"/>
      <c r="M42" s="2461"/>
      <c r="N42" s="2461"/>
      <c r="O42" s="2461"/>
      <c r="P42" s="2461"/>
    </row>
    <row r="43" spans="1:31" s="1218" customFormat="1" ht="17.25" customHeight="1">
      <c r="B43" s="1221" t="s">
        <v>3064</v>
      </c>
      <c r="C43" s="1221"/>
      <c r="J43" s="2461" t="str">
        <f>cst_wskakunin_sekkei6__address</f>
        <v/>
      </c>
      <c r="K43" s="2461"/>
      <c r="L43" s="2461"/>
      <c r="M43" s="2461"/>
      <c r="N43" s="2461"/>
      <c r="O43" s="2461"/>
      <c r="P43" s="2461"/>
      <c r="Q43" s="2461"/>
      <c r="R43" s="2461"/>
      <c r="S43" s="2461"/>
      <c r="T43" s="2461"/>
      <c r="U43" s="2461"/>
      <c r="V43" s="2461"/>
      <c r="W43" s="2461"/>
      <c r="X43" s="2461"/>
      <c r="Y43" s="2461"/>
      <c r="Z43" s="2461"/>
      <c r="AA43" s="2461"/>
      <c r="AB43" s="2461"/>
      <c r="AC43" s="2461"/>
      <c r="AD43" s="2461"/>
      <c r="AE43" s="2461"/>
    </row>
    <row r="44" spans="1:31" s="1218" customFormat="1" ht="17.25" customHeight="1">
      <c r="A44" s="1224"/>
      <c r="B44" s="1219" t="s">
        <v>3124</v>
      </c>
      <c r="C44" s="1219"/>
      <c r="D44" s="1224"/>
      <c r="E44" s="1224"/>
      <c r="F44" s="1224"/>
      <c r="G44" s="1224"/>
      <c r="H44" s="1224"/>
      <c r="I44" s="1224"/>
      <c r="J44" s="2455" t="str">
        <f>cst_wskakunin_sekkei6_TEL</f>
        <v/>
      </c>
      <c r="K44" s="2455"/>
      <c r="L44" s="2455"/>
      <c r="M44" s="2455"/>
      <c r="N44" s="2455"/>
      <c r="O44" s="2455"/>
      <c r="P44" s="2455"/>
      <c r="Q44" s="2455"/>
      <c r="R44" s="2455"/>
      <c r="S44" s="2455"/>
      <c r="T44" s="1224"/>
      <c r="U44" s="1224"/>
      <c r="V44" s="1224"/>
      <c r="W44" s="1224"/>
      <c r="X44" s="1224"/>
      <c r="Y44" s="1224"/>
      <c r="Z44" s="1224"/>
      <c r="AA44" s="1224"/>
      <c r="AB44" s="1224"/>
      <c r="AC44" s="1224"/>
      <c r="AD44" s="1224"/>
      <c r="AE44" s="1224"/>
    </row>
    <row r="45" spans="1:31" s="1218" customFormat="1" ht="17.25" customHeight="1"/>
    <row r="46" spans="1:31" s="1218" customFormat="1" ht="17.25" customHeight="1"/>
    <row r="47" spans="1:31" s="1218" customFormat="1" ht="17.25" customHeight="1"/>
    <row r="48" spans="1:31" s="1218" customFormat="1" ht="17.25" customHeight="1"/>
    <row r="49" s="1218" customFormat="1" ht="17.25" customHeight="1"/>
    <row r="50" s="1218" customFormat="1" ht="17.25" customHeight="1"/>
    <row r="51" s="1218" customFormat="1" ht="17.25" customHeight="1"/>
    <row r="52" s="1218" customFormat="1" ht="17.25" customHeight="1"/>
    <row r="53" s="1218" customFormat="1" ht="17.25" customHeight="1"/>
    <row r="54" s="1218" customFormat="1" ht="17.25" customHeight="1"/>
    <row r="55" s="1218" customFormat="1" ht="17.25" customHeight="1"/>
    <row r="56" s="1218" customFormat="1" ht="17.25" customHeight="1"/>
    <row r="57" s="1218" customFormat="1" ht="17.25" customHeight="1"/>
    <row r="58" s="1218"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80" customWidth="1"/>
    <col min="32" max="32" width="2.125" style="1180" customWidth="1"/>
    <col min="33" max="33" width="9" style="1180" customWidth="1"/>
    <col min="34" max="16384" width="9" style="1180"/>
  </cols>
  <sheetData>
    <row r="1" spans="1:31" s="1218" customFormat="1" ht="17.25" customHeight="1">
      <c r="A1" s="4733" t="s">
        <v>5098</v>
      </c>
      <c r="B1" s="4733"/>
      <c r="C1" s="4733"/>
      <c r="D1" s="4733"/>
      <c r="E1" s="4733"/>
      <c r="F1" s="4733"/>
      <c r="G1" s="4733"/>
      <c r="H1" s="4733"/>
      <c r="I1" s="4733"/>
      <c r="J1" s="4733"/>
      <c r="K1" s="4733"/>
      <c r="L1" s="4733"/>
      <c r="M1" s="4733"/>
      <c r="N1" s="4733"/>
      <c r="O1" s="4733"/>
      <c r="P1" s="4733"/>
      <c r="Q1" s="4733"/>
      <c r="R1" s="4733"/>
      <c r="S1" s="4733"/>
      <c r="T1" s="4733"/>
      <c r="U1" s="4733"/>
      <c r="V1" s="4733"/>
      <c r="W1" s="4733"/>
      <c r="X1" s="4733"/>
      <c r="Y1" s="4733"/>
      <c r="Z1" s="4733"/>
      <c r="AA1" s="4733"/>
      <c r="AB1" s="4733"/>
      <c r="AC1" s="4733"/>
      <c r="AD1" s="4733"/>
      <c r="AE1" s="4733"/>
    </row>
    <row r="2" spans="1:31" s="1218" customFormat="1" ht="17.25" customHeight="1"/>
    <row r="3" spans="1:31" s="1218" customFormat="1" ht="18" customHeight="1">
      <c r="A3" s="1219"/>
      <c r="B3" s="1220" t="s">
        <v>3118</v>
      </c>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row>
    <row r="4" spans="1:31" s="1218" customFormat="1" ht="6.75" customHeight="1">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row>
    <row r="5" spans="1:31" s="1218" customFormat="1" ht="17.25" customHeight="1">
      <c r="A5" s="1222" t="s">
        <v>5876</v>
      </c>
      <c r="B5" s="1223"/>
      <c r="C5" s="1223"/>
      <c r="D5" s="1223"/>
      <c r="E5" s="1223"/>
      <c r="F5" s="1223"/>
      <c r="G5" s="1223"/>
      <c r="H5" s="1223"/>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row>
    <row r="6" spans="1:31" s="1218" customFormat="1" ht="17.25" customHeight="1">
      <c r="B6" s="1221" t="s">
        <v>3127</v>
      </c>
      <c r="C6" s="1221"/>
      <c r="H6" s="1236" t="s">
        <v>9</v>
      </c>
      <c r="I6" s="4728" t="str">
        <f>cst_wskakunin_kanri2_SIKAKU</f>
        <v/>
      </c>
      <c r="J6" s="4728"/>
      <c r="K6" s="1237" t="s">
        <v>10</v>
      </c>
      <c r="L6" s="4729" t="s">
        <v>3059</v>
      </c>
      <c r="M6" s="4729"/>
      <c r="N6" s="4729"/>
      <c r="O6" s="4729"/>
      <c r="P6" s="1236" t="s">
        <v>9</v>
      </c>
      <c r="Q6" s="4728" t="str">
        <f>cst_wskakunin_kanri2_TOUROKU_KIKAN</f>
        <v/>
      </c>
      <c r="R6" s="4728"/>
      <c r="S6" s="4728"/>
      <c r="T6" s="4728"/>
      <c r="U6" s="1237" t="s">
        <v>10</v>
      </c>
      <c r="V6" s="4729" t="s">
        <v>4423</v>
      </c>
      <c r="W6" s="4729"/>
      <c r="X6" s="4729"/>
      <c r="Y6" s="4729"/>
      <c r="Z6" s="4728" t="str">
        <f>cst_wskakunin_kanri2_KENTIKUSI_NO</f>
        <v/>
      </c>
      <c r="AA6" s="4728"/>
      <c r="AB6" s="4728"/>
      <c r="AC6" s="4728"/>
      <c r="AD6" s="4728"/>
      <c r="AE6" s="1819" t="s">
        <v>7</v>
      </c>
    </row>
    <row r="7" spans="1:31" s="1218" customFormat="1" ht="17.25" customHeight="1">
      <c r="B7" s="1221" t="s">
        <v>3128</v>
      </c>
      <c r="C7" s="1221"/>
      <c r="H7" s="1221"/>
      <c r="I7" s="4730" t="str">
        <f>cst_wskakunin_kanri2_NAME</f>
        <v/>
      </c>
      <c r="J7" s="4730"/>
      <c r="K7" s="4730"/>
      <c r="L7" s="4730"/>
      <c r="M7" s="4730"/>
      <c r="N7" s="4730"/>
      <c r="O7" s="4730"/>
      <c r="P7" s="4730"/>
      <c r="Q7" s="4730"/>
      <c r="R7" s="4730"/>
      <c r="S7" s="4730"/>
      <c r="T7" s="4730"/>
      <c r="U7" s="4730"/>
      <c r="V7" s="4730"/>
      <c r="W7" s="4730"/>
      <c r="X7" s="4730"/>
      <c r="Y7" s="4730"/>
      <c r="Z7" s="4730"/>
      <c r="AA7" s="4730"/>
      <c r="AB7" s="4730"/>
      <c r="AC7" s="4730"/>
      <c r="AD7" s="4730"/>
      <c r="AE7" s="4730"/>
    </row>
    <row r="8" spans="1:31" s="1218" customFormat="1" ht="17.25" customHeight="1">
      <c r="B8" s="1221" t="s">
        <v>3129</v>
      </c>
      <c r="C8" s="1221"/>
      <c r="H8" s="1236" t="s">
        <v>9</v>
      </c>
      <c r="I8" s="4731" t="str">
        <f>cst_wskakunin_kanri2_JIMU_SIKAKU</f>
        <v/>
      </c>
      <c r="J8" s="4731"/>
      <c r="K8" s="1237" t="s">
        <v>10</v>
      </c>
      <c r="L8" s="4729" t="s">
        <v>3062</v>
      </c>
      <c r="M8" s="4729"/>
      <c r="N8" s="4729"/>
      <c r="O8" s="4729"/>
      <c r="P8" s="1311" t="s">
        <v>9</v>
      </c>
      <c r="Q8" s="4728" t="str">
        <f>cst_wskakunin_kanri2_JIMU_TOUROKU_KIKAN</f>
        <v/>
      </c>
      <c r="R8" s="4728"/>
      <c r="S8" s="4728"/>
      <c r="T8" s="4728"/>
      <c r="U8" s="1237" t="s">
        <v>10</v>
      </c>
      <c r="V8" s="4729" t="s">
        <v>4003</v>
      </c>
      <c r="W8" s="4729"/>
      <c r="X8" s="4729"/>
      <c r="Y8" s="4729"/>
      <c r="Z8" s="4731" t="str">
        <f>cst_wskakunin_kanri2_JIMU_NO</f>
        <v/>
      </c>
      <c r="AA8" s="4731"/>
      <c r="AB8" s="4731"/>
      <c r="AC8" s="4731"/>
      <c r="AD8" s="4731"/>
      <c r="AE8" s="1819" t="s">
        <v>7</v>
      </c>
    </row>
    <row r="9" spans="1:31" s="1218" customFormat="1" ht="17.25" customHeight="1">
      <c r="B9" s="1221"/>
      <c r="C9" s="1221"/>
      <c r="I9" s="2461" t="str">
        <f>cst_wskakunin_kanri2_JIMU_NAME</f>
        <v/>
      </c>
      <c r="J9" s="2461"/>
      <c r="K9" s="2461"/>
      <c r="L9" s="2461"/>
      <c r="M9" s="2461"/>
      <c r="N9" s="2461"/>
      <c r="O9" s="2461"/>
      <c r="P9" s="2461"/>
      <c r="Q9" s="2461"/>
      <c r="R9" s="2461"/>
      <c r="S9" s="2461"/>
      <c r="T9" s="2461"/>
      <c r="U9" s="2461"/>
      <c r="V9" s="2461"/>
      <c r="W9" s="2461"/>
      <c r="X9" s="2461"/>
      <c r="Y9" s="2461"/>
      <c r="Z9" s="2461"/>
      <c r="AA9" s="2461"/>
      <c r="AB9" s="2461"/>
      <c r="AC9" s="2461"/>
      <c r="AD9" s="2461"/>
      <c r="AE9" s="2461"/>
    </row>
    <row r="10" spans="1:31" s="1218" customFormat="1" ht="17.25" customHeight="1">
      <c r="B10" s="1221" t="s">
        <v>3122</v>
      </c>
      <c r="C10" s="1221"/>
      <c r="I10" s="1221" t="s">
        <v>2595</v>
      </c>
      <c r="J10" s="2461" t="str">
        <f>cst_wskakunin_kanri2_ZIP</f>
        <v/>
      </c>
      <c r="K10" s="2461"/>
      <c r="L10" s="2461"/>
      <c r="M10" s="2461"/>
      <c r="N10" s="2461"/>
      <c r="O10" s="2461"/>
      <c r="P10" s="2461"/>
    </row>
    <row r="11" spans="1:31" s="1218" customFormat="1" ht="17.25" customHeight="1">
      <c r="B11" s="1221" t="s">
        <v>3064</v>
      </c>
      <c r="C11" s="1221"/>
      <c r="J11" s="2461" t="str">
        <f>cst_wskakunin_kanri2__address</f>
        <v/>
      </c>
      <c r="K11" s="2461"/>
      <c r="L11" s="2461"/>
      <c r="M11" s="2461"/>
      <c r="N11" s="2461"/>
      <c r="O11" s="2461"/>
      <c r="P11" s="2461"/>
      <c r="Q11" s="2461"/>
      <c r="R11" s="2461"/>
      <c r="S11" s="2461"/>
      <c r="T11" s="2461"/>
      <c r="U11" s="2461"/>
      <c r="V11" s="2461"/>
      <c r="W11" s="2461"/>
      <c r="X11" s="2461"/>
      <c r="Y11" s="2461"/>
      <c r="Z11" s="2461"/>
      <c r="AA11" s="2461"/>
      <c r="AB11" s="2461"/>
      <c r="AC11" s="2461"/>
      <c r="AD11" s="2461"/>
      <c r="AE11" s="2461"/>
    </row>
    <row r="12" spans="1:31" s="1218" customFormat="1" ht="17.25" customHeight="1">
      <c r="A12" s="1224"/>
      <c r="B12" s="1219" t="s">
        <v>3124</v>
      </c>
      <c r="C12" s="1219"/>
      <c r="D12" s="1224"/>
      <c r="E12" s="1224"/>
      <c r="F12" s="1224"/>
      <c r="G12" s="1224"/>
      <c r="H12" s="1224"/>
      <c r="I12" s="1224"/>
      <c r="J12" s="2455" t="str">
        <f>cst_wskakunin_kanri2_TEL</f>
        <v/>
      </c>
      <c r="K12" s="2455"/>
      <c r="L12" s="2455"/>
      <c r="M12" s="2455"/>
      <c r="N12" s="2455"/>
      <c r="O12" s="2455"/>
      <c r="P12" s="2455"/>
      <c r="Q12" s="2455"/>
      <c r="R12" s="2455"/>
      <c r="S12" s="2455"/>
      <c r="T12" s="1224"/>
      <c r="U12" s="1224"/>
      <c r="V12" s="1224"/>
      <c r="W12" s="1224"/>
      <c r="X12" s="1224"/>
      <c r="Y12" s="1224"/>
      <c r="Z12" s="1224"/>
      <c r="AA12" s="1224"/>
      <c r="AB12" s="1224"/>
      <c r="AC12" s="1224"/>
      <c r="AD12" s="1224"/>
      <c r="AE12" s="1224"/>
    </row>
    <row r="13" spans="1:31" s="1218" customFormat="1" ht="6.75" customHeight="1">
      <c r="A13" s="1221"/>
      <c r="B13" s="1221"/>
      <c r="C13" s="1221"/>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row>
    <row r="14" spans="1:31" s="1218" customFormat="1" ht="17.25" customHeight="1">
      <c r="B14" s="1221" t="s">
        <v>3127</v>
      </c>
      <c r="C14" s="1221"/>
      <c r="H14" s="1236" t="s">
        <v>9</v>
      </c>
      <c r="I14" s="4728" t="str">
        <f>cst_wskakunin_kanri3_SIKAKU</f>
        <v/>
      </c>
      <c r="J14" s="4728"/>
      <c r="K14" s="1237" t="s">
        <v>10</v>
      </c>
      <c r="L14" s="4729" t="s">
        <v>3059</v>
      </c>
      <c r="M14" s="4729"/>
      <c r="N14" s="4729"/>
      <c r="O14" s="4729"/>
      <c r="P14" s="1236" t="s">
        <v>9</v>
      </c>
      <c r="Q14" s="4728" t="str">
        <f>cst_wskakunin_kanri3_TOUROKU_KIKAN</f>
        <v/>
      </c>
      <c r="R14" s="4728"/>
      <c r="S14" s="4728"/>
      <c r="T14" s="4728"/>
      <c r="U14" s="1237" t="s">
        <v>10</v>
      </c>
      <c r="V14" s="4729" t="s">
        <v>4423</v>
      </c>
      <c r="W14" s="4729"/>
      <c r="X14" s="4729"/>
      <c r="Y14" s="4729"/>
      <c r="Z14" s="4728" t="str">
        <f>cst_wskakunin_kanri3_KENTIKUSI_NO</f>
        <v/>
      </c>
      <c r="AA14" s="4728"/>
      <c r="AB14" s="4728"/>
      <c r="AC14" s="4728"/>
      <c r="AD14" s="4728"/>
      <c r="AE14" s="1819" t="s">
        <v>7</v>
      </c>
    </row>
    <row r="15" spans="1:31" s="1218" customFormat="1" ht="17.25" customHeight="1">
      <c r="B15" s="1221" t="s">
        <v>3128</v>
      </c>
      <c r="C15" s="1221"/>
      <c r="H15" s="1221"/>
      <c r="I15" s="4730" t="str">
        <f>cst_wskakunin_kanri3_NAME</f>
        <v/>
      </c>
      <c r="J15" s="4730"/>
      <c r="K15" s="4730"/>
      <c r="L15" s="4730"/>
      <c r="M15" s="4730"/>
      <c r="N15" s="4730"/>
      <c r="O15" s="4730"/>
      <c r="P15" s="4730"/>
      <c r="Q15" s="4730"/>
      <c r="R15" s="4730"/>
      <c r="S15" s="4730"/>
      <c r="T15" s="4730"/>
      <c r="U15" s="4730"/>
      <c r="V15" s="4730"/>
      <c r="W15" s="4730"/>
      <c r="X15" s="4730"/>
      <c r="Y15" s="4730"/>
      <c r="Z15" s="4730"/>
      <c r="AA15" s="4730"/>
      <c r="AB15" s="4730"/>
      <c r="AC15" s="4730"/>
      <c r="AD15" s="4730"/>
      <c r="AE15" s="4730"/>
    </row>
    <row r="16" spans="1:31" s="1218" customFormat="1" ht="17.25" customHeight="1">
      <c r="B16" s="1221" t="s">
        <v>3129</v>
      </c>
      <c r="C16" s="1221"/>
      <c r="H16" s="1236" t="s">
        <v>9</v>
      </c>
      <c r="I16" s="4731" t="str">
        <f>cst_wskakunin_kanri3_JIMU_SIKAKU</f>
        <v/>
      </c>
      <c r="J16" s="4731"/>
      <c r="K16" s="1237" t="s">
        <v>10</v>
      </c>
      <c r="L16" s="4729" t="s">
        <v>3062</v>
      </c>
      <c r="M16" s="4729"/>
      <c r="N16" s="4729"/>
      <c r="O16" s="4729"/>
      <c r="P16" s="1311" t="s">
        <v>9</v>
      </c>
      <c r="Q16" s="4728" t="str">
        <f>cst_wskakunin_kanri3_JIMU_TOUROKU_KIKAN</f>
        <v/>
      </c>
      <c r="R16" s="4728"/>
      <c r="S16" s="4728"/>
      <c r="T16" s="4728"/>
      <c r="U16" s="1237" t="s">
        <v>10</v>
      </c>
      <c r="V16" s="4729" t="s">
        <v>4003</v>
      </c>
      <c r="W16" s="4729"/>
      <c r="X16" s="4729"/>
      <c r="Y16" s="4729"/>
      <c r="Z16" s="4731" t="str">
        <f>cst_wskakunin_kanri3_JIMU_NO</f>
        <v/>
      </c>
      <c r="AA16" s="4731"/>
      <c r="AB16" s="4731"/>
      <c r="AC16" s="4731"/>
      <c r="AD16" s="4731"/>
      <c r="AE16" s="1819" t="s">
        <v>7</v>
      </c>
    </row>
    <row r="17" spans="1:31" s="1218" customFormat="1" ht="17.25" customHeight="1">
      <c r="B17" s="1221"/>
      <c r="C17" s="1221"/>
      <c r="I17" s="2461" t="str">
        <f>cst_wskakunin_kanri3_JIMU_NAME</f>
        <v/>
      </c>
      <c r="J17" s="2461"/>
      <c r="K17" s="2461"/>
      <c r="L17" s="2461"/>
      <c r="M17" s="2461"/>
      <c r="N17" s="2461"/>
      <c r="O17" s="2461"/>
      <c r="P17" s="2461"/>
      <c r="Q17" s="2461"/>
      <c r="R17" s="2461"/>
      <c r="S17" s="2461"/>
      <c r="T17" s="2461"/>
      <c r="U17" s="2461"/>
      <c r="V17" s="2461"/>
      <c r="W17" s="2461"/>
      <c r="X17" s="2461"/>
      <c r="Y17" s="2461"/>
      <c r="Z17" s="2461"/>
      <c r="AA17" s="2461"/>
      <c r="AB17" s="2461"/>
      <c r="AC17" s="2461"/>
      <c r="AD17" s="2461"/>
      <c r="AE17" s="2461"/>
    </row>
    <row r="18" spans="1:31" s="1218" customFormat="1" ht="17.25" customHeight="1">
      <c r="B18" s="1221" t="s">
        <v>3122</v>
      </c>
      <c r="C18" s="1221"/>
      <c r="I18" s="1221" t="s">
        <v>2595</v>
      </c>
      <c r="J18" s="2461" t="str">
        <f>cst_wskakunin_kanri3_ZIP</f>
        <v/>
      </c>
      <c r="K18" s="2461"/>
      <c r="L18" s="2461"/>
      <c r="M18" s="2461"/>
      <c r="N18" s="2461"/>
      <c r="O18" s="2461"/>
      <c r="P18" s="2461"/>
    </row>
    <row r="19" spans="1:31" s="1218" customFormat="1" ht="17.25" customHeight="1">
      <c r="B19" s="1221" t="s">
        <v>3064</v>
      </c>
      <c r="C19" s="1221"/>
      <c r="J19" s="2461" t="str">
        <f>cst_wskakunin_kanri3__address</f>
        <v/>
      </c>
      <c r="K19" s="2461"/>
      <c r="L19" s="2461"/>
      <c r="M19" s="2461"/>
      <c r="N19" s="2461"/>
      <c r="O19" s="2461"/>
      <c r="P19" s="2461"/>
      <c r="Q19" s="2461"/>
      <c r="R19" s="2461"/>
      <c r="S19" s="2461"/>
      <c r="T19" s="2461"/>
      <c r="U19" s="2461"/>
      <c r="V19" s="2461"/>
      <c r="W19" s="2461"/>
      <c r="X19" s="2461"/>
      <c r="Y19" s="2461"/>
      <c r="Z19" s="2461"/>
      <c r="AA19" s="2461"/>
      <c r="AB19" s="2461"/>
      <c r="AC19" s="2461"/>
      <c r="AD19" s="2461"/>
      <c r="AE19" s="2461"/>
    </row>
    <row r="20" spans="1:31" s="1218" customFormat="1" ht="17.25" customHeight="1">
      <c r="A20" s="1224"/>
      <c r="B20" s="1219" t="s">
        <v>3124</v>
      </c>
      <c r="C20" s="1219"/>
      <c r="D20" s="1224"/>
      <c r="E20" s="1224"/>
      <c r="F20" s="1224"/>
      <c r="G20" s="1224"/>
      <c r="H20" s="1224"/>
      <c r="I20" s="1224"/>
      <c r="J20" s="2455" t="str">
        <f>cst_wskakunin_kanri3_TEL</f>
        <v/>
      </c>
      <c r="K20" s="2455"/>
      <c r="L20" s="2455"/>
      <c r="M20" s="2455"/>
      <c r="N20" s="2455"/>
      <c r="O20" s="2455"/>
      <c r="P20" s="2455"/>
      <c r="Q20" s="2455"/>
      <c r="R20" s="2455"/>
      <c r="S20" s="2455"/>
      <c r="T20" s="1224"/>
      <c r="U20" s="1224"/>
      <c r="V20" s="1224"/>
      <c r="W20" s="1224"/>
      <c r="X20" s="1224"/>
      <c r="Y20" s="1224"/>
      <c r="Z20" s="1224"/>
      <c r="AA20" s="1224"/>
      <c r="AB20" s="1224"/>
      <c r="AC20" s="1224"/>
      <c r="AD20" s="1224"/>
      <c r="AE20" s="1224"/>
    </row>
    <row r="21" spans="1:31" s="1218" customFormat="1" ht="6.75" customHeight="1">
      <c r="A21" s="1221"/>
      <c r="B21" s="1221"/>
      <c r="C21" s="1221"/>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row>
    <row r="22" spans="1:31" s="1218" customFormat="1" ht="17.25" customHeight="1">
      <c r="B22" s="1221" t="s">
        <v>3127</v>
      </c>
      <c r="C22" s="1221"/>
      <c r="H22" s="1236" t="s">
        <v>9</v>
      </c>
      <c r="I22" s="4728" t="str">
        <f>cst_wskakunin_kanri4_SIKAKU</f>
        <v/>
      </c>
      <c r="J22" s="4728"/>
      <c r="K22" s="1237" t="s">
        <v>10</v>
      </c>
      <c r="L22" s="4729" t="s">
        <v>3059</v>
      </c>
      <c r="M22" s="4729"/>
      <c r="N22" s="4729"/>
      <c r="O22" s="4729"/>
      <c r="P22" s="1236" t="s">
        <v>9</v>
      </c>
      <c r="Q22" s="4728" t="str">
        <f>cst_wskakunin_kanri4_TOUROKU_KIKAN</f>
        <v/>
      </c>
      <c r="R22" s="4728"/>
      <c r="S22" s="4728"/>
      <c r="T22" s="4728"/>
      <c r="U22" s="1237" t="s">
        <v>10</v>
      </c>
      <c r="V22" s="4729" t="s">
        <v>4423</v>
      </c>
      <c r="W22" s="4729"/>
      <c r="X22" s="4729"/>
      <c r="Y22" s="4729"/>
      <c r="Z22" s="4728" t="str">
        <f>cst_wskakunin_kanri4_KENTIKUSI_NO</f>
        <v/>
      </c>
      <c r="AA22" s="4728"/>
      <c r="AB22" s="4728"/>
      <c r="AC22" s="4728"/>
      <c r="AD22" s="4728"/>
      <c r="AE22" s="1819" t="s">
        <v>7</v>
      </c>
    </row>
    <row r="23" spans="1:31" s="1218" customFormat="1" ht="17.25" customHeight="1">
      <c r="B23" s="1221" t="s">
        <v>3128</v>
      </c>
      <c r="C23" s="1221"/>
      <c r="H23" s="1221"/>
      <c r="I23" s="4730" t="str">
        <f>cst_wskakunin_kanri4_NAME</f>
        <v/>
      </c>
      <c r="J23" s="4730"/>
      <c r="K23" s="4730"/>
      <c r="L23" s="4730"/>
      <c r="M23" s="4730"/>
      <c r="N23" s="4730"/>
      <c r="O23" s="4730"/>
      <c r="P23" s="4730"/>
      <c r="Q23" s="4730"/>
      <c r="R23" s="4730"/>
      <c r="S23" s="4730"/>
      <c r="T23" s="4730"/>
      <c r="U23" s="4730"/>
      <c r="V23" s="4730"/>
      <c r="W23" s="4730"/>
      <c r="X23" s="4730"/>
      <c r="Y23" s="4730"/>
      <c r="Z23" s="4730"/>
      <c r="AA23" s="4730"/>
      <c r="AB23" s="4730"/>
      <c r="AC23" s="4730"/>
      <c r="AD23" s="4730"/>
      <c r="AE23" s="4730"/>
    </row>
    <row r="24" spans="1:31" s="1218" customFormat="1" ht="17.25" customHeight="1">
      <c r="B24" s="1221" t="s">
        <v>3129</v>
      </c>
      <c r="C24" s="1221"/>
      <c r="H24" s="1236" t="s">
        <v>9</v>
      </c>
      <c r="I24" s="4731" t="str">
        <f>cst_wskakunin_kanri4_JIMU_SIKAKU</f>
        <v/>
      </c>
      <c r="J24" s="4731"/>
      <c r="K24" s="1237" t="s">
        <v>10</v>
      </c>
      <c r="L24" s="4729" t="s">
        <v>3062</v>
      </c>
      <c r="M24" s="4729"/>
      <c r="N24" s="4729"/>
      <c r="O24" s="4729"/>
      <c r="P24" s="1311" t="s">
        <v>9</v>
      </c>
      <c r="Q24" s="4728" t="str">
        <f>cst_wskakunin_kanri4_JIMU_TOUROKU_KIKAN</f>
        <v/>
      </c>
      <c r="R24" s="4728"/>
      <c r="S24" s="4728"/>
      <c r="T24" s="4728"/>
      <c r="U24" s="1237" t="s">
        <v>10</v>
      </c>
      <c r="V24" s="4729" t="s">
        <v>4003</v>
      </c>
      <c r="W24" s="4729"/>
      <c r="X24" s="4729"/>
      <c r="Y24" s="4729"/>
      <c r="Z24" s="4731" t="str">
        <f>cst_wskakunin_kanri4_JIMU_NO</f>
        <v/>
      </c>
      <c r="AA24" s="4731"/>
      <c r="AB24" s="4731"/>
      <c r="AC24" s="4731"/>
      <c r="AD24" s="4731"/>
      <c r="AE24" s="1819" t="s">
        <v>7</v>
      </c>
    </row>
    <row r="25" spans="1:31" s="1218" customFormat="1" ht="17.25" customHeight="1">
      <c r="B25" s="1221"/>
      <c r="C25" s="1221"/>
      <c r="I25" s="2461" t="str">
        <f>cst_wskakunin_kanri4_JIMU_NAME</f>
        <v/>
      </c>
      <c r="J25" s="2461"/>
      <c r="K25" s="2461"/>
      <c r="L25" s="2461"/>
      <c r="M25" s="2461"/>
      <c r="N25" s="2461"/>
      <c r="O25" s="2461"/>
      <c r="P25" s="2461"/>
      <c r="Q25" s="2461"/>
      <c r="R25" s="2461"/>
      <c r="S25" s="2461"/>
      <c r="T25" s="2461"/>
      <c r="U25" s="2461"/>
      <c r="V25" s="2461"/>
      <c r="W25" s="2461"/>
      <c r="X25" s="2461"/>
      <c r="Y25" s="2461"/>
      <c r="Z25" s="2461"/>
      <c r="AA25" s="2461"/>
      <c r="AB25" s="2461"/>
      <c r="AC25" s="2461"/>
      <c r="AD25" s="2461"/>
      <c r="AE25" s="2461"/>
    </row>
    <row r="26" spans="1:31" s="1218" customFormat="1" ht="17.25" customHeight="1">
      <c r="B26" s="1221" t="s">
        <v>3122</v>
      </c>
      <c r="C26" s="1221"/>
      <c r="I26" s="1221" t="s">
        <v>2595</v>
      </c>
      <c r="J26" s="2461" t="str">
        <f>cst_wskakunin_kanri4_ZIP</f>
        <v/>
      </c>
      <c r="K26" s="2461"/>
      <c r="L26" s="2461"/>
      <c r="M26" s="2461"/>
      <c r="N26" s="2461"/>
      <c r="O26" s="2461"/>
      <c r="P26" s="2461"/>
    </row>
    <row r="27" spans="1:31" s="1218" customFormat="1" ht="17.25" customHeight="1">
      <c r="B27" s="1221" t="s">
        <v>3064</v>
      </c>
      <c r="C27" s="1221"/>
      <c r="J27" s="2461" t="str">
        <f>cst_wskakunin_kanri4__address</f>
        <v/>
      </c>
      <c r="K27" s="2461"/>
      <c r="L27" s="2461"/>
      <c r="M27" s="2461"/>
      <c r="N27" s="2461"/>
      <c r="O27" s="2461"/>
      <c r="P27" s="2461"/>
      <c r="Q27" s="2461"/>
      <c r="R27" s="2461"/>
      <c r="S27" s="2461"/>
      <c r="T27" s="2461"/>
      <c r="U27" s="2461"/>
      <c r="V27" s="2461"/>
      <c r="W27" s="2461"/>
      <c r="X27" s="2461"/>
      <c r="Y27" s="2461"/>
      <c r="Z27" s="2461"/>
      <c r="AA27" s="2461"/>
      <c r="AB27" s="2461"/>
      <c r="AC27" s="2461"/>
      <c r="AD27" s="2461"/>
      <c r="AE27" s="2461"/>
    </row>
    <row r="28" spans="1:31" s="1218" customFormat="1" ht="17.25" customHeight="1">
      <c r="A28" s="1224"/>
      <c r="B28" s="1219" t="s">
        <v>3124</v>
      </c>
      <c r="C28" s="1219"/>
      <c r="D28" s="1224"/>
      <c r="E28" s="1224"/>
      <c r="F28" s="1224"/>
      <c r="G28" s="1224"/>
      <c r="H28" s="1224"/>
      <c r="I28" s="1224"/>
      <c r="J28" s="2455" t="str">
        <f>cst_wskakunin_kanri4_TEL</f>
        <v/>
      </c>
      <c r="K28" s="2455"/>
      <c r="L28" s="2455"/>
      <c r="M28" s="2455"/>
      <c r="N28" s="2455"/>
      <c r="O28" s="2455"/>
      <c r="P28" s="2455"/>
      <c r="Q28" s="2455"/>
      <c r="R28" s="2455"/>
      <c r="S28" s="2455"/>
      <c r="T28" s="1224"/>
      <c r="U28" s="1224"/>
      <c r="V28" s="1224"/>
      <c r="W28" s="1224"/>
      <c r="X28" s="1224"/>
      <c r="Y28" s="1224"/>
      <c r="Z28" s="1224"/>
      <c r="AA28" s="1224"/>
      <c r="AB28" s="1224"/>
      <c r="AC28" s="1224"/>
      <c r="AD28" s="1224"/>
      <c r="AE28" s="1224"/>
    </row>
    <row r="29" spans="1:31" s="1218" customFormat="1" ht="6.75" customHeight="1">
      <c r="A29" s="1221"/>
      <c r="B29" s="1221"/>
      <c r="C29" s="1221"/>
      <c r="D29" s="1221"/>
      <c r="E29" s="1221"/>
      <c r="F29" s="1221"/>
      <c r="G29" s="1221"/>
      <c r="H29" s="1221"/>
      <c r="I29" s="1221"/>
      <c r="J29" s="1221"/>
      <c r="K29" s="1221"/>
      <c r="L29" s="1221"/>
      <c r="M29" s="1221"/>
      <c r="N29" s="1221"/>
      <c r="O29" s="1221"/>
      <c r="P29" s="1221"/>
      <c r="Q29" s="1221"/>
      <c r="R29" s="1221"/>
      <c r="S29" s="1221"/>
      <c r="T29" s="1221"/>
      <c r="U29" s="1221"/>
      <c r="V29" s="1221"/>
      <c r="W29" s="1221"/>
      <c r="X29" s="1221"/>
      <c r="Y29" s="1221"/>
      <c r="Z29" s="1221"/>
      <c r="AA29" s="1221"/>
      <c r="AB29" s="1221"/>
      <c r="AC29" s="1221"/>
      <c r="AD29" s="1221"/>
      <c r="AE29" s="1221"/>
    </row>
    <row r="30" spans="1:31" s="1218" customFormat="1" ht="17.25" customHeight="1">
      <c r="B30" s="1221" t="s">
        <v>3127</v>
      </c>
      <c r="C30" s="1221"/>
      <c r="H30" s="1236" t="s">
        <v>9</v>
      </c>
      <c r="I30" s="4728" t="str">
        <f>cst_wskakunin_kanri5_SIKAKU</f>
        <v/>
      </c>
      <c r="J30" s="4728"/>
      <c r="K30" s="1237" t="s">
        <v>10</v>
      </c>
      <c r="L30" s="4729" t="s">
        <v>3059</v>
      </c>
      <c r="M30" s="4729"/>
      <c r="N30" s="4729"/>
      <c r="O30" s="4729"/>
      <c r="P30" s="1236" t="s">
        <v>9</v>
      </c>
      <c r="Q30" s="4728" t="str">
        <f>cst_wskakunin_kanri5_TOUROKU_KIKAN</f>
        <v/>
      </c>
      <c r="R30" s="4728"/>
      <c r="S30" s="4728"/>
      <c r="T30" s="4728"/>
      <c r="U30" s="1237" t="s">
        <v>10</v>
      </c>
      <c r="V30" s="4729" t="s">
        <v>4423</v>
      </c>
      <c r="W30" s="4729"/>
      <c r="X30" s="4729"/>
      <c r="Y30" s="4729"/>
      <c r="Z30" s="4728" t="str">
        <f>cst_wskakunin_kanri5_KENTIKUSI_NO</f>
        <v/>
      </c>
      <c r="AA30" s="4728"/>
      <c r="AB30" s="4728"/>
      <c r="AC30" s="4728"/>
      <c r="AD30" s="4728"/>
      <c r="AE30" s="1819" t="s">
        <v>7</v>
      </c>
    </row>
    <row r="31" spans="1:31" s="1218" customFormat="1" ht="17.25" customHeight="1">
      <c r="B31" s="1221" t="s">
        <v>3128</v>
      </c>
      <c r="C31" s="1221"/>
      <c r="H31" s="1221"/>
      <c r="I31" s="4730" t="str">
        <f>cst_wskakunin_kanri5_NAME</f>
        <v/>
      </c>
      <c r="J31" s="4730"/>
      <c r="K31" s="4730"/>
      <c r="L31" s="4730"/>
      <c r="M31" s="4730"/>
      <c r="N31" s="4730"/>
      <c r="O31" s="4730"/>
      <c r="P31" s="4730"/>
      <c r="Q31" s="4730"/>
      <c r="R31" s="4730"/>
      <c r="S31" s="4730"/>
      <c r="T31" s="4730"/>
      <c r="U31" s="4730"/>
      <c r="V31" s="4730"/>
      <c r="W31" s="4730"/>
      <c r="X31" s="4730"/>
      <c r="Y31" s="4730"/>
      <c r="Z31" s="4730"/>
      <c r="AA31" s="4730"/>
      <c r="AB31" s="4730"/>
      <c r="AC31" s="4730"/>
      <c r="AD31" s="4730"/>
      <c r="AE31" s="4730"/>
    </row>
    <row r="32" spans="1:31" s="1218" customFormat="1" ht="17.25" customHeight="1">
      <c r="B32" s="1221" t="s">
        <v>3129</v>
      </c>
      <c r="C32" s="1221"/>
      <c r="H32" s="1236" t="s">
        <v>9</v>
      </c>
      <c r="I32" s="4731" t="str">
        <f>cst_wskakunin_kanri5_JIMU_SIKAKU</f>
        <v/>
      </c>
      <c r="J32" s="4731"/>
      <c r="K32" s="1237" t="s">
        <v>10</v>
      </c>
      <c r="L32" s="4729" t="s">
        <v>3062</v>
      </c>
      <c r="M32" s="4729"/>
      <c r="N32" s="4729"/>
      <c r="O32" s="4729"/>
      <c r="P32" s="1311" t="s">
        <v>9</v>
      </c>
      <c r="Q32" s="4728" t="str">
        <f>cst_wskakunin_kanri5_JIMU_TOUROKU_KIKAN</f>
        <v/>
      </c>
      <c r="R32" s="4728"/>
      <c r="S32" s="4728"/>
      <c r="T32" s="4728"/>
      <c r="U32" s="1237" t="s">
        <v>10</v>
      </c>
      <c r="V32" s="4729" t="s">
        <v>4003</v>
      </c>
      <c r="W32" s="4729"/>
      <c r="X32" s="4729"/>
      <c r="Y32" s="4729"/>
      <c r="Z32" s="4731" t="str">
        <f>cst_wskakunin_kanri5_JIMU_NO</f>
        <v/>
      </c>
      <c r="AA32" s="4731"/>
      <c r="AB32" s="4731"/>
      <c r="AC32" s="4731"/>
      <c r="AD32" s="4731"/>
      <c r="AE32" s="1819" t="s">
        <v>7</v>
      </c>
    </row>
    <row r="33" spans="1:31" s="1218" customFormat="1" ht="17.25" customHeight="1">
      <c r="B33" s="1221"/>
      <c r="C33" s="1221"/>
      <c r="I33" s="2461" t="str">
        <f>cst_wskakunin_kanri5_JIMU_NAME</f>
        <v/>
      </c>
      <c r="J33" s="2461"/>
      <c r="K33" s="2461"/>
      <c r="L33" s="2461"/>
      <c r="M33" s="2461"/>
      <c r="N33" s="2461"/>
      <c r="O33" s="2461"/>
      <c r="P33" s="2461"/>
      <c r="Q33" s="2461"/>
      <c r="R33" s="2461"/>
      <c r="S33" s="2461"/>
      <c r="T33" s="2461"/>
      <c r="U33" s="2461"/>
      <c r="V33" s="2461"/>
      <c r="W33" s="2461"/>
      <c r="X33" s="2461"/>
      <c r="Y33" s="2461"/>
      <c r="Z33" s="2461"/>
      <c r="AA33" s="2461"/>
      <c r="AB33" s="2461"/>
      <c r="AC33" s="2461"/>
      <c r="AD33" s="2461"/>
      <c r="AE33" s="2461"/>
    </row>
    <row r="34" spans="1:31" s="1218" customFormat="1" ht="17.25" customHeight="1">
      <c r="B34" s="1221" t="s">
        <v>3122</v>
      </c>
      <c r="C34" s="1221"/>
      <c r="I34" s="1221" t="s">
        <v>2595</v>
      </c>
      <c r="J34" s="2461" t="str">
        <f>cst_wskakunin_kanri5_ZIP</f>
        <v/>
      </c>
      <c r="K34" s="2461"/>
      <c r="L34" s="2461"/>
      <c r="M34" s="2461"/>
      <c r="N34" s="2461"/>
      <c r="O34" s="2461"/>
      <c r="P34" s="2461"/>
    </row>
    <row r="35" spans="1:31" s="1218" customFormat="1" ht="17.25" customHeight="1">
      <c r="B35" s="1221" t="s">
        <v>3064</v>
      </c>
      <c r="C35" s="1221"/>
      <c r="J35" s="2461" t="str">
        <f>cst_wskakunin_kanri5__address</f>
        <v/>
      </c>
      <c r="K35" s="2461"/>
      <c r="L35" s="2461"/>
      <c r="M35" s="2461"/>
      <c r="N35" s="2461"/>
      <c r="O35" s="2461"/>
      <c r="P35" s="2461"/>
      <c r="Q35" s="2461"/>
      <c r="R35" s="2461"/>
      <c r="S35" s="2461"/>
      <c r="T35" s="2461"/>
      <c r="U35" s="2461"/>
      <c r="V35" s="2461"/>
      <c r="W35" s="2461"/>
      <c r="X35" s="2461"/>
      <c r="Y35" s="2461"/>
      <c r="Z35" s="2461"/>
      <c r="AA35" s="2461"/>
      <c r="AB35" s="2461"/>
      <c r="AC35" s="2461"/>
      <c r="AD35" s="2461"/>
      <c r="AE35" s="2461"/>
    </row>
    <row r="36" spans="1:31" s="1218" customFormat="1" ht="17.25" customHeight="1">
      <c r="A36" s="1224"/>
      <c r="B36" s="1219" t="s">
        <v>3124</v>
      </c>
      <c r="C36" s="1219"/>
      <c r="D36" s="1224"/>
      <c r="E36" s="1224"/>
      <c r="F36" s="1224"/>
      <c r="G36" s="1224"/>
      <c r="H36" s="1224"/>
      <c r="I36" s="1224"/>
      <c r="J36" s="2455" t="str">
        <f>cst_wskakunin_kanri5_TEL</f>
        <v/>
      </c>
      <c r="K36" s="2455"/>
      <c r="L36" s="2455"/>
      <c r="M36" s="2455"/>
      <c r="N36" s="2455"/>
      <c r="O36" s="2455"/>
      <c r="P36" s="2455"/>
      <c r="Q36" s="2455"/>
      <c r="R36" s="2455"/>
      <c r="S36" s="2455"/>
      <c r="T36" s="1224"/>
      <c r="U36" s="1224"/>
      <c r="V36" s="1224"/>
      <c r="W36" s="1224"/>
      <c r="X36" s="1224"/>
      <c r="Y36" s="1224"/>
      <c r="Z36" s="1224"/>
      <c r="AA36" s="1224"/>
      <c r="AB36" s="1224"/>
      <c r="AC36" s="1224"/>
      <c r="AD36" s="1224"/>
      <c r="AE36" s="1224"/>
    </row>
    <row r="37" spans="1:31" s="1218" customFormat="1" ht="6.75" customHeight="1">
      <c r="A37" s="1221"/>
      <c r="B37" s="1221"/>
      <c r="C37" s="1221"/>
      <c r="D37" s="1221"/>
      <c r="E37" s="1221"/>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row>
    <row r="38" spans="1:31" s="1218" customFormat="1" ht="17.25" customHeight="1">
      <c r="B38" s="1221" t="s">
        <v>3127</v>
      </c>
      <c r="C38" s="1221"/>
      <c r="H38" s="1236" t="s">
        <v>9</v>
      </c>
      <c r="I38" s="4728" t="str">
        <f>cst_wskakunin_kanri6_SIKAKU</f>
        <v/>
      </c>
      <c r="J38" s="4728"/>
      <c r="K38" s="1237" t="s">
        <v>10</v>
      </c>
      <c r="L38" s="4729" t="s">
        <v>3059</v>
      </c>
      <c r="M38" s="4729"/>
      <c r="N38" s="4729"/>
      <c r="O38" s="4729"/>
      <c r="P38" s="1236" t="s">
        <v>9</v>
      </c>
      <c r="Q38" s="4728" t="str">
        <f>cst_wskakunin_kanri6_TOUROKU_KIKAN</f>
        <v/>
      </c>
      <c r="R38" s="4728"/>
      <c r="S38" s="4728"/>
      <c r="T38" s="4728"/>
      <c r="U38" s="1237" t="s">
        <v>10</v>
      </c>
      <c r="V38" s="4729" t="s">
        <v>4423</v>
      </c>
      <c r="W38" s="4729"/>
      <c r="X38" s="4729"/>
      <c r="Y38" s="4729"/>
      <c r="Z38" s="4728" t="str">
        <f>cst_wskakunin_kanri6_KENTIKUSI_NO</f>
        <v/>
      </c>
      <c r="AA38" s="4728"/>
      <c r="AB38" s="4728"/>
      <c r="AC38" s="4728"/>
      <c r="AD38" s="4728"/>
      <c r="AE38" s="1819" t="s">
        <v>7</v>
      </c>
    </row>
    <row r="39" spans="1:31" s="1218" customFormat="1" ht="17.25" customHeight="1">
      <c r="B39" s="1221" t="s">
        <v>3128</v>
      </c>
      <c r="C39" s="1221"/>
      <c r="H39" s="1221"/>
      <c r="I39" s="4730" t="str">
        <f>cst_wskakunin_kanri6_NAME</f>
        <v/>
      </c>
      <c r="J39" s="4730"/>
      <c r="K39" s="4730"/>
      <c r="L39" s="4730"/>
      <c r="M39" s="4730"/>
      <c r="N39" s="4730"/>
      <c r="O39" s="4730"/>
      <c r="P39" s="4730"/>
      <c r="Q39" s="4730"/>
      <c r="R39" s="4730"/>
      <c r="S39" s="4730"/>
      <c r="T39" s="4730"/>
      <c r="U39" s="4730"/>
      <c r="V39" s="4730"/>
      <c r="W39" s="4730"/>
      <c r="X39" s="4730"/>
      <c r="Y39" s="4730"/>
      <c r="Z39" s="4730"/>
      <c r="AA39" s="4730"/>
      <c r="AB39" s="4730"/>
      <c r="AC39" s="4730"/>
      <c r="AD39" s="4730"/>
      <c r="AE39" s="4730"/>
    </row>
    <row r="40" spans="1:31" s="1218" customFormat="1" ht="17.25" customHeight="1">
      <c r="B40" s="1221" t="s">
        <v>3129</v>
      </c>
      <c r="C40" s="1221"/>
      <c r="H40" s="1236" t="s">
        <v>9</v>
      </c>
      <c r="I40" s="4731" t="str">
        <f>cst_wskakunin_kanri6_JIMU_SIKAKU</f>
        <v/>
      </c>
      <c r="J40" s="4731"/>
      <c r="K40" s="1237" t="s">
        <v>10</v>
      </c>
      <c r="L40" s="4729" t="s">
        <v>3062</v>
      </c>
      <c r="M40" s="4729"/>
      <c r="N40" s="4729"/>
      <c r="O40" s="4729"/>
      <c r="P40" s="1311" t="s">
        <v>9</v>
      </c>
      <c r="Q40" s="4728" t="str">
        <f>cst_wskakunin_kanri6_JIMU_TOUROKU_KIKAN</f>
        <v/>
      </c>
      <c r="R40" s="4728"/>
      <c r="S40" s="4728"/>
      <c r="T40" s="4728"/>
      <c r="U40" s="1237" t="s">
        <v>10</v>
      </c>
      <c r="V40" s="4729" t="s">
        <v>4003</v>
      </c>
      <c r="W40" s="4729"/>
      <c r="X40" s="4729"/>
      <c r="Y40" s="4729"/>
      <c r="Z40" s="4731" t="str">
        <f>cst_wskakunin_kanri6_JIMU_NO</f>
        <v/>
      </c>
      <c r="AA40" s="4731"/>
      <c r="AB40" s="4731"/>
      <c r="AC40" s="4731"/>
      <c r="AD40" s="4731"/>
      <c r="AE40" s="1819" t="s">
        <v>7</v>
      </c>
    </row>
    <row r="41" spans="1:31" s="1218" customFormat="1" ht="17.25" customHeight="1">
      <c r="B41" s="1221"/>
      <c r="C41" s="1221"/>
      <c r="I41" s="2461" t="str">
        <f>cst_wskakunin_kanri6_JIMU_NAME</f>
        <v/>
      </c>
      <c r="J41" s="2461"/>
      <c r="K41" s="2461"/>
      <c r="L41" s="2461"/>
      <c r="M41" s="2461"/>
      <c r="N41" s="2461"/>
      <c r="O41" s="2461"/>
      <c r="P41" s="2461"/>
      <c r="Q41" s="2461"/>
      <c r="R41" s="2461"/>
      <c r="S41" s="2461"/>
      <c r="T41" s="2461"/>
      <c r="U41" s="2461"/>
      <c r="V41" s="2461"/>
      <c r="W41" s="2461"/>
      <c r="X41" s="2461"/>
      <c r="Y41" s="2461"/>
      <c r="Z41" s="2461"/>
      <c r="AA41" s="2461"/>
      <c r="AB41" s="2461"/>
      <c r="AC41" s="2461"/>
      <c r="AD41" s="2461"/>
      <c r="AE41" s="2461"/>
    </row>
    <row r="42" spans="1:31" s="1218" customFormat="1" ht="17.25" customHeight="1">
      <c r="B42" s="1221" t="s">
        <v>3122</v>
      </c>
      <c r="C42" s="1221"/>
      <c r="I42" s="1221" t="s">
        <v>2595</v>
      </c>
      <c r="J42" s="2461" t="str">
        <f>cst_wskakunin_kanri6_ZIP</f>
        <v/>
      </c>
      <c r="K42" s="2461"/>
      <c r="L42" s="2461"/>
      <c r="M42" s="2461"/>
      <c r="N42" s="2461"/>
      <c r="O42" s="2461"/>
      <c r="P42" s="2461"/>
    </row>
    <row r="43" spans="1:31" s="1218" customFormat="1" ht="17.25" customHeight="1">
      <c r="B43" s="1221" t="s">
        <v>3064</v>
      </c>
      <c r="C43" s="1221"/>
      <c r="J43" s="2461" t="str">
        <f>cst_wskakunin_kanri6__address</f>
        <v/>
      </c>
      <c r="K43" s="2461"/>
      <c r="L43" s="2461"/>
      <c r="M43" s="2461"/>
      <c r="N43" s="2461"/>
      <c r="O43" s="2461"/>
      <c r="P43" s="2461"/>
      <c r="Q43" s="2461"/>
      <c r="R43" s="2461"/>
      <c r="S43" s="2461"/>
      <c r="T43" s="2461"/>
      <c r="U43" s="2461"/>
      <c r="V43" s="2461"/>
      <c r="W43" s="2461"/>
      <c r="X43" s="2461"/>
      <c r="Y43" s="2461"/>
      <c r="Z43" s="2461"/>
      <c r="AA43" s="2461"/>
      <c r="AB43" s="2461"/>
      <c r="AC43" s="2461"/>
      <c r="AD43" s="2461"/>
      <c r="AE43" s="2461"/>
    </row>
    <row r="44" spans="1:31" s="1218" customFormat="1" ht="17.25" customHeight="1">
      <c r="A44" s="1224"/>
      <c r="B44" s="1219" t="s">
        <v>3124</v>
      </c>
      <c r="C44" s="1219"/>
      <c r="D44" s="1224"/>
      <c r="E44" s="1224"/>
      <c r="F44" s="1224"/>
      <c r="G44" s="1224"/>
      <c r="H44" s="1224"/>
      <c r="I44" s="1224"/>
      <c r="J44" s="2455" t="str">
        <f>cst_wskakunin_kanri6_TEL</f>
        <v/>
      </c>
      <c r="K44" s="2455"/>
      <c r="L44" s="2455"/>
      <c r="M44" s="2455"/>
      <c r="N44" s="2455"/>
      <c r="O44" s="2455"/>
      <c r="P44" s="2455"/>
      <c r="Q44" s="2455"/>
      <c r="R44" s="2455"/>
      <c r="S44" s="2455"/>
      <c r="T44" s="1224"/>
      <c r="U44" s="1224"/>
      <c r="V44" s="1224"/>
      <c r="W44" s="1224"/>
      <c r="X44" s="1224"/>
      <c r="Y44" s="1224"/>
      <c r="Z44" s="1224"/>
      <c r="AA44" s="1224"/>
      <c r="AB44" s="1224"/>
      <c r="AC44" s="1224"/>
      <c r="AD44" s="1224"/>
      <c r="AE44" s="1224"/>
    </row>
    <row r="45" spans="1:31" s="1218" customFormat="1" ht="17.25" customHeight="1"/>
    <row r="46" spans="1:31" s="1218" customFormat="1" ht="17.25" customHeight="1"/>
    <row r="47" spans="1:31" s="1218" customFormat="1" ht="17.25" customHeight="1"/>
    <row r="48" spans="1:31" s="1218" customFormat="1" ht="17.25" customHeight="1"/>
    <row r="49" s="1218" customFormat="1" ht="17.25" customHeight="1"/>
    <row r="50" s="1218" customFormat="1" ht="17.25" customHeight="1"/>
    <row r="51" s="1218" customFormat="1" ht="17.25" customHeight="1"/>
    <row r="52" s="1218" customFormat="1" ht="17.25" customHeight="1"/>
    <row r="53" s="1218" customFormat="1" ht="17.25" customHeight="1"/>
    <row r="54" s="1218" customFormat="1" ht="17.25" customHeight="1"/>
    <row r="55" s="1218" customFormat="1" ht="17.25" customHeight="1"/>
    <row r="56" s="1218" customFormat="1" ht="17.25" customHeight="1"/>
    <row r="57" s="1218" customFormat="1" ht="17.25" customHeight="1"/>
    <row r="58" s="1218"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80" customWidth="1"/>
    <col min="32" max="32" width="2.125" style="1180" customWidth="1"/>
    <col min="33" max="33" width="9" style="1180" customWidth="1"/>
    <col min="34" max="16384" width="9" style="1180"/>
  </cols>
  <sheetData>
    <row r="1" spans="1:34" s="1218" customFormat="1" ht="17.25" customHeight="1">
      <c r="A1" s="4733" t="s">
        <v>5098</v>
      </c>
      <c r="B1" s="4733"/>
      <c r="C1" s="4733"/>
      <c r="D1" s="4733"/>
      <c r="E1" s="4733"/>
      <c r="F1" s="4733"/>
      <c r="G1" s="4733"/>
      <c r="H1" s="4733"/>
      <c r="I1" s="4733"/>
      <c r="J1" s="4733"/>
      <c r="K1" s="4733"/>
      <c r="L1" s="4733"/>
      <c r="M1" s="4733"/>
      <c r="N1" s="4733"/>
      <c r="O1" s="4733"/>
      <c r="P1" s="4733"/>
      <c r="Q1" s="4733"/>
      <c r="R1" s="4733"/>
      <c r="S1" s="4733"/>
      <c r="T1" s="4733"/>
      <c r="U1" s="4733"/>
      <c r="V1" s="4733"/>
      <c r="W1" s="4733"/>
      <c r="X1" s="4733"/>
      <c r="Y1" s="4733"/>
      <c r="Z1" s="4733"/>
      <c r="AA1" s="4733"/>
      <c r="AB1" s="4733"/>
      <c r="AC1" s="4733"/>
      <c r="AD1" s="4733"/>
      <c r="AE1" s="4733"/>
    </row>
    <row r="2" spans="1:34" s="1218" customFormat="1" ht="17.25" customHeight="1"/>
    <row r="3" spans="1:34" s="1218" customFormat="1" ht="18" customHeight="1">
      <c r="A3" s="1219"/>
      <c r="B3" s="1220" t="s">
        <v>3118</v>
      </c>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row>
    <row r="4" spans="1:34" s="1218" customFormat="1" ht="6.75" customHeight="1">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row>
    <row r="5" spans="1:34" s="1218" customFormat="1" ht="17.25" customHeight="1">
      <c r="A5" s="1222" t="s">
        <v>5877</v>
      </c>
      <c r="B5" s="1223"/>
      <c r="C5" s="1223"/>
      <c r="D5" s="1223"/>
      <c r="E5" s="1223"/>
      <c r="F5" s="1223"/>
      <c r="G5" s="1223"/>
      <c r="H5" s="1223"/>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row>
    <row r="6" spans="1:34" s="1783" customFormat="1" ht="17.100000000000001" customHeight="1">
      <c r="B6" s="1783" t="s">
        <v>3121</v>
      </c>
      <c r="I6" s="4704" t="str">
        <f>cst_wskakunin_sekou2_NAME</f>
        <v/>
      </c>
      <c r="J6" s="4704"/>
      <c r="K6" s="4704"/>
      <c r="L6" s="4704"/>
      <c r="M6" s="4704"/>
      <c r="N6" s="4704"/>
      <c r="O6" s="4704"/>
      <c r="P6" s="4704"/>
      <c r="Q6" s="4704"/>
      <c r="R6" s="4704"/>
      <c r="S6" s="4704"/>
      <c r="T6" s="4704"/>
      <c r="U6" s="4704"/>
      <c r="V6" s="4704"/>
      <c r="W6" s="4704"/>
      <c r="X6" s="4704"/>
      <c r="Y6" s="4704"/>
      <c r="Z6" s="4704"/>
      <c r="AA6" s="4704"/>
      <c r="AB6" s="4704"/>
      <c r="AC6" s="4704"/>
      <c r="AD6" s="4704"/>
      <c r="AE6" s="4704"/>
    </row>
    <row r="7" spans="1:34" s="1783" customFormat="1" ht="17.100000000000001" customHeight="1">
      <c r="B7" s="1783" t="s">
        <v>3061</v>
      </c>
      <c r="I7" s="1784" t="s">
        <v>710</v>
      </c>
      <c r="J7" s="1785"/>
      <c r="K7" s="1785"/>
      <c r="L7" s="1785"/>
      <c r="N7" s="1783" t="s">
        <v>11</v>
      </c>
      <c r="O7" s="4715" t="str">
        <f>cst_wskakunin_sekou2_SEKOU_SIKAKU</f>
        <v/>
      </c>
      <c r="P7" s="4715"/>
      <c r="Q7" s="4715"/>
      <c r="R7" s="4715"/>
      <c r="S7" s="1783" t="s">
        <v>57</v>
      </c>
      <c r="T7" s="1785" t="s">
        <v>6</v>
      </c>
      <c r="U7" s="4716" t="str">
        <f>cst_wskakunin_sekou2_SEKOU_NO</f>
        <v/>
      </c>
      <c r="V7" s="4716"/>
      <c r="W7" s="4716"/>
      <c r="X7" s="4716"/>
      <c r="Y7" s="1783" t="s">
        <v>7</v>
      </c>
      <c r="AB7" s="1785"/>
      <c r="AC7" s="1785"/>
      <c r="AG7" s="1785"/>
    </row>
    <row r="8" spans="1:34" s="1783" customFormat="1" ht="17.100000000000001" customHeight="1">
      <c r="I8" s="4704" t="str">
        <f>cst_wskakunin_sekou2_JIMU_NAME</f>
        <v/>
      </c>
      <c r="J8" s="4704"/>
      <c r="K8" s="4704"/>
      <c r="L8" s="4704"/>
      <c r="M8" s="4704"/>
      <c r="N8" s="4704"/>
      <c r="O8" s="4704"/>
      <c r="P8" s="4704"/>
      <c r="Q8" s="4704"/>
      <c r="R8" s="4704"/>
      <c r="S8" s="4704"/>
      <c r="T8" s="4704"/>
      <c r="U8" s="4704"/>
      <c r="V8" s="4704"/>
      <c r="W8" s="4704"/>
      <c r="X8" s="4704"/>
      <c r="Y8" s="4704"/>
      <c r="Z8" s="4704"/>
      <c r="AA8" s="4704"/>
      <c r="AB8" s="4704"/>
      <c r="AC8" s="4704"/>
      <c r="AD8" s="4704"/>
      <c r="AE8" s="4704"/>
      <c r="AH8" s="1786"/>
    </row>
    <row r="9" spans="1:34" s="1783" customFormat="1" ht="17.100000000000001" customHeight="1">
      <c r="B9" s="1783" t="s">
        <v>3122</v>
      </c>
      <c r="I9" s="1783" t="s">
        <v>2595</v>
      </c>
      <c r="J9" s="4704" t="str">
        <f>cst_wskakunin_sekou2_ZIP</f>
        <v/>
      </c>
      <c r="K9" s="4705"/>
      <c r="L9" s="4705"/>
      <c r="M9" s="4705"/>
      <c r="N9" s="4705"/>
      <c r="O9" s="4705"/>
      <c r="P9" s="4705"/>
    </row>
    <row r="10" spans="1:34" s="1783" customFormat="1" ht="17.100000000000001" customHeight="1">
      <c r="B10" s="1783" t="s">
        <v>3064</v>
      </c>
      <c r="J10" s="4704" t="str">
        <f>cst_wskakunin_sekou2__address</f>
        <v/>
      </c>
      <c r="K10" s="4705"/>
      <c r="L10" s="4705"/>
      <c r="M10" s="4705"/>
      <c r="N10" s="4705"/>
      <c r="O10" s="4705"/>
      <c r="P10" s="4705"/>
      <c r="Q10" s="4705"/>
      <c r="R10" s="4705"/>
      <c r="S10" s="4705"/>
      <c r="T10" s="4705"/>
      <c r="U10" s="4705"/>
      <c r="V10" s="4705"/>
      <c r="W10" s="4705"/>
      <c r="X10" s="4705"/>
      <c r="Y10" s="4705"/>
      <c r="Z10" s="4705"/>
      <c r="AA10" s="4705"/>
      <c r="AB10" s="4705"/>
      <c r="AC10" s="4705"/>
      <c r="AD10" s="4705"/>
      <c r="AE10" s="4705"/>
    </row>
    <row r="11" spans="1:34" s="1218" customFormat="1" ht="17.25" customHeight="1">
      <c r="A11" s="1224"/>
      <c r="B11" s="1219" t="s">
        <v>3124</v>
      </c>
      <c r="C11" s="1219"/>
      <c r="D11" s="1224"/>
      <c r="E11" s="1224"/>
      <c r="F11" s="1224"/>
      <c r="G11" s="1224"/>
      <c r="H11" s="1224"/>
      <c r="I11" s="1224"/>
      <c r="J11" s="2455" t="str">
        <f>cst_wskakunin_sekou2_TEL</f>
        <v/>
      </c>
      <c r="K11" s="2455"/>
      <c r="L11" s="2455"/>
      <c r="M11" s="2455"/>
      <c r="N11" s="2455"/>
      <c r="O11" s="2455"/>
      <c r="P11" s="2455"/>
      <c r="Q11" s="2455"/>
      <c r="R11" s="2455"/>
      <c r="S11" s="2455"/>
      <c r="T11" s="1224"/>
      <c r="U11" s="1224"/>
      <c r="V11" s="1224"/>
      <c r="W11" s="1224"/>
      <c r="X11" s="1224"/>
      <c r="Y11" s="1224"/>
      <c r="Z11" s="1224"/>
      <c r="AA11" s="1224"/>
      <c r="AB11" s="1224"/>
      <c r="AC11" s="1224"/>
      <c r="AD11" s="1224"/>
      <c r="AE11" s="1224"/>
    </row>
    <row r="12" spans="1:34" s="1218" customFormat="1" ht="6.75" customHeight="1">
      <c r="A12" s="1221"/>
      <c r="B12" s="1221"/>
      <c r="C12" s="1221"/>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row>
    <row r="13" spans="1:34" s="1783" customFormat="1" ht="17.100000000000001" customHeight="1">
      <c r="B13" s="1783" t="s">
        <v>3121</v>
      </c>
      <c r="I13" s="4704" t="str">
        <f>cst_wskakunin_sekou3_NAME</f>
        <v/>
      </c>
      <c r="J13" s="4704"/>
      <c r="K13" s="4704"/>
      <c r="L13" s="4704"/>
      <c r="M13" s="4704"/>
      <c r="N13" s="4704"/>
      <c r="O13" s="4704"/>
      <c r="P13" s="4704"/>
      <c r="Q13" s="4704"/>
      <c r="R13" s="4704"/>
      <c r="S13" s="4704"/>
      <c r="T13" s="4704"/>
      <c r="U13" s="4704"/>
      <c r="V13" s="4704"/>
      <c r="W13" s="4704"/>
      <c r="X13" s="4704"/>
      <c r="Y13" s="4704"/>
      <c r="Z13" s="4704"/>
      <c r="AA13" s="4704"/>
      <c r="AB13" s="4704"/>
      <c r="AC13" s="4704"/>
      <c r="AD13" s="4704"/>
      <c r="AE13" s="4704"/>
    </row>
    <row r="14" spans="1:34" s="1783" customFormat="1" ht="17.100000000000001" customHeight="1">
      <c r="B14" s="1783" t="s">
        <v>3061</v>
      </c>
      <c r="I14" s="1784" t="s">
        <v>710</v>
      </c>
      <c r="J14" s="1785"/>
      <c r="K14" s="1785"/>
      <c r="L14" s="1785"/>
      <c r="N14" s="1783" t="s">
        <v>11</v>
      </c>
      <c r="O14" s="4715" t="str">
        <f>cst_wskakunin_sekou3_SEKOU_SIKAKU</f>
        <v/>
      </c>
      <c r="P14" s="4715"/>
      <c r="Q14" s="4715"/>
      <c r="R14" s="4715"/>
      <c r="S14" s="1783" t="s">
        <v>57</v>
      </c>
      <c r="T14" s="1785" t="s">
        <v>6</v>
      </c>
      <c r="U14" s="4716" t="str">
        <f>cst_wskakunin_sekou3_SEKOU_NO</f>
        <v/>
      </c>
      <c r="V14" s="4716"/>
      <c r="W14" s="4716"/>
      <c r="X14" s="4716"/>
      <c r="Y14" s="1783" t="s">
        <v>7</v>
      </c>
      <c r="AB14" s="1785"/>
      <c r="AC14" s="1785"/>
      <c r="AG14" s="1785"/>
    </row>
    <row r="15" spans="1:34" s="1783" customFormat="1" ht="17.100000000000001" customHeight="1">
      <c r="I15" s="4704" t="str">
        <f>cst_wskakunin_sekou3_JIMU_NAME</f>
        <v/>
      </c>
      <c r="J15" s="4704"/>
      <c r="K15" s="4704"/>
      <c r="L15" s="4704"/>
      <c r="M15" s="4704"/>
      <c r="N15" s="4704"/>
      <c r="O15" s="4704"/>
      <c r="P15" s="4704"/>
      <c r="Q15" s="4704"/>
      <c r="R15" s="4704"/>
      <c r="S15" s="4704"/>
      <c r="T15" s="4704"/>
      <c r="U15" s="4704"/>
      <c r="V15" s="4704"/>
      <c r="W15" s="4704"/>
      <c r="X15" s="4704"/>
      <c r="Y15" s="4704"/>
      <c r="Z15" s="4704"/>
      <c r="AA15" s="4704"/>
      <c r="AB15" s="4704"/>
      <c r="AC15" s="4704"/>
      <c r="AD15" s="4704"/>
      <c r="AE15" s="4704"/>
      <c r="AH15" s="1786"/>
    </row>
    <row r="16" spans="1:34" s="1783" customFormat="1" ht="17.100000000000001" customHeight="1">
      <c r="B16" s="1783" t="s">
        <v>3122</v>
      </c>
      <c r="I16" s="1783" t="s">
        <v>2595</v>
      </c>
      <c r="J16" s="4704" t="str">
        <f>cst_wskakunin_sekou3_ZIP</f>
        <v/>
      </c>
      <c r="K16" s="4705"/>
      <c r="L16" s="4705"/>
      <c r="M16" s="4705"/>
      <c r="N16" s="4705"/>
      <c r="O16" s="4705"/>
      <c r="P16" s="4705"/>
    </row>
    <row r="17" spans="1:34" s="1783" customFormat="1" ht="17.100000000000001" customHeight="1">
      <c r="B17" s="1783" t="s">
        <v>3064</v>
      </c>
      <c r="J17" s="4704" t="str">
        <f>cst_wskakunin_sekou3__address</f>
        <v/>
      </c>
      <c r="K17" s="4705"/>
      <c r="L17" s="4705"/>
      <c r="M17" s="4705"/>
      <c r="N17" s="4705"/>
      <c r="O17" s="4705"/>
      <c r="P17" s="4705"/>
      <c r="Q17" s="4705"/>
      <c r="R17" s="4705"/>
      <c r="S17" s="4705"/>
      <c r="T17" s="4705"/>
      <c r="U17" s="4705"/>
      <c r="V17" s="4705"/>
      <c r="W17" s="4705"/>
      <c r="X17" s="4705"/>
      <c r="Y17" s="4705"/>
      <c r="Z17" s="4705"/>
      <c r="AA17" s="4705"/>
      <c r="AB17" s="4705"/>
      <c r="AC17" s="4705"/>
      <c r="AD17" s="4705"/>
      <c r="AE17" s="4705"/>
    </row>
    <row r="18" spans="1:34" s="1218" customFormat="1" ht="17.25" customHeight="1">
      <c r="A18" s="1224"/>
      <c r="B18" s="1219" t="s">
        <v>3124</v>
      </c>
      <c r="C18" s="1219"/>
      <c r="D18" s="1224"/>
      <c r="E18" s="1224"/>
      <c r="F18" s="1224"/>
      <c r="G18" s="1224"/>
      <c r="H18" s="1224"/>
      <c r="I18" s="1224"/>
      <c r="J18" s="2455" t="str">
        <f>cst_wskakunin_sekou3_TEL</f>
        <v/>
      </c>
      <c r="K18" s="2455"/>
      <c r="L18" s="2455"/>
      <c r="M18" s="2455"/>
      <c r="N18" s="2455"/>
      <c r="O18" s="2455"/>
      <c r="P18" s="2455"/>
      <c r="Q18" s="2455"/>
      <c r="R18" s="2455"/>
      <c r="S18" s="2455"/>
      <c r="T18" s="1224"/>
      <c r="U18" s="1224"/>
      <c r="V18" s="1224"/>
      <c r="W18" s="1224"/>
      <c r="X18" s="1224"/>
      <c r="Y18" s="1224"/>
      <c r="Z18" s="1224"/>
      <c r="AA18" s="1224"/>
      <c r="AB18" s="1224"/>
      <c r="AC18" s="1224"/>
      <c r="AD18" s="1224"/>
      <c r="AE18" s="1224"/>
    </row>
    <row r="19" spans="1:34" s="1218" customFormat="1" ht="6.75" customHeight="1">
      <c r="A19" s="1221"/>
      <c r="B19" s="1221"/>
      <c r="C19" s="1221"/>
      <c r="D19" s="1221"/>
      <c r="E19" s="1221"/>
      <c r="F19" s="1221"/>
      <c r="G19" s="1221"/>
      <c r="H19" s="1221"/>
      <c r="I19" s="1221"/>
      <c r="J19" s="1221"/>
      <c r="K19" s="1221"/>
      <c r="L19" s="1221"/>
      <c r="M19" s="1221"/>
      <c r="N19" s="1221"/>
      <c r="O19" s="1221"/>
      <c r="P19" s="1221"/>
      <c r="Q19" s="1221"/>
      <c r="R19" s="1221"/>
      <c r="S19" s="1221"/>
      <c r="T19" s="1221"/>
      <c r="U19" s="1221"/>
      <c r="V19" s="1221"/>
      <c r="W19" s="1221"/>
      <c r="X19" s="1221"/>
      <c r="Y19" s="1221"/>
      <c r="Z19" s="1221"/>
      <c r="AA19" s="1221"/>
      <c r="AB19" s="1221"/>
      <c r="AC19" s="1221"/>
      <c r="AD19" s="1221"/>
      <c r="AE19" s="1221"/>
    </row>
    <row r="20" spans="1:34" s="1783" customFormat="1" ht="17.100000000000001" customHeight="1">
      <c r="B20" s="1783" t="s">
        <v>3121</v>
      </c>
      <c r="I20" s="4704" t="str">
        <f>cst_wskakunin_sekou4_NAME</f>
        <v/>
      </c>
      <c r="J20" s="4704"/>
      <c r="K20" s="4704"/>
      <c r="L20" s="4704"/>
      <c r="M20" s="4704"/>
      <c r="N20" s="4704"/>
      <c r="O20" s="4704"/>
      <c r="P20" s="4704"/>
      <c r="Q20" s="4704"/>
      <c r="R20" s="4704"/>
      <c r="S20" s="4704"/>
      <c r="T20" s="4704"/>
      <c r="U20" s="4704"/>
      <c r="V20" s="4704"/>
      <c r="W20" s="4704"/>
      <c r="X20" s="4704"/>
      <c r="Y20" s="4704"/>
      <c r="Z20" s="4704"/>
      <c r="AA20" s="4704"/>
      <c r="AB20" s="4704"/>
      <c r="AC20" s="4704"/>
      <c r="AD20" s="4704"/>
      <c r="AE20" s="4704"/>
    </row>
    <row r="21" spans="1:34" s="1783" customFormat="1" ht="17.100000000000001" customHeight="1">
      <c r="B21" s="1783" t="s">
        <v>3061</v>
      </c>
      <c r="I21" s="1784" t="s">
        <v>710</v>
      </c>
      <c r="J21" s="1785"/>
      <c r="K21" s="1785"/>
      <c r="L21" s="1785"/>
      <c r="N21" s="1783" t="s">
        <v>11</v>
      </c>
      <c r="O21" s="4715" t="str">
        <f>cst_wskakunin_sekou4_SEKOU_SIKAKU</f>
        <v/>
      </c>
      <c r="P21" s="4715"/>
      <c r="Q21" s="4715"/>
      <c r="R21" s="4715"/>
      <c r="S21" s="1783" t="s">
        <v>57</v>
      </c>
      <c r="T21" s="1785" t="s">
        <v>6</v>
      </c>
      <c r="U21" s="4716" t="str">
        <f>cst_wskakunin_sekou4_SEKOU_NO</f>
        <v/>
      </c>
      <c r="V21" s="4716"/>
      <c r="W21" s="4716"/>
      <c r="X21" s="4716"/>
      <c r="Y21" s="1783" t="s">
        <v>7</v>
      </c>
      <c r="AB21" s="1785"/>
      <c r="AC21" s="1785"/>
      <c r="AG21" s="1785"/>
    </row>
    <row r="22" spans="1:34" s="1783" customFormat="1" ht="17.100000000000001" customHeight="1">
      <c r="I22" s="4704" t="str">
        <f>cst_wskakunin_sekou4_JIMU_NAME</f>
        <v/>
      </c>
      <c r="J22" s="4704"/>
      <c r="K22" s="4704"/>
      <c r="L22" s="4704"/>
      <c r="M22" s="4704"/>
      <c r="N22" s="4704"/>
      <c r="O22" s="4704"/>
      <c r="P22" s="4704"/>
      <c r="Q22" s="4704"/>
      <c r="R22" s="4704"/>
      <c r="S22" s="4704"/>
      <c r="T22" s="4704"/>
      <c r="U22" s="4704"/>
      <c r="V22" s="4704"/>
      <c r="W22" s="4704"/>
      <c r="X22" s="4704"/>
      <c r="Y22" s="4704"/>
      <c r="Z22" s="4704"/>
      <c r="AA22" s="4704"/>
      <c r="AB22" s="4704"/>
      <c r="AC22" s="4704"/>
      <c r="AD22" s="4704"/>
      <c r="AE22" s="4704"/>
      <c r="AH22" s="1786"/>
    </row>
    <row r="23" spans="1:34" s="1783" customFormat="1" ht="17.100000000000001" customHeight="1">
      <c r="B23" s="1783" t="s">
        <v>3122</v>
      </c>
      <c r="I23" s="1783" t="s">
        <v>2595</v>
      </c>
      <c r="J23" s="4704" t="str">
        <f>cst_wskakunin_sekou4_ZIP</f>
        <v/>
      </c>
      <c r="K23" s="4705"/>
      <c r="L23" s="4705"/>
      <c r="M23" s="4705"/>
      <c r="N23" s="4705"/>
      <c r="O23" s="4705"/>
      <c r="P23" s="4705"/>
    </row>
    <row r="24" spans="1:34" s="1783" customFormat="1" ht="17.100000000000001" customHeight="1">
      <c r="B24" s="1783" t="s">
        <v>3064</v>
      </c>
      <c r="J24" s="4704" t="str">
        <f>cst_wskakunin_sekou4__address</f>
        <v/>
      </c>
      <c r="K24" s="4705"/>
      <c r="L24" s="4705"/>
      <c r="M24" s="4705"/>
      <c r="N24" s="4705"/>
      <c r="O24" s="4705"/>
      <c r="P24" s="4705"/>
      <c r="Q24" s="4705"/>
      <c r="R24" s="4705"/>
      <c r="S24" s="4705"/>
      <c r="T24" s="4705"/>
      <c r="U24" s="4705"/>
      <c r="V24" s="4705"/>
      <c r="W24" s="4705"/>
      <c r="X24" s="4705"/>
      <c r="Y24" s="4705"/>
      <c r="Z24" s="4705"/>
      <c r="AA24" s="4705"/>
      <c r="AB24" s="4705"/>
      <c r="AC24" s="4705"/>
      <c r="AD24" s="4705"/>
      <c r="AE24" s="4705"/>
    </row>
    <row r="25" spans="1:34" s="1218" customFormat="1" ht="17.25" customHeight="1">
      <c r="A25" s="1224"/>
      <c r="B25" s="1219" t="s">
        <v>3124</v>
      </c>
      <c r="C25" s="1219"/>
      <c r="D25" s="1224"/>
      <c r="E25" s="1224"/>
      <c r="F25" s="1224"/>
      <c r="G25" s="1224"/>
      <c r="H25" s="1224"/>
      <c r="I25" s="1224"/>
      <c r="J25" s="2455" t="str">
        <f>cst_wskakunin_sekou4_TEL</f>
        <v/>
      </c>
      <c r="K25" s="2455"/>
      <c r="L25" s="2455"/>
      <c r="M25" s="2455"/>
      <c r="N25" s="2455"/>
      <c r="O25" s="2455"/>
      <c r="P25" s="2455"/>
      <c r="Q25" s="2455"/>
      <c r="R25" s="2455"/>
      <c r="S25" s="2455"/>
      <c r="T25" s="1224"/>
      <c r="U25" s="1224"/>
      <c r="V25" s="1224"/>
      <c r="W25" s="1224"/>
      <c r="X25" s="1224"/>
      <c r="Y25" s="1224"/>
      <c r="Z25" s="1224"/>
      <c r="AA25" s="1224"/>
      <c r="AB25" s="1224"/>
      <c r="AC25" s="1224"/>
      <c r="AD25" s="1224"/>
      <c r="AE25" s="1224"/>
    </row>
    <row r="26" spans="1:34" s="1218" customFormat="1" ht="6.75" customHeight="1">
      <c r="A26" s="1221"/>
      <c r="B26" s="1221"/>
      <c r="C26" s="1221"/>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row>
    <row r="27" spans="1:34" s="1783" customFormat="1" ht="17.100000000000001" customHeight="1">
      <c r="B27" s="1783" t="s">
        <v>3121</v>
      </c>
      <c r="I27" s="4704" t="str">
        <f>cst_wskakunin_sekou5_NAME</f>
        <v/>
      </c>
      <c r="J27" s="4704"/>
      <c r="K27" s="4704"/>
      <c r="L27" s="4704"/>
      <c r="M27" s="4704"/>
      <c r="N27" s="4704"/>
      <c r="O27" s="4704"/>
      <c r="P27" s="4704"/>
      <c r="Q27" s="4704"/>
      <c r="R27" s="4704"/>
      <c r="S27" s="4704"/>
      <c r="T27" s="4704"/>
      <c r="U27" s="4704"/>
      <c r="V27" s="4704"/>
      <c r="W27" s="4704"/>
      <c r="X27" s="4704"/>
      <c r="Y27" s="4704"/>
      <c r="Z27" s="4704"/>
      <c r="AA27" s="4704"/>
      <c r="AB27" s="4704"/>
      <c r="AC27" s="4704"/>
      <c r="AD27" s="4704"/>
      <c r="AE27" s="4704"/>
    </row>
    <row r="28" spans="1:34" s="1783" customFormat="1" ht="17.100000000000001" customHeight="1">
      <c r="B28" s="1783" t="s">
        <v>3061</v>
      </c>
      <c r="I28" s="1784" t="s">
        <v>710</v>
      </c>
      <c r="J28" s="1785"/>
      <c r="K28" s="1785"/>
      <c r="L28" s="1785"/>
      <c r="N28" s="1783" t="s">
        <v>11</v>
      </c>
      <c r="O28" s="4715" t="str">
        <f>cst_wskakunin_sekou5_SEKOU_SIKAKU</f>
        <v/>
      </c>
      <c r="P28" s="4715"/>
      <c r="Q28" s="4715"/>
      <c r="R28" s="4715"/>
      <c r="S28" s="1783" t="s">
        <v>57</v>
      </c>
      <c r="T28" s="1785" t="s">
        <v>6</v>
      </c>
      <c r="U28" s="4716" t="str">
        <f>cst_wskakunin_sekou5_SEKOU_NO</f>
        <v/>
      </c>
      <c r="V28" s="4716"/>
      <c r="W28" s="4716"/>
      <c r="X28" s="4716"/>
      <c r="Y28" s="1783" t="s">
        <v>7</v>
      </c>
      <c r="AB28" s="1785"/>
      <c r="AC28" s="1785"/>
      <c r="AG28" s="1785"/>
    </row>
    <row r="29" spans="1:34" s="1783" customFormat="1" ht="17.100000000000001" customHeight="1">
      <c r="I29" s="4704" t="str">
        <f>cst_wskakunin_sekou5_JIMU_NAME</f>
        <v/>
      </c>
      <c r="J29" s="4704"/>
      <c r="K29" s="4704"/>
      <c r="L29" s="4704"/>
      <c r="M29" s="4704"/>
      <c r="N29" s="4704"/>
      <c r="O29" s="4704"/>
      <c r="P29" s="4704"/>
      <c r="Q29" s="4704"/>
      <c r="R29" s="4704"/>
      <c r="S29" s="4704"/>
      <c r="T29" s="4704"/>
      <c r="U29" s="4704"/>
      <c r="V29" s="4704"/>
      <c r="W29" s="4704"/>
      <c r="X29" s="4704"/>
      <c r="Y29" s="4704"/>
      <c r="Z29" s="4704"/>
      <c r="AA29" s="4704"/>
      <c r="AB29" s="4704"/>
      <c r="AC29" s="4704"/>
      <c r="AD29" s="4704"/>
      <c r="AE29" s="4704"/>
      <c r="AH29" s="1786"/>
    </row>
    <row r="30" spans="1:34" s="1783" customFormat="1" ht="17.100000000000001" customHeight="1">
      <c r="B30" s="1783" t="s">
        <v>3122</v>
      </c>
      <c r="I30" s="1783" t="s">
        <v>2595</v>
      </c>
      <c r="J30" s="4704" t="str">
        <f>cst_wskakunin_sekou5_ZIP</f>
        <v/>
      </c>
      <c r="K30" s="4705"/>
      <c r="L30" s="4705"/>
      <c r="M30" s="4705"/>
      <c r="N30" s="4705"/>
      <c r="O30" s="4705"/>
      <c r="P30" s="4705"/>
    </row>
    <row r="31" spans="1:34" s="1783" customFormat="1" ht="17.100000000000001" customHeight="1">
      <c r="B31" s="1783" t="s">
        <v>3064</v>
      </c>
      <c r="J31" s="4704" t="str">
        <f>cst_wskakunin_sekou5__address</f>
        <v/>
      </c>
      <c r="K31" s="4705"/>
      <c r="L31" s="4705"/>
      <c r="M31" s="4705"/>
      <c r="N31" s="4705"/>
      <c r="O31" s="4705"/>
      <c r="P31" s="4705"/>
      <c r="Q31" s="4705"/>
      <c r="R31" s="4705"/>
      <c r="S31" s="4705"/>
      <c r="T31" s="4705"/>
      <c r="U31" s="4705"/>
      <c r="V31" s="4705"/>
      <c r="W31" s="4705"/>
      <c r="X31" s="4705"/>
      <c r="Y31" s="4705"/>
      <c r="Z31" s="4705"/>
      <c r="AA31" s="4705"/>
      <c r="AB31" s="4705"/>
      <c r="AC31" s="4705"/>
      <c r="AD31" s="4705"/>
      <c r="AE31" s="4705"/>
    </row>
    <row r="32" spans="1:34" s="1218" customFormat="1" ht="17.25" customHeight="1">
      <c r="A32" s="1224"/>
      <c r="B32" s="1219" t="s">
        <v>3124</v>
      </c>
      <c r="C32" s="1219"/>
      <c r="D32" s="1224"/>
      <c r="E32" s="1224"/>
      <c r="F32" s="1224"/>
      <c r="G32" s="1224"/>
      <c r="H32" s="1224"/>
      <c r="I32" s="1224"/>
      <c r="J32" s="2455" t="str">
        <f>cst_wskakunin_sekou5_TEL</f>
        <v/>
      </c>
      <c r="K32" s="2455"/>
      <c r="L32" s="2455"/>
      <c r="M32" s="2455"/>
      <c r="N32" s="2455"/>
      <c r="O32" s="2455"/>
      <c r="P32" s="2455"/>
      <c r="Q32" s="2455"/>
      <c r="R32" s="2455"/>
      <c r="S32" s="2455"/>
      <c r="T32" s="1224"/>
      <c r="U32" s="1224"/>
      <c r="V32" s="1224"/>
      <c r="W32" s="1224"/>
      <c r="X32" s="1224"/>
      <c r="Y32" s="1224"/>
      <c r="Z32" s="1224"/>
      <c r="AA32" s="1224"/>
      <c r="AB32" s="1224"/>
      <c r="AC32" s="1224"/>
      <c r="AD32" s="1224"/>
      <c r="AE32" s="1224"/>
    </row>
    <row r="33" spans="1:34" s="1218" customFormat="1" ht="6.75" customHeight="1">
      <c r="A33" s="1221"/>
      <c r="B33" s="1221"/>
      <c r="C33" s="1221"/>
      <c r="D33" s="1221"/>
      <c r="E33" s="1221"/>
      <c r="F33" s="1221"/>
      <c r="G33" s="1221"/>
      <c r="H33" s="1221"/>
      <c r="I33" s="1221"/>
      <c r="J33" s="1221"/>
      <c r="K33" s="1221"/>
      <c r="L33" s="1221"/>
      <c r="M33" s="1221"/>
      <c r="N33" s="1221"/>
      <c r="O33" s="1221"/>
      <c r="P33" s="1221"/>
      <c r="Q33" s="1221"/>
      <c r="R33" s="1221"/>
      <c r="S33" s="1221"/>
      <c r="T33" s="1221"/>
      <c r="U33" s="1221"/>
      <c r="V33" s="1221"/>
      <c r="W33" s="1221"/>
      <c r="X33" s="1221"/>
      <c r="Y33" s="1221"/>
      <c r="Z33" s="1221"/>
      <c r="AA33" s="1221"/>
      <c r="AB33" s="1221"/>
      <c r="AC33" s="1221"/>
      <c r="AD33" s="1221"/>
      <c r="AE33" s="1221"/>
    </row>
    <row r="34" spans="1:34" s="1783" customFormat="1" ht="17.100000000000001" customHeight="1">
      <c r="B34" s="1783" t="s">
        <v>3121</v>
      </c>
      <c r="I34" s="4704" t="str">
        <f>cst_wskakunin_sekou6_NAME</f>
        <v/>
      </c>
      <c r="J34" s="4704"/>
      <c r="K34" s="4704"/>
      <c r="L34" s="4704"/>
      <c r="M34" s="4704"/>
      <c r="N34" s="4704"/>
      <c r="O34" s="4704"/>
      <c r="P34" s="4704"/>
      <c r="Q34" s="4704"/>
      <c r="R34" s="4704"/>
      <c r="S34" s="4704"/>
      <c r="T34" s="4704"/>
      <c r="U34" s="4704"/>
      <c r="V34" s="4704"/>
      <c r="W34" s="4704"/>
      <c r="X34" s="4704"/>
      <c r="Y34" s="4704"/>
      <c r="Z34" s="4704"/>
      <c r="AA34" s="4704"/>
      <c r="AB34" s="4704"/>
      <c r="AC34" s="4704"/>
      <c r="AD34" s="4704"/>
      <c r="AE34" s="4704"/>
    </row>
    <row r="35" spans="1:34" s="1783" customFormat="1" ht="17.100000000000001" customHeight="1">
      <c r="B35" s="1783" t="s">
        <v>3061</v>
      </c>
      <c r="I35" s="1784" t="s">
        <v>710</v>
      </c>
      <c r="J35" s="1785"/>
      <c r="K35" s="1785"/>
      <c r="L35" s="1785"/>
      <c r="N35" s="1783" t="s">
        <v>11</v>
      </c>
      <c r="O35" s="4715" t="str">
        <f>cst_wskakunin_sekou6_SEKOU_SIKAKU</f>
        <v/>
      </c>
      <c r="P35" s="4715"/>
      <c r="Q35" s="4715"/>
      <c r="R35" s="4715"/>
      <c r="S35" s="1783" t="s">
        <v>57</v>
      </c>
      <c r="T35" s="1785" t="s">
        <v>6</v>
      </c>
      <c r="U35" s="4716" t="str">
        <f>cst_wskakunin_sekou6_SEKOU_NO</f>
        <v/>
      </c>
      <c r="V35" s="4716"/>
      <c r="W35" s="4716"/>
      <c r="X35" s="4716"/>
      <c r="Y35" s="1783" t="s">
        <v>7</v>
      </c>
      <c r="AB35" s="1785"/>
      <c r="AC35" s="1785"/>
      <c r="AG35" s="1785"/>
    </row>
    <row r="36" spans="1:34" s="1783" customFormat="1" ht="17.100000000000001" customHeight="1">
      <c r="I36" s="4704" t="str">
        <f>cst_wskakunin_sekou6_JIMU_NAME</f>
        <v/>
      </c>
      <c r="J36" s="4704"/>
      <c r="K36" s="4704"/>
      <c r="L36" s="4704"/>
      <c r="M36" s="4704"/>
      <c r="N36" s="4704"/>
      <c r="O36" s="4704"/>
      <c r="P36" s="4704"/>
      <c r="Q36" s="4704"/>
      <c r="R36" s="4704"/>
      <c r="S36" s="4704"/>
      <c r="T36" s="4704"/>
      <c r="U36" s="4704"/>
      <c r="V36" s="4704"/>
      <c r="W36" s="4704"/>
      <c r="X36" s="4704"/>
      <c r="Y36" s="4704"/>
      <c r="Z36" s="4704"/>
      <c r="AA36" s="4704"/>
      <c r="AB36" s="4704"/>
      <c r="AC36" s="4704"/>
      <c r="AD36" s="4704"/>
      <c r="AE36" s="4704"/>
      <c r="AH36" s="1786"/>
    </row>
    <row r="37" spans="1:34" s="1783" customFormat="1" ht="17.100000000000001" customHeight="1">
      <c r="B37" s="1783" t="s">
        <v>3122</v>
      </c>
      <c r="I37" s="1783" t="s">
        <v>2595</v>
      </c>
      <c r="J37" s="4704" t="str">
        <f>cst_wskakunin_sekou6_ZIP</f>
        <v/>
      </c>
      <c r="K37" s="4705"/>
      <c r="L37" s="4705"/>
      <c r="M37" s="4705"/>
      <c r="N37" s="4705"/>
      <c r="O37" s="4705"/>
      <c r="P37" s="4705"/>
    </row>
    <row r="38" spans="1:34" s="1783" customFormat="1" ht="17.100000000000001" customHeight="1">
      <c r="B38" s="1783" t="s">
        <v>3064</v>
      </c>
      <c r="J38" s="4704" t="str">
        <f>cst_wskakunin_sekou6__address</f>
        <v/>
      </c>
      <c r="K38" s="4705"/>
      <c r="L38" s="4705"/>
      <c r="M38" s="4705"/>
      <c r="N38" s="4705"/>
      <c r="O38" s="4705"/>
      <c r="P38" s="4705"/>
      <c r="Q38" s="4705"/>
      <c r="R38" s="4705"/>
      <c r="S38" s="4705"/>
      <c r="T38" s="4705"/>
      <c r="U38" s="4705"/>
      <c r="V38" s="4705"/>
      <c r="W38" s="4705"/>
      <c r="X38" s="4705"/>
      <c r="Y38" s="4705"/>
      <c r="Z38" s="4705"/>
      <c r="AA38" s="4705"/>
      <c r="AB38" s="4705"/>
      <c r="AC38" s="4705"/>
      <c r="AD38" s="4705"/>
      <c r="AE38" s="4705"/>
    </row>
    <row r="39" spans="1:34" s="1218" customFormat="1" ht="17.25" customHeight="1">
      <c r="A39" s="1224"/>
      <c r="B39" s="1219" t="s">
        <v>3124</v>
      </c>
      <c r="C39" s="1219"/>
      <c r="D39" s="1224"/>
      <c r="E39" s="1224"/>
      <c r="F39" s="1224"/>
      <c r="G39" s="1224"/>
      <c r="H39" s="1224"/>
      <c r="I39" s="1224"/>
      <c r="J39" s="2455" t="str">
        <f>cst_wskakunin_sekou6_TEL</f>
        <v/>
      </c>
      <c r="K39" s="2455"/>
      <c r="L39" s="2455"/>
      <c r="M39" s="2455"/>
      <c r="N39" s="2455"/>
      <c r="O39" s="2455"/>
      <c r="P39" s="2455"/>
      <c r="Q39" s="2455"/>
      <c r="R39" s="2455"/>
      <c r="S39" s="2455"/>
      <c r="T39" s="1224"/>
      <c r="U39" s="1224"/>
      <c r="V39" s="1224"/>
      <c r="W39" s="1224"/>
      <c r="X39" s="1224"/>
      <c r="Y39" s="1224"/>
      <c r="Z39" s="1224"/>
      <c r="AA39" s="1224"/>
      <c r="AB39" s="1224"/>
      <c r="AC39" s="1224"/>
      <c r="AD39" s="1224"/>
      <c r="AE39" s="1224"/>
    </row>
    <row r="40" spans="1:34" s="1218" customFormat="1" ht="6.75"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row>
    <row r="41" spans="1:34" s="1783" customFormat="1" ht="17.100000000000001" customHeight="1">
      <c r="A41" s="1218"/>
      <c r="B41" s="1218"/>
      <c r="C41" s="1218"/>
      <c r="D41" s="1218"/>
      <c r="E41" s="1218"/>
      <c r="F41" s="1218"/>
      <c r="G41" s="1218"/>
      <c r="H41" s="1218"/>
      <c r="I41" s="1218"/>
      <c r="J41" s="1218"/>
      <c r="K41" s="1218"/>
      <c r="L41" s="1218"/>
      <c r="M41" s="1218"/>
      <c r="N41" s="1218"/>
      <c r="O41" s="1218"/>
      <c r="P41" s="1218"/>
      <c r="Q41" s="1218"/>
      <c r="R41" s="1218"/>
      <c r="S41" s="1218"/>
      <c r="T41" s="1218"/>
      <c r="U41" s="1218"/>
      <c r="V41" s="1218"/>
      <c r="W41" s="1218"/>
      <c r="X41" s="1218"/>
      <c r="Y41" s="1218"/>
      <c r="Z41" s="1218"/>
      <c r="AA41" s="1218"/>
      <c r="AB41" s="1218"/>
      <c r="AC41" s="1218"/>
      <c r="AD41" s="1218"/>
      <c r="AE41" s="1218"/>
    </row>
    <row r="42" spans="1:34" s="1783" customFormat="1" ht="17.100000000000001" customHeight="1">
      <c r="A42" s="1218"/>
      <c r="B42" s="1218"/>
      <c r="C42" s="1218"/>
      <c r="D42" s="1218"/>
      <c r="E42" s="1218"/>
      <c r="F42" s="1218"/>
      <c r="G42" s="1218"/>
      <c r="H42" s="1218"/>
      <c r="I42" s="1218"/>
      <c r="J42" s="1218"/>
      <c r="K42" s="1218"/>
      <c r="L42" s="1218"/>
      <c r="M42" s="1218"/>
      <c r="N42" s="1218"/>
      <c r="O42" s="1218"/>
      <c r="P42" s="1218"/>
      <c r="Q42" s="1218"/>
      <c r="R42" s="1218"/>
      <c r="S42" s="1218"/>
      <c r="T42" s="1218"/>
      <c r="U42" s="1218"/>
      <c r="V42" s="1218"/>
      <c r="W42" s="1218"/>
      <c r="X42" s="1218"/>
      <c r="Y42" s="1218"/>
      <c r="Z42" s="1218"/>
      <c r="AA42" s="1218"/>
      <c r="AB42" s="1218"/>
      <c r="AC42" s="1218"/>
      <c r="AD42" s="1218"/>
      <c r="AE42" s="1218"/>
    </row>
    <row r="43" spans="1:34" s="1783" customFormat="1" ht="17.100000000000001" customHeight="1">
      <c r="A43" s="1218"/>
      <c r="B43" s="1218"/>
      <c r="C43" s="1218"/>
      <c r="D43" s="1218"/>
      <c r="E43" s="1218"/>
      <c r="F43" s="1218"/>
      <c r="G43" s="1218"/>
      <c r="H43" s="1218"/>
      <c r="I43" s="1218"/>
      <c r="J43" s="1218"/>
      <c r="K43" s="1218"/>
      <c r="L43" s="1218"/>
      <c r="M43" s="1218"/>
      <c r="N43" s="1218"/>
      <c r="O43" s="1218"/>
      <c r="P43" s="1218"/>
      <c r="Q43" s="1218"/>
      <c r="R43" s="1218"/>
      <c r="S43" s="1218"/>
      <c r="T43" s="1218"/>
      <c r="U43" s="1218"/>
      <c r="V43" s="1218"/>
      <c r="W43" s="1218"/>
      <c r="X43" s="1218"/>
      <c r="Y43" s="1218"/>
      <c r="Z43" s="1218"/>
      <c r="AA43" s="1218"/>
      <c r="AB43" s="1218"/>
      <c r="AC43" s="1218"/>
      <c r="AD43" s="1218"/>
      <c r="AE43" s="1218"/>
    </row>
    <row r="44" spans="1:34" s="1783" customFormat="1" ht="17.100000000000001" customHeight="1">
      <c r="A44" s="1218"/>
      <c r="B44" s="1218"/>
      <c r="C44" s="1218"/>
      <c r="D44" s="1218"/>
      <c r="E44" s="1218"/>
      <c r="F44" s="1218"/>
      <c r="G44" s="1218"/>
      <c r="H44" s="1218"/>
      <c r="I44" s="1218"/>
      <c r="J44" s="1218"/>
      <c r="K44" s="1218"/>
      <c r="L44" s="1218"/>
      <c r="M44" s="1218"/>
      <c r="N44" s="1218"/>
      <c r="O44" s="1218"/>
      <c r="P44" s="1218"/>
      <c r="Q44" s="1218"/>
      <c r="R44" s="1218"/>
      <c r="S44" s="1218"/>
      <c r="T44" s="1218"/>
      <c r="U44" s="1218"/>
      <c r="V44" s="1218"/>
      <c r="W44" s="1218"/>
      <c r="X44" s="1218"/>
      <c r="Y44" s="1218"/>
      <c r="Z44" s="1218"/>
      <c r="AA44" s="1218"/>
      <c r="AB44" s="1218"/>
      <c r="AC44" s="1218"/>
      <c r="AD44" s="1218"/>
      <c r="AE44" s="1218"/>
    </row>
    <row r="45" spans="1:34" s="1783" customFormat="1" ht="17.100000000000001" customHeight="1">
      <c r="A45" s="1218"/>
      <c r="B45" s="1218"/>
      <c r="C45" s="1218"/>
      <c r="D45" s="1218"/>
      <c r="E45" s="1218"/>
      <c r="F45" s="1218"/>
      <c r="G45" s="1218"/>
      <c r="H45" s="1218"/>
      <c r="I45" s="1218"/>
      <c r="J45" s="1218"/>
      <c r="K45" s="1218"/>
      <c r="L45" s="1218"/>
      <c r="M45" s="1218"/>
      <c r="N45" s="1218"/>
      <c r="O45" s="1218"/>
      <c r="P45" s="1218"/>
      <c r="Q45" s="1218"/>
      <c r="R45" s="1218"/>
      <c r="S45" s="1218"/>
      <c r="T45" s="1218"/>
      <c r="U45" s="1218"/>
      <c r="V45" s="1218"/>
      <c r="W45" s="1218"/>
      <c r="X45" s="1218"/>
      <c r="Y45" s="1218"/>
      <c r="Z45" s="1218"/>
      <c r="AA45" s="1218"/>
      <c r="AB45" s="1218"/>
      <c r="AC45" s="1218"/>
      <c r="AD45" s="1218"/>
      <c r="AE45" s="1218"/>
    </row>
    <row r="46" spans="1:34" s="1218" customFormat="1" ht="17.25" customHeight="1"/>
    <row r="47" spans="1:34" s="1218" customFormat="1" ht="17.25" customHeight="1"/>
    <row r="48" spans="1:34" s="1218" customFormat="1" ht="17.25" customHeight="1"/>
    <row r="49" s="1218" customFormat="1" ht="17.25" customHeight="1"/>
    <row r="50" s="1218" customFormat="1" ht="17.25" customHeight="1"/>
    <row r="51" s="1218" customFormat="1" ht="17.25" customHeight="1"/>
    <row r="52" s="1218" customFormat="1" ht="17.25" customHeight="1"/>
    <row r="53" s="1218" customFormat="1" ht="17.25" customHeight="1"/>
    <row r="54" s="1218" customFormat="1" ht="17.25" customHeight="1"/>
    <row r="55" s="1218" customFormat="1" ht="17.25" customHeight="1"/>
    <row r="56" s="1218" customFormat="1" ht="17.25" customHeight="1"/>
    <row r="57" s="1218" customFormat="1" ht="17.25" customHeight="1"/>
    <row r="58" s="1218" customFormat="1" ht="17.25" customHeight="1"/>
    <row r="59" s="1218" customFormat="1" ht="17.25" customHeight="1"/>
    <row r="60" s="1218" customFormat="1" ht="17.25" customHeight="1"/>
    <row r="61" s="1218" customFormat="1" ht="17.25" customHeight="1"/>
    <row r="62" s="1218"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36:AE36"/>
    <mergeCell ref="J37:P37"/>
    <mergeCell ref="J38:AE38"/>
    <mergeCell ref="J39:S39"/>
    <mergeCell ref="I29:AE29"/>
    <mergeCell ref="J30:P30"/>
    <mergeCell ref="J31:AE31"/>
    <mergeCell ref="J32:S32"/>
    <mergeCell ref="I34:AE34"/>
    <mergeCell ref="O35:R35"/>
    <mergeCell ref="U35:X35"/>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15:AE15"/>
    <mergeCell ref="A1:AE1"/>
    <mergeCell ref="I6:AE6"/>
    <mergeCell ref="O7:R7"/>
    <mergeCell ref="U7:X7"/>
    <mergeCell ref="I8:AE8"/>
    <mergeCell ref="J9:P9"/>
    <mergeCell ref="J10:AE10"/>
    <mergeCell ref="J11:S11"/>
    <mergeCell ref="I13:AE13"/>
    <mergeCell ref="O14:R14"/>
    <mergeCell ref="U14:X14"/>
  </mergeCells>
  <phoneticPr fontId="136"/>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4809</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4810</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4811</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4812</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4813</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4814</v>
      </c>
    </row>
    <row r="9" spans="1:42">
      <c r="B9" t="s">
        <v>299</v>
      </c>
      <c r="C9" t="s">
        <v>299</v>
      </c>
      <c r="D9" t="s">
        <v>282</v>
      </c>
      <c r="M9">
        <v>8</v>
      </c>
      <c r="AE9" t="s">
        <v>224</v>
      </c>
      <c r="AG9" s="6" t="s">
        <v>300</v>
      </c>
      <c r="AH9" t="s">
        <v>301</v>
      </c>
      <c r="AI9" s="6" t="s">
        <v>302</v>
      </c>
      <c r="AJ9" t="s">
        <v>303</v>
      </c>
      <c r="AO9">
        <v>12</v>
      </c>
      <c r="AP9" t="s">
        <v>4815</v>
      </c>
    </row>
    <row r="10" spans="1:42">
      <c r="B10" t="s">
        <v>304</v>
      </c>
      <c r="C10" t="s">
        <v>304</v>
      </c>
      <c r="D10" t="s">
        <v>292</v>
      </c>
      <c r="M10">
        <v>9</v>
      </c>
      <c r="AE10" t="s">
        <v>225</v>
      </c>
      <c r="AG10" s="6" t="s">
        <v>305</v>
      </c>
      <c r="AH10" t="s">
        <v>306</v>
      </c>
      <c r="AO10">
        <v>13</v>
      </c>
      <c r="AP10" t="s">
        <v>4816</v>
      </c>
    </row>
    <row r="11" spans="1:42">
      <c r="B11" t="s">
        <v>307</v>
      </c>
      <c r="C11" t="s">
        <v>307</v>
      </c>
      <c r="D11" t="s">
        <v>299</v>
      </c>
      <c r="M11">
        <v>10</v>
      </c>
      <c r="AE11" t="s">
        <v>226</v>
      </c>
      <c r="AG11" s="6" t="s">
        <v>308</v>
      </c>
      <c r="AH11" t="s">
        <v>309</v>
      </c>
      <c r="AO11">
        <v>14</v>
      </c>
      <c r="AP11" t="s">
        <v>4817</v>
      </c>
    </row>
    <row r="12" spans="1:42">
      <c r="B12" t="s">
        <v>310</v>
      </c>
      <c r="C12" t="s">
        <v>310</v>
      </c>
      <c r="D12" t="s">
        <v>304</v>
      </c>
      <c r="M12">
        <v>11</v>
      </c>
      <c r="AE12" t="s">
        <v>227</v>
      </c>
      <c r="AG12" s="6" t="s">
        <v>311</v>
      </c>
      <c r="AH12" t="s">
        <v>312</v>
      </c>
      <c r="AO12">
        <v>15</v>
      </c>
      <c r="AP12" t="s">
        <v>4818</v>
      </c>
    </row>
    <row r="13" spans="1:42">
      <c r="B13" t="s">
        <v>313</v>
      </c>
      <c r="C13" t="s">
        <v>313</v>
      </c>
      <c r="D13" t="s">
        <v>307</v>
      </c>
      <c r="M13">
        <v>12</v>
      </c>
      <c r="AE13" t="s">
        <v>228</v>
      </c>
      <c r="AG13" s="6" t="s">
        <v>314</v>
      </c>
      <c r="AH13" t="s">
        <v>315</v>
      </c>
      <c r="AO13">
        <v>16</v>
      </c>
      <c r="AP13" t="s">
        <v>4819</v>
      </c>
    </row>
    <row r="14" spans="1:42">
      <c r="B14" t="s">
        <v>316</v>
      </c>
      <c r="C14" t="s">
        <v>316</v>
      </c>
      <c r="D14" t="s">
        <v>310</v>
      </c>
      <c r="M14">
        <v>13</v>
      </c>
      <c r="AE14" t="s">
        <v>229</v>
      </c>
      <c r="AG14" s="6" t="s">
        <v>317</v>
      </c>
      <c r="AH14" t="s">
        <v>318</v>
      </c>
      <c r="AO14">
        <v>17</v>
      </c>
      <c r="AP14" t="s">
        <v>4820</v>
      </c>
    </row>
    <row r="15" spans="1:42">
      <c r="B15" t="s">
        <v>319</v>
      </c>
      <c r="C15" t="s">
        <v>319</v>
      </c>
      <c r="D15" t="s">
        <v>313</v>
      </c>
      <c r="AE15" t="s">
        <v>230</v>
      </c>
      <c r="AG15" s="6" t="s">
        <v>320</v>
      </c>
      <c r="AH15" t="s">
        <v>321</v>
      </c>
      <c r="AO15">
        <v>18</v>
      </c>
      <c r="AP15" t="s">
        <v>4821</v>
      </c>
    </row>
    <row r="16" spans="1:42">
      <c r="B16" t="s">
        <v>322</v>
      </c>
      <c r="C16" t="s">
        <v>322</v>
      </c>
      <c r="D16" t="s">
        <v>316</v>
      </c>
      <c r="AG16" s="6" t="s">
        <v>323</v>
      </c>
      <c r="AH16" t="s">
        <v>324</v>
      </c>
      <c r="AO16">
        <v>19</v>
      </c>
      <c r="AP16" t="s">
        <v>4822</v>
      </c>
    </row>
    <row r="17" spans="2:42">
      <c r="B17" t="s">
        <v>325</v>
      </c>
      <c r="C17" t="s">
        <v>325</v>
      </c>
      <c r="D17" t="s">
        <v>319</v>
      </c>
      <c r="AG17" s="6" t="s">
        <v>326</v>
      </c>
      <c r="AH17" t="s">
        <v>327</v>
      </c>
      <c r="AO17">
        <v>20</v>
      </c>
      <c r="AP17" t="s">
        <v>4823</v>
      </c>
    </row>
    <row r="18" spans="2:42">
      <c r="B18" t="s">
        <v>328</v>
      </c>
      <c r="C18" t="s">
        <v>328</v>
      </c>
      <c r="D18" t="s">
        <v>322</v>
      </c>
      <c r="AG18" s="6" t="s">
        <v>329</v>
      </c>
      <c r="AH18" t="s">
        <v>330</v>
      </c>
      <c r="AO18">
        <v>21</v>
      </c>
      <c r="AP18" t="s">
        <v>4824</v>
      </c>
    </row>
    <row r="19" spans="2:42">
      <c r="B19" t="s">
        <v>331</v>
      </c>
      <c r="C19" t="s">
        <v>331</v>
      </c>
      <c r="D19" t="s">
        <v>325</v>
      </c>
      <c r="AG19" s="6" t="s">
        <v>332</v>
      </c>
      <c r="AH19" t="s">
        <v>333</v>
      </c>
      <c r="AO19">
        <v>22</v>
      </c>
      <c r="AP19" t="s">
        <v>4825</v>
      </c>
    </row>
    <row r="20" spans="2:42">
      <c r="B20" t="s">
        <v>334</v>
      </c>
      <c r="C20" t="s">
        <v>334</v>
      </c>
      <c r="D20" t="s">
        <v>328</v>
      </c>
      <c r="AG20" s="6" t="s">
        <v>335</v>
      </c>
      <c r="AH20" t="s">
        <v>336</v>
      </c>
      <c r="AO20">
        <v>23</v>
      </c>
      <c r="AP20" t="s">
        <v>4826</v>
      </c>
    </row>
    <row r="21" spans="2:42">
      <c r="B21" t="s">
        <v>337</v>
      </c>
      <c r="C21" t="s">
        <v>337</v>
      </c>
      <c r="D21" t="s">
        <v>331</v>
      </c>
      <c r="AG21" s="6" t="s">
        <v>338</v>
      </c>
      <c r="AH21" t="s">
        <v>339</v>
      </c>
      <c r="AO21">
        <v>24</v>
      </c>
      <c r="AP21" t="s">
        <v>4827</v>
      </c>
    </row>
    <row r="22" spans="2:42">
      <c r="B22" t="s">
        <v>340</v>
      </c>
      <c r="C22" t="s">
        <v>340</v>
      </c>
      <c r="D22" t="s">
        <v>334</v>
      </c>
      <c r="AG22" s="6" t="s">
        <v>341</v>
      </c>
      <c r="AH22" t="s">
        <v>342</v>
      </c>
      <c r="AO22">
        <v>25</v>
      </c>
      <c r="AP22" t="s">
        <v>4828</v>
      </c>
    </row>
    <row r="23" spans="2:42">
      <c r="B23" t="s">
        <v>343</v>
      </c>
      <c r="C23" t="s">
        <v>343</v>
      </c>
      <c r="D23" t="s">
        <v>337</v>
      </c>
      <c r="AG23" s="6" t="s">
        <v>344</v>
      </c>
      <c r="AH23" t="s">
        <v>345</v>
      </c>
      <c r="AO23">
        <v>26</v>
      </c>
      <c r="AP23" t="s">
        <v>4829</v>
      </c>
    </row>
    <row r="24" spans="2:42">
      <c r="B24" t="s">
        <v>346</v>
      </c>
      <c r="C24" t="s">
        <v>346</v>
      </c>
      <c r="D24" t="s">
        <v>340</v>
      </c>
      <c r="AG24" s="6" t="s">
        <v>347</v>
      </c>
      <c r="AH24" t="s">
        <v>348</v>
      </c>
      <c r="AO24">
        <v>27</v>
      </c>
      <c r="AP24" t="s">
        <v>4830</v>
      </c>
    </row>
    <row r="25" spans="2:42">
      <c r="B25" t="s">
        <v>349</v>
      </c>
      <c r="C25" t="s">
        <v>349</v>
      </c>
      <c r="D25" t="s">
        <v>343</v>
      </c>
      <c r="AG25" s="6" t="s">
        <v>350</v>
      </c>
      <c r="AH25" t="s">
        <v>351</v>
      </c>
      <c r="AO25">
        <v>28</v>
      </c>
      <c r="AP25" t="s">
        <v>4831</v>
      </c>
    </row>
    <row r="26" spans="2:42">
      <c r="B26" t="s">
        <v>352</v>
      </c>
      <c r="C26" t="s">
        <v>352</v>
      </c>
      <c r="D26" t="s">
        <v>346</v>
      </c>
      <c r="AG26" s="6" t="s">
        <v>353</v>
      </c>
      <c r="AH26" t="s">
        <v>354</v>
      </c>
      <c r="AO26">
        <v>29</v>
      </c>
      <c r="AP26" t="s">
        <v>4832</v>
      </c>
    </row>
    <row r="27" spans="2:42">
      <c r="B27" t="s">
        <v>355</v>
      </c>
      <c r="C27" t="s">
        <v>355</v>
      </c>
      <c r="D27" t="s">
        <v>349</v>
      </c>
      <c r="AG27" s="6" t="s">
        <v>356</v>
      </c>
      <c r="AH27" t="s">
        <v>357</v>
      </c>
      <c r="AO27">
        <v>30</v>
      </c>
      <c r="AP27" t="s">
        <v>4833</v>
      </c>
    </row>
    <row r="28" spans="2:42">
      <c r="B28" t="s">
        <v>358</v>
      </c>
      <c r="C28" t="s">
        <v>358</v>
      </c>
      <c r="D28" t="s">
        <v>352</v>
      </c>
      <c r="AG28" s="6" t="s">
        <v>359</v>
      </c>
      <c r="AH28" t="s">
        <v>360</v>
      </c>
      <c r="AO28">
        <v>31</v>
      </c>
      <c r="AP28" t="s">
        <v>4834</v>
      </c>
    </row>
    <row r="29" spans="2:42">
      <c r="B29" t="s">
        <v>361</v>
      </c>
      <c r="C29" t="s">
        <v>361</v>
      </c>
      <c r="D29" t="s">
        <v>355</v>
      </c>
      <c r="AG29" s="6" t="s">
        <v>362</v>
      </c>
      <c r="AH29" t="s">
        <v>363</v>
      </c>
      <c r="AO29">
        <v>32</v>
      </c>
      <c r="AP29" t="s">
        <v>4835</v>
      </c>
    </row>
    <row r="30" spans="2:42">
      <c r="B30" t="s">
        <v>364</v>
      </c>
      <c r="C30" t="s">
        <v>364</v>
      </c>
      <c r="D30" t="s">
        <v>358</v>
      </c>
      <c r="AG30" s="6" t="s">
        <v>365</v>
      </c>
      <c r="AH30" t="s">
        <v>366</v>
      </c>
      <c r="AO30">
        <v>33</v>
      </c>
      <c r="AP30" t="s">
        <v>4836</v>
      </c>
    </row>
    <row r="31" spans="2:42">
      <c r="B31" t="s">
        <v>367</v>
      </c>
      <c r="C31" t="s">
        <v>367</v>
      </c>
      <c r="D31" t="s">
        <v>361</v>
      </c>
      <c r="AG31" s="6" t="s">
        <v>368</v>
      </c>
      <c r="AH31" t="s">
        <v>369</v>
      </c>
      <c r="AO31">
        <v>34</v>
      </c>
      <c r="AP31" t="s">
        <v>4837</v>
      </c>
    </row>
    <row r="32" spans="2:42">
      <c r="B32" t="s">
        <v>370</v>
      </c>
      <c r="C32" t="s">
        <v>370</v>
      </c>
      <c r="D32" t="s">
        <v>364</v>
      </c>
      <c r="AG32" s="6" t="s">
        <v>371</v>
      </c>
      <c r="AH32" t="s">
        <v>372</v>
      </c>
      <c r="AO32">
        <v>35</v>
      </c>
      <c r="AP32" t="s">
        <v>4838</v>
      </c>
    </row>
    <row r="33" spans="2:42">
      <c r="B33" t="s">
        <v>373</v>
      </c>
      <c r="C33" t="s">
        <v>373</v>
      </c>
      <c r="D33" t="s">
        <v>367</v>
      </c>
      <c r="AG33" s="6" t="s">
        <v>374</v>
      </c>
      <c r="AH33" t="s">
        <v>375</v>
      </c>
      <c r="AO33">
        <v>36</v>
      </c>
      <c r="AP33" t="s">
        <v>4839</v>
      </c>
    </row>
    <row r="34" spans="2:42">
      <c r="B34" t="s">
        <v>376</v>
      </c>
      <c r="C34" t="s">
        <v>376</v>
      </c>
      <c r="D34" t="s">
        <v>370</v>
      </c>
      <c r="AG34" s="6" t="s">
        <v>377</v>
      </c>
      <c r="AH34" t="s">
        <v>378</v>
      </c>
      <c r="AO34">
        <v>37</v>
      </c>
      <c r="AP34" t="s">
        <v>4840</v>
      </c>
    </row>
    <row r="35" spans="2:42">
      <c r="B35" t="s">
        <v>379</v>
      </c>
      <c r="C35" t="s">
        <v>379</v>
      </c>
      <c r="D35" t="s">
        <v>373</v>
      </c>
      <c r="AG35" s="6" t="s">
        <v>380</v>
      </c>
      <c r="AH35" t="s">
        <v>381</v>
      </c>
      <c r="AO35">
        <v>38</v>
      </c>
      <c r="AP35" t="s">
        <v>4841</v>
      </c>
    </row>
    <row r="36" spans="2:42">
      <c r="B36" t="s">
        <v>382</v>
      </c>
      <c r="C36" t="s">
        <v>382</v>
      </c>
      <c r="D36" t="s">
        <v>376</v>
      </c>
      <c r="AG36" s="6" t="s">
        <v>383</v>
      </c>
      <c r="AH36" t="s">
        <v>384</v>
      </c>
      <c r="AO36">
        <v>39</v>
      </c>
      <c r="AP36" t="s">
        <v>4842</v>
      </c>
    </row>
    <row r="37" spans="2:42">
      <c r="B37" t="s">
        <v>385</v>
      </c>
      <c r="C37" t="s">
        <v>385</v>
      </c>
      <c r="D37" t="s">
        <v>379</v>
      </c>
      <c r="AG37" s="6" t="s">
        <v>386</v>
      </c>
      <c r="AH37" t="s">
        <v>387</v>
      </c>
      <c r="AO37">
        <v>40</v>
      </c>
      <c r="AP37" t="s">
        <v>4843</v>
      </c>
    </row>
    <row r="38" spans="2:42">
      <c r="B38" t="s">
        <v>388</v>
      </c>
      <c r="C38" t="s">
        <v>388</v>
      </c>
      <c r="D38" t="s">
        <v>382</v>
      </c>
      <c r="AG38" s="6" t="s">
        <v>389</v>
      </c>
      <c r="AH38" t="s">
        <v>390</v>
      </c>
      <c r="AO38">
        <v>41</v>
      </c>
      <c r="AP38" t="s">
        <v>4844</v>
      </c>
    </row>
    <row r="39" spans="2:42">
      <c r="B39" t="s">
        <v>391</v>
      </c>
      <c r="C39" t="s">
        <v>391</v>
      </c>
      <c r="D39" t="s">
        <v>385</v>
      </c>
      <c r="AG39" s="6" t="s">
        <v>392</v>
      </c>
      <c r="AH39" t="s">
        <v>393</v>
      </c>
      <c r="AO39">
        <v>42</v>
      </c>
      <c r="AP39" t="s">
        <v>4845</v>
      </c>
    </row>
    <row r="40" spans="2:42">
      <c r="B40" t="s">
        <v>394</v>
      </c>
      <c r="C40" t="s">
        <v>394</v>
      </c>
      <c r="D40" t="s">
        <v>388</v>
      </c>
      <c r="AG40" s="6" t="s">
        <v>395</v>
      </c>
      <c r="AH40" t="s">
        <v>396</v>
      </c>
      <c r="AO40">
        <v>43</v>
      </c>
      <c r="AP40" t="s">
        <v>4846</v>
      </c>
    </row>
    <row r="41" spans="2:42">
      <c r="B41" t="s">
        <v>397</v>
      </c>
      <c r="C41" t="s">
        <v>397</v>
      </c>
      <c r="D41" t="s">
        <v>391</v>
      </c>
      <c r="AG41" s="6" t="s">
        <v>398</v>
      </c>
      <c r="AH41" t="s">
        <v>399</v>
      </c>
      <c r="AO41">
        <v>44</v>
      </c>
      <c r="AP41" t="s">
        <v>4847</v>
      </c>
    </row>
    <row r="42" spans="2:42">
      <c r="B42" t="s">
        <v>400</v>
      </c>
      <c r="C42" t="s">
        <v>400</v>
      </c>
      <c r="D42" t="s">
        <v>394</v>
      </c>
      <c r="AG42" s="6" t="s">
        <v>401</v>
      </c>
      <c r="AH42" t="s">
        <v>402</v>
      </c>
      <c r="AO42">
        <v>45</v>
      </c>
      <c r="AP42" t="s">
        <v>4848</v>
      </c>
    </row>
    <row r="43" spans="2:42">
      <c r="B43" t="s">
        <v>403</v>
      </c>
      <c r="C43" t="s">
        <v>403</v>
      </c>
      <c r="D43" t="s">
        <v>397</v>
      </c>
      <c r="AG43" s="6" t="s">
        <v>404</v>
      </c>
      <c r="AH43" t="s">
        <v>405</v>
      </c>
      <c r="AO43">
        <v>46</v>
      </c>
      <c r="AP43" t="s">
        <v>4849</v>
      </c>
    </row>
    <row r="44" spans="2:42">
      <c r="B44" t="s">
        <v>406</v>
      </c>
      <c r="C44" t="s">
        <v>406</v>
      </c>
      <c r="D44" t="s">
        <v>400</v>
      </c>
      <c r="AG44" s="6" t="s">
        <v>407</v>
      </c>
      <c r="AH44" t="s">
        <v>408</v>
      </c>
      <c r="AO44">
        <v>99</v>
      </c>
      <c r="AP44" t="s">
        <v>4850</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6"/>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23" customWidth="1"/>
    <col min="2" max="2" width="11.625" style="523" customWidth="1"/>
    <col min="3" max="4" width="9.625" style="523" customWidth="1"/>
    <col min="5" max="6" width="8.125" style="523" customWidth="1"/>
    <col min="7" max="10" width="10.375" style="523" customWidth="1"/>
    <col min="11" max="11" width="9" style="523" customWidth="1"/>
    <col min="12" max="16384" width="9" style="523"/>
  </cols>
  <sheetData>
    <row r="1" spans="1:10">
      <c r="J1" s="524"/>
    </row>
    <row r="2" spans="1:10" ht="21" customHeight="1">
      <c r="A2" s="4749" t="s">
        <v>3259</v>
      </c>
      <c r="B2" s="4749"/>
      <c r="C2" s="4749"/>
      <c r="D2" s="4749"/>
      <c r="E2" s="4749"/>
      <c r="F2" s="4749"/>
      <c r="G2" s="4749"/>
      <c r="H2" s="4749"/>
      <c r="I2" s="4749"/>
      <c r="J2" s="4749"/>
    </row>
    <row r="4" spans="1:10" ht="41.25" customHeight="1">
      <c r="A4" s="4750" t="s">
        <v>3260</v>
      </c>
      <c r="B4" s="4750"/>
      <c r="C4" s="4750"/>
      <c r="D4" s="4750"/>
      <c r="E4" s="4750"/>
      <c r="F4" s="4750"/>
      <c r="G4" s="4750"/>
      <c r="H4" s="4750"/>
      <c r="I4" s="4750"/>
      <c r="J4" s="4750"/>
    </row>
    <row r="6" spans="1:10" ht="36" customHeight="1">
      <c r="A6" s="4751" t="s">
        <v>3261</v>
      </c>
      <c r="B6" s="4751"/>
      <c r="C6" s="4751"/>
      <c r="D6" s="4737"/>
      <c r="E6" s="4737"/>
      <c r="F6" s="4737"/>
      <c r="G6" s="4737"/>
      <c r="H6" s="4737"/>
      <c r="I6" s="4737"/>
      <c r="J6" s="4737"/>
    </row>
    <row r="7" spans="1:10" ht="36" customHeight="1">
      <c r="A7" s="4751" t="s">
        <v>3262</v>
      </c>
      <c r="B7" s="4751"/>
      <c r="C7" s="4751"/>
      <c r="D7" s="4737"/>
      <c r="E7" s="4737"/>
      <c r="F7" s="4737"/>
      <c r="G7" s="4737"/>
      <c r="H7" s="4737"/>
      <c r="I7" s="4737"/>
      <c r="J7" s="4737"/>
    </row>
    <row r="8" spans="1:10" ht="27" customHeight="1">
      <c r="A8" s="4739" t="s">
        <v>3263</v>
      </c>
      <c r="B8" s="4739"/>
      <c r="C8" s="4739"/>
      <c r="D8" s="4740" t="s">
        <v>19</v>
      </c>
      <c r="E8" s="4741"/>
      <c r="F8" s="4741"/>
      <c r="G8" s="4741"/>
      <c r="H8" s="4741"/>
      <c r="I8" s="4741"/>
      <c r="J8" s="4744"/>
    </row>
    <row r="9" spans="1:10" ht="27" customHeight="1">
      <c r="A9" s="4739"/>
      <c r="B9" s="4739"/>
      <c r="C9" s="4739"/>
      <c r="D9" s="4742"/>
      <c r="E9" s="4743"/>
      <c r="F9" s="4743"/>
      <c r="G9" s="4743"/>
      <c r="H9" s="4743"/>
      <c r="I9" s="4743"/>
      <c r="J9" s="4745"/>
    </row>
    <row r="10" spans="1:10" ht="27" customHeight="1">
      <c r="A10" s="4739"/>
      <c r="B10" s="4739"/>
      <c r="C10" s="4739"/>
      <c r="D10" s="4742" t="s">
        <v>2563</v>
      </c>
      <c r="E10" s="4743"/>
      <c r="F10" s="4743"/>
      <c r="G10" s="4743"/>
      <c r="H10" s="4743"/>
      <c r="I10" s="4743"/>
      <c r="J10" s="4745"/>
    </row>
    <row r="11" spans="1:10" ht="27" customHeight="1">
      <c r="A11" s="4739"/>
      <c r="B11" s="4739"/>
      <c r="C11" s="4739"/>
      <c r="D11" s="4742"/>
      <c r="E11" s="4743"/>
      <c r="F11" s="4743"/>
      <c r="G11" s="4743"/>
      <c r="H11" s="4743"/>
      <c r="I11" s="4743"/>
      <c r="J11" s="4745"/>
    </row>
    <row r="12" spans="1:10" ht="36" customHeight="1">
      <c r="A12" s="4739"/>
      <c r="B12" s="4739"/>
      <c r="C12" s="4739"/>
      <c r="D12" s="4746" t="s">
        <v>3005</v>
      </c>
      <c r="E12" s="4747"/>
      <c r="F12" s="4747" t="s">
        <v>3264</v>
      </c>
      <c r="G12" s="4747"/>
      <c r="H12" s="4747"/>
      <c r="I12" s="4747"/>
      <c r="J12" s="4748"/>
    </row>
    <row r="13" spans="1:10" ht="24" customHeight="1"/>
    <row r="14" spans="1:10" ht="33" customHeight="1">
      <c r="A14" s="4737"/>
      <c r="B14" s="4737"/>
      <c r="C14" s="4737" t="s">
        <v>3265</v>
      </c>
      <c r="D14" s="4737"/>
      <c r="E14" s="4737" t="s">
        <v>3266</v>
      </c>
      <c r="F14" s="4737"/>
      <c r="G14" s="4737" t="s">
        <v>3267</v>
      </c>
      <c r="H14" s="4737"/>
      <c r="I14" s="4737" t="s">
        <v>3268</v>
      </c>
      <c r="J14" s="4737"/>
    </row>
    <row r="15" spans="1:10" ht="40.5" customHeight="1">
      <c r="A15" s="4737" t="s">
        <v>3269</v>
      </c>
      <c r="B15" s="4737"/>
      <c r="C15" s="4738" t="s">
        <v>3270</v>
      </c>
      <c r="D15" s="4737"/>
      <c r="E15" s="4737"/>
      <c r="F15" s="4737"/>
      <c r="G15" s="4737"/>
      <c r="H15" s="4737"/>
      <c r="I15" s="4737"/>
      <c r="J15" s="4737"/>
    </row>
    <row r="16" spans="1:10" ht="40.5" customHeight="1">
      <c r="A16" s="4737" t="s">
        <v>3271</v>
      </c>
      <c r="B16" s="4737"/>
      <c r="C16" s="4737" t="s">
        <v>3272</v>
      </c>
      <c r="D16" s="4737"/>
      <c r="E16" s="4737"/>
      <c r="F16" s="4737"/>
      <c r="G16" s="4737"/>
      <c r="H16" s="4737"/>
      <c r="I16" s="4737"/>
      <c r="J16" s="4737"/>
    </row>
    <row r="17" spans="1:10" ht="40.5" customHeight="1">
      <c r="A17" s="4737" t="s">
        <v>3273</v>
      </c>
      <c r="B17" s="4737"/>
      <c r="C17" s="4738" t="s">
        <v>3274</v>
      </c>
      <c r="D17" s="4737"/>
      <c r="E17" s="4737"/>
      <c r="F17" s="4737"/>
      <c r="G17" s="4737"/>
      <c r="H17" s="4737"/>
      <c r="I17" s="4737"/>
      <c r="J17" s="4737"/>
    </row>
    <row r="18" spans="1:10" ht="40.5" customHeight="1">
      <c r="A18" s="4737" t="s">
        <v>3275</v>
      </c>
      <c r="B18" s="4737"/>
      <c r="C18" s="4737" t="s">
        <v>3276</v>
      </c>
      <c r="D18" s="4737"/>
      <c r="E18" s="4737"/>
      <c r="F18" s="4737"/>
      <c r="G18" s="4737"/>
      <c r="H18" s="4737"/>
      <c r="I18" s="4737"/>
      <c r="J18" s="4737"/>
    </row>
    <row r="19" spans="1:10" ht="24" customHeight="1"/>
    <row r="20" spans="1:10" s="525" customFormat="1">
      <c r="A20" s="4735" t="s">
        <v>3277</v>
      </c>
      <c r="B20" s="4735"/>
    </row>
    <row r="21" spans="1:10" s="525" customFormat="1" ht="21.75" customHeight="1">
      <c r="A21" s="526" t="s">
        <v>1298</v>
      </c>
      <c r="B21" s="4735" t="s">
        <v>3278</v>
      </c>
      <c r="C21" s="4735"/>
      <c r="D21" s="4735"/>
      <c r="E21" s="4735"/>
      <c r="F21" s="4735"/>
      <c r="G21" s="4735"/>
      <c r="H21" s="4735"/>
      <c r="I21" s="4735"/>
      <c r="J21" s="4735"/>
    </row>
    <row r="22" spans="1:10" s="525" customFormat="1" ht="33" customHeight="1">
      <c r="A22" s="526" t="s">
        <v>1305</v>
      </c>
      <c r="B22" s="4736" t="s">
        <v>3279</v>
      </c>
      <c r="C22" s="4736"/>
      <c r="D22" s="4736"/>
      <c r="E22" s="4736"/>
      <c r="F22" s="4736"/>
      <c r="G22" s="4736"/>
      <c r="H22" s="4736"/>
      <c r="I22" s="4736"/>
      <c r="J22" s="4736"/>
    </row>
    <row r="23" spans="1:10" s="525" customFormat="1" ht="33" customHeight="1">
      <c r="A23" s="526" t="s">
        <v>1309</v>
      </c>
      <c r="B23" s="4736" t="s">
        <v>3280</v>
      </c>
      <c r="C23" s="4736"/>
      <c r="D23" s="4736"/>
      <c r="E23" s="4736"/>
      <c r="F23" s="4736"/>
      <c r="G23" s="4736"/>
      <c r="H23" s="4736"/>
      <c r="I23" s="4736"/>
      <c r="J23" s="4736"/>
    </row>
    <row r="24" spans="1:10" s="525" customFormat="1" ht="33" customHeight="1">
      <c r="A24" s="526" t="s">
        <v>2484</v>
      </c>
      <c r="B24" s="4736" t="s">
        <v>3281</v>
      </c>
      <c r="C24" s="4736"/>
      <c r="D24" s="4736"/>
      <c r="E24" s="4736"/>
      <c r="F24" s="4736"/>
      <c r="G24" s="4736"/>
      <c r="H24" s="4736"/>
      <c r="I24" s="4736"/>
      <c r="J24" s="4736"/>
    </row>
    <row r="25" spans="1:10" s="525" customFormat="1" ht="33" customHeight="1">
      <c r="A25" s="526" t="s">
        <v>3282</v>
      </c>
      <c r="B25" s="4736" t="s">
        <v>3283</v>
      </c>
      <c r="C25" s="4736"/>
      <c r="D25" s="4736"/>
      <c r="E25" s="4736"/>
      <c r="F25" s="4736"/>
      <c r="G25" s="4736"/>
      <c r="H25" s="4736"/>
      <c r="I25" s="4736"/>
      <c r="J25" s="4736"/>
    </row>
    <row r="26" spans="1:10" s="525" customFormat="1" ht="21.75" customHeight="1">
      <c r="A26" s="526" t="s">
        <v>3284</v>
      </c>
      <c r="B26" s="4735" t="s">
        <v>3285</v>
      </c>
      <c r="C26" s="4735"/>
      <c r="D26" s="4735"/>
      <c r="E26" s="4735"/>
      <c r="F26" s="4735"/>
      <c r="G26" s="4735"/>
      <c r="H26" s="4735"/>
      <c r="I26" s="4735"/>
      <c r="J26" s="4735"/>
    </row>
    <row r="27" spans="1:10" s="525" customFormat="1" ht="21.75" customHeight="1">
      <c r="A27" s="526" t="s">
        <v>3286</v>
      </c>
      <c r="B27" s="4735" t="s">
        <v>3287</v>
      </c>
      <c r="C27" s="4735"/>
      <c r="D27" s="4735"/>
      <c r="E27" s="4735"/>
      <c r="F27" s="4735"/>
      <c r="G27" s="4735"/>
      <c r="H27" s="4735"/>
      <c r="I27" s="4735"/>
      <c r="J27" s="4735"/>
    </row>
    <row r="28" spans="1:10" s="525" customFormat="1" ht="21.75" customHeight="1">
      <c r="A28" s="526" t="s">
        <v>3288</v>
      </c>
      <c r="B28" s="4735" t="s">
        <v>3289</v>
      </c>
      <c r="C28" s="4735"/>
      <c r="D28" s="4735"/>
      <c r="E28" s="4735"/>
      <c r="F28" s="4735"/>
      <c r="G28" s="4735"/>
      <c r="H28" s="4735"/>
      <c r="I28" s="4735"/>
      <c r="J28" s="4735"/>
    </row>
    <row r="29" spans="1:10" s="525" customFormat="1" ht="21.75" customHeight="1">
      <c r="A29" s="526" t="s">
        <v>3290</v>
      </c>
      <c r="B29" s="4735" t="s">
        <v>3291</v>
      </c>
      <c r="C29" s="4735"/>
      <c r="D29" s="4735"/>
      <c r="E29" s="4735"/>
      <c r="F29" s="4735"/>
      <c r="G29" s="4735"/>
      <c r="H29" s="4735"/>
      <c r="I29" s="4735"/>
      <c r="J29" s="4735"/>
    </row>
    <row r="30" spans="1:10" s="525" customFormat="1">
      <c r="A30" s="526"/>
      <c r="B30" s="527"/>
      <c r="C30" s="527"/>
      <c r="D30" s="527"/>
      <c r="E30" s="527"/>
      <c r="F30" s="527"/>
      <c r="G30" s="527"/>
      <c r="H30" s="527"/>
      <c r="I30" s="527"/>
      <c r="J30" s="527"/>
    </row>
    <row r="31" spans="1:10" s="525" customFormat="1">
      <c r="A31" s="526"/>
    </row>
    <row r="32" spans="1:10" s="525" customFormat="1"/>
    <row r="33" s="525" customFormat="1"/>
    <row r="34" s="525"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6"/>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47" customWidth="1"/>
    <col min="2" max="2" width="14.125" style="1047" customWidth="1"/>
    <col min="3" max="3" width="8.375" style="1047" customWidth="1"/>
    <col min="4" max="4" width="2.625" style="1047" customWidth="1"/>
    <col min="5" max="5" width="3" style="1047" customWidth="1"/>
    <col min="6" max="6" width="2.625" style="1048" customWidth="1"/>
    <col min="7" max="7" width="8.375" style="1047" customWidth="1"/>
    <col min="8" max="11" width="2.625" style="1047" customWidth="1"/>
    <col min="12" max="12" width="2.125" style="1047" customWidth="1"/>
    <col min="13" max="13" width="12.125" style="1049" customWidth="1"/>
    <col min="14" max="16" width="2.625" style="1048" customWidth="1"/>
    <col min="17" max="18" width="10.625" style="1048" customWidth="1"/>
    <col min="19" max="19" width="9" style="1047" customWidth="1"/>
    <col min="20" max="16384" width="9" style="1047"/>
  </cols>
  <sheetData>
    <row r="1" spans="1:18" s="1046" customFormat="1" ht="21" customHeight="1">
      <c r="A1" s="1041" t="s">
        <v>3259</v>
      </c>
      <c r="B1" s="1041"/>
      <c r="C1" s="1041"/>
      <c r="D1" s="1041"/>
      <c r="E1" s="1041"/>
      <c r="F1" s="1042"/>
      <c r="G1" s="1041"/>
      <c r="H1" s="1041"/>
      <c r="I1" s="1041"/>
      <c r="J1" s="1041"/>
      <c r="K1" s="1041"/>
      <c r="L1" s="1041"/>
      <c r="M1" s="1043"/>
      <c r="N1" s="1044"/>
      <c r="O1" s="1044"/>
      <c r="P1" s="1044"/>
      <c r="Q1" s="1044"/>
      <c r="R1" s="1045" t="s">
        <v>3824</v>
      </c>
    </row>
    <row r="2" spans="1:18" s="1046" customFormat="1" ht="15" customHeight="1">
      <c r="A2" s="1041"/>
      <c r="B2" s="1041"/>
      <c r="C2" s="1041"/>
      <c r="D2" s="1041"/>
      <c r="E2" s="1041"/>
      <c r="F2" s="1042"/>
      <c r="G2" s="1041"/>
      <c r="H2" s="1041"/>
      <c r="I2" s="1041"/>
      <c r="J2" s="4792" t="s">
        <v>3292</v>
      </c>
      <c r="K2" s="4792"/>
      <c r="L2" s="4792"/>
      <c r="M2" s="4792"/>
      <c r="N2" s="4792"/>
      <c r="O2" s="4792"/>
      <c r="P2" s="4792"/>
      <c r="Q2" s="4792"/>
      <c r="R2" s="4792"/>
    </row>
    <row r="3" spans="1:18" s="1046" customFormat="1" ht="15" customHeight="1">
      <c r="A3" s="1041"/>
      <c r="B3" s="1041"/>
      <c r="C3" s="1041"/>
      <c r="D3" s="1041"/>
      <c r="E3" s="1041"/>
      <c r="F3" s="1042"/>
      <c r="G3" s="1041"/>
      <c r="H3" s="1041"/>
      <c r="I3" s="1041"/>
      <c r="J3" s="4793" t="s">
        <v>3293</v>
      </c>
      <c r="K3" s="4793"/>
      <c r="L3" s="4793"/>
      <c r="M3" s="4793"/>
      <c r="N3" s="4793"/>
      <c r="O3" s="4793"/>
      <c r="P3" s="4793"/>
      <c r="Q3" s="4793"/>
      <c r="R3" s="4793"/>
    </row>
    <row r="4" spans="1:18" ht="12" thickBot="1"/>
    <row r="5" spans="1:18" s="1050" customFormat="1" ht="13.5" customHeight="1">
      <c r="A5" s="4794"/>
      <c r="B5" s="4797" t="s">
        <v>3294</v>
      </c>
      <c r="C5" s="4797" t="s">
        <v>3295</v>
      </c>
      <c r="D5" s="4797" t="s">
        <v>3296</v>
      </c>
      <c r="E5" s="4797"/>
      <c r="F5" s="4797"/>
      <c r="G5" s="4797"/>
      <c r="H5" s="4797"/>
      <c r="I5" s="4797"/>
      <c r="J5" s="4797"/>
      <c r="K5" s="4797"/>
      <c r="L5" s="4797"/>
      <c r="M5" s="4799"/>
      <c r="N5" s="4800" t="s">
        <v>3310</v>
      </c>
      <c r="O5" s="4800"/>
      <c r="P5" s="4800"/>
      <c r="Q5" s="4800"/>
      <c r="R5" s="4801"/>
    </row>
    <row r="6" spans="1:18" s="1050" customFormat="1" ht="13.5" customHeight="1">
      <c r="A6" s="4795"/>
      <c r="B6" s="4787"/>
      <c r="C6" s="4787"/>
      <c r="D6" s="4802" t="s">
        <v>3297</v>
      </c>
      <c r="E6" s="4803"/>
      <c r="F6" s="4782" t="s">
        <v>3298</v>
      </c>
      <c r="G6" s="4806"/>
      <c r="H6" s="4787" t="s">
        <v>3299</v>
      </c>
      <c r="I6" s="4787"/>
      <c r="J6" s="4787"/>
      <c r="K6" s="4787"/>
      <c r="L6" s="4782" t="s">
        <v>528</v>
      </c>
      <c r="M6" s="4783"/>
      <c r="N6" s="4786" t="s">
        <v>3300</v>
      </c>
      <c r="O6" s="4787"/>
      <c r="P6" s="4787"/>
      <c r="Q6" s="4787" t="s">
        <v>3301</v>
      </c>
      <c r="R6" s="4788"/>
    </row>
    <row r="7" spans="1:18" s="1050" customFormat="1" ht="13.5" customHeight="1" thickBot="1">
      <c r="A7" s="4796"/>
      <c r="B7" s="4798"/>
      <c r="C7" s="4798"/>
      <c r="D7" s="4804"/>
      <c r="E7" s="4805"/>
      <c r="F7" s="4784"/>
      <c r="G7" s="4807"/>
      <c r="H7" s="1051">
        <v>1</v>
      </c>
      <c r="I7" s="1051">
        <v>2</v>
      </c>
      <c r="J7" s="1051">
        <v>3</v>
      </c>
      <c r="K7" s="1051">
        <v>4</v>
      </c>
      <c r="L7" s="4784"/>
      <c r="M7" s="4785"/>
      <c r="N7" s="1052" t="s">
        <v>3302</v>
      </c>
      <c r="O7" s="1051" t="s">
        <v>3303</v>
      </c>
      <c r="P7" s="1051" t="s">
        <v>3304</v>
      </c>
      <c r="Q7" s="1051" t="s">
        <v>3305</v>
      </c>
      <c r="R7" s="1053" t="s">
        <v>3306</v>
      </c>
    </row>
    <row r="8" spans="1:18" s="1048" customFormat="1" ht="12" customHeight="1" thickTop="1">
      <c r="A8" s="4789" t="s">
        <v>3825</v>
      </c>
      <c r="B8" s="4753" t="s">
        <v>3894</v>
      </c>
      <c r="C8" s="4808" t="s">
        <v>3895</v>
      </c>
      <c r="D8" s="1054" t="s">
        <v>139</v>
      </c>
      <c r="E8" s="1055" t="s">
        <v>498</v>
      </c>
      <c r="F8" s="1054"/>
      <c r="G8" s="1055"/>
      <c r="H8" s="1056"/>
      <c r="I8" s="1056" t="s">
        <v>139</v>
      </c>
      <c r="J8" s="1056"/>
      <c r="K8" s="1056"/>
      <c r="L8" s="1054" t="s">
        <v>139</v>
      </c>
      <c r="M8" s="4791" t="s">
        <v>3895</v>
      </c>
      <c r="N8" s="1057" t="s">
        <v>139</v>
      </c>
      <c r="O8" s="1056"/>
      <c r="P8" s="1056"/>
      <c r="Q8" s="4759" t="s">
        <v>3307</v>
      </c>
      <c r="R8" s="4762" t="s">
        <v>3307</v>
      </c>
    </row>
    <row r="9" spans="1:18" s="1048" customFormat="1" ht="12" customHeight="1">
      <c r="A9" s="4789"/>
      <c r="B9" s="4753"/>
      <c r="C9" s="4773"/>
      <c r="D9" s="1058"/>
      <c r="E9" s="1059"/>
      <c r="F9" s="1058"/>
      <c r="G9" s="1059"/>
      <c r="H9" s="1060"/>
      <c r="I9" s="1060"/>
      <c r="J9" s="1060"/>
      <c r="K9" s="1060"/>
      <c r="L9" s="1058"/>
      <c r="M9" s="4809"/>
      <c r="N9" s="1061"/>
      <c r="O9" s="1060"/>
      <c r="P9" s="1060"/>
      <c r="Q9" s="4773"/>
      <c r="R9" s="4774"/>
    </row>
    <row r="10" spans="1:18" ht="12" customHeight="1">
      <c r="A10" s="4789"/>
      <c r="B10" s="4753"/>
      <c r="C10" s="4752" t="s">
        <v>3896</v>
      </c>
      <c r="D10" s="1062" t="s">
        <v>139</v>
      </c>
      <c r="E10" s="1063" t="s">
        <v>498</v>
      </c>
      <c r="F10" s="1062" t="s">
        <v>139</v>
      </c>
      <c r="G10" s="1064" t="s">
        <v>3308</v>
      </c>
      <c r="H10" s="1065"/>
      <c r="I10" s="1065" t="s">
        <v>139</v>
      </c>
      <c r="J10" s="1065"/>
      <c r="K10" s="1065"/>
      <c r="L10" s="1062" t="s">
        <v>139</v>
      </c>
      <c r="M10" s="4811" t="s">
        <v>3897</v>
      </c>
      <c r="N10" s="1066" t="s">
        <v>139</v>
      </c>
      <c r="O10" s="1065" t="s">
        <v>139</v>
      </c>
      <c r="P10" s="1065"/>
      <c r="Q10" s="4758" t="s">
        <v>3307</v>
      </c>
      <c r="R10" s="4761" t="s">
        <v>3307</v>
      </c>
    </row>
    <row r="11" spans="1:18" ht="12" customHeight="1">
      <c r="A11" s="4789"/>
      <c r="B11" s="4753"/>
      <c r="C11" s="4753"/>
      <c r="D11" s="1067"/>
      <c r="E11" s="1055"/>
      <c r="F11" s="1067"/>
      <c r="G11" s="1068"/>
      <c r="H11" s="1069"/>
      <c r="I11" s="1069"/>
      <c r="J11" s="1069"/>
      <c r="K11" s="1069"/>
      <c r="L11" s="1067"/>
      <c r="M11" s="4791"/>
      <c r="N11" s="1070"/>
      <c r="O11" s="1069"/>
      <c r="P11" s="1069"/>
      <c r="Q11" s="4759"/>
      <c r="R11" s="4762"/>
    </row>
    <row r="12" spans="1:18" ht="12" customHeight="1">
      <c r="A12" s="4789"/>
      <c r="B12" s="4753"/>
      <c r="C12" s="4753"/>
      <c r="D12" s="1067"/>
      <c r="E12" s="1055"/>
      <c r="F12" s="1071" t="s">
        <v>139</v>
      </c>
      <c r="G12" s="1068" t="s">
        <v>3309</v>
      </c>
      <c r="H12" s="1071" t="s">
        <v>139</v>
      </c>
      <c r="I12" s="1071" t="s">
        <v>139</v>
      </c>
      <c r="J12" s="1069"/>
      <c r="K12" s="1069"/>
      <c r="L12" s="1071" t="s">
        <v>139</v>
      </c>
      <c r="M12" s="4757" t="s">
        <v>3898</v>
      </c>
      <c r="N12" s="1070" t="s">
        <v>139</v>
      </c>
      <c r="O12" s="1069"/>
      <c r="P12" s="1071" t="s">
        <v>139</v>
      </c>
      <c r="Q12" s="4759"/>
      <c r="R12" s="4762"/>
    </row>
    <row r="13" spans="1:18" ht="12" customHeight="1">
      <c r="A13" s="4789"/>
      <c r="B13" s="4753"/>
      <c r="C13" s="4753"/>
      <c r="D13" s="1067"/>
      <c r="E13" s="1055"/>
      <c r="F13" s="1067"/>
      <c r="G13" s="1068"/>
      <c r="H13" s="1069"/>
      <c r="I13" s="1069"/>
      <c r="J13" s="1069"/>
      <c r="K13" s="1069"/>
      <c r="L13" s="1067"/>
      <c r="M13" s="4757"/>
      <c r="N13" s="1070"/>
      <c r="O13" s="1069"/>
      <c r="P13" s="1069"/>
      <c r="Q13" s="4759"/>
      <c r="R13" s="4762"/>
    </row>
    <row r="14" spans="1:18" ht="12" customHeight="1">
      <c r="A14" s="4789"/>
      <c r="B14" s="4753"/>
      <c r="C14" s="4753"/>
      <c r="D14" s="1067"/>
      <c r="E14" s="1055"/>
      <c r="F14" s="1071" t="s">
        <v>139</v>
      </c>
      <c r="G14" s="1068"/>
      <c r="H14" s="1071" t="s">
        <v>139</v>
      </c>
      <c r="I14" s="1071" t="s">
        <v>139</v>
      </c>
      <c r="J14" s="1069"/>
      <c r="K14" s="1069"/>
      <c r="L14" s="1071" t="s">
        <v>139</v>
      </c>
      <c r="M14" s="4757" t="s">
        <v>3899</v>
      </c>
      <c r="N14" s="1070" t="s">
        <v>139</v>
      </c>
      <c r="O14" s="1069"/>
      <c r="P14" s="1071" t="s">
        <v>139</v>
      </c>
      <c r="Q14" s="4759"/>
      <c r="R14" s="4762"/>
    </row>
    <row r="15" spans="1:18" ht="12" customHeight="1">
      <c r="A15" s="4789"/>
      <c r="B15" s="4753"/>
      <c r="C15" s="4753"/>
      <c r="D15" s="1067"/>
      <c r="E15" s="1055"/>
      <c r="F15" s="1067"/>
      <c r="G15" s="1068"/>
      <c r="H15" s="1069"/>
      <c r="I15" s="1069"/>
      <c r="J15" s="1069"/>
      <c r="K15" s="1069"/>
      <c r="L15" s="1067"/>
      <c r="M15" s="4757"/>
      <c r="N15" s="1070"/>
      <c r="O15" s="1069"/>
      <c r="P15" s="1069"/>
      <c r="Q15" s="4759"/>
      <c r="R15" s="4762"/>
    </row>
    <row r="16" spans="1:18" ht="12" customHeight="1">
      <c r="A16" s="4789"/>
      <c r="B16" s="4753"/>
      <c r="C16" s="4753"/>
      <c r="D16" s="1067"/>
      <c r="E16" s="1055"/>
      <c r="F16" s="1067"/>
      <c r="G16" s="1055"/>
      <c r="H16" s="1071" t="s">
        <v>139</v>
      </c>
      <c r="I16" s="1071" t="s">
        <v>139</v>
      </c>
      <c r="J16" s="1069"/>
      <c r="K16" s="1069"/>
      <c r="L16" s="1071" t="s">
        <v>139</v>
      </c>
      <c r="M16" s="4757" t="s">
        <v>3900</v>
      </c>
      <c r="N16" s="1070" t="s">
        <v>139</v>
      </c>
      <c r="O16" s="1071" t="s">
        <v>139</v>
      </c>
      <c r="P16" s="1071" t="s">
        <v>139</v>
      </c>
      <c r="Q16" s="4759"/>
      <c r="R16" s="4762"/>
    </row>
    <row r="17" spans="1:18" ht="12" customHeight="1">
      <c r="A17" s="4789"/>
      <c r="B17" s="4753"/>
      <c r="C17" s="4753"/>
      <c r="D17" s="1067"/>
      <c r="E17" s="1055"/>
      <c r="F17" s="1067"/>
      <c r="G17" s="1055"/>
      <c r="H17" s="1069"/>
      <c r="I17" s="1069"/>
      <c r="J17" s="1069"/>
      <c r="K17" s="1069"/>
      <c r="L17" s="1067"/>
      <c r="M17" s="4757"/>
      <c r="N17" s="1070"/>
      <c r="O17" s="1069"/>
      <c r="P17" s="1069"/>
      <c r="Q17" s="4759"/>
      <c r="R17" s="4762"/>
    </row>
    <row r="18" spans="1:18" ht="12" customHeight="1">
      <c r="A18" s="4789"/>
      <c r="B18" s="4753"/>
      <c r="C18" s="4753"/>
      <c r="D18" s="1067"/>
      <c r="E18" s="1055"/>
      <c r="F18" s="1067"/>
      <c r="G18" s="1055"/>
      <c r="H18" s="1071" t="s">
        <v>139</v>
      </c>
      <c r="I18" s="1071" t="s">
        <v>139</v>
      </c>
      <c r="J18" s="1069"/>
      <c r="K18" s="1069"/>
      <c r="L18" s="1071" t="s">
        <v>139</v>
      </c>
      <c r="M18" s="4757" t="s">
        <v>3901</v>
      </c>
      <c r="N18" s="1070" t="s">
        <v>139</v>
      </c>
      <c r="O18" s="1069"/>
      <c r="P18" s="1071" t="s">
        <v>139</v>
      </c>
      <c r="Q18" s="4759"/>
      <c r="R18" s="4762"/>
    </row>
    <row r="19" spans="1:18" ht="12" customHeight="1">
      <c r="A19" s="4789"/>
      <c r="B19" s="4753"/>
      <c r="C19" s="4765"/>
      <c r="D19" s="1058"/>
      <c r="E19" s="1059"/>
      <c r="F19" s="1058"/>
      <c r="G19" s="1059"/>
      <c r="H19" s="1060"/>
      <c r="I19" s="1060"/>
      <c r="J19" s="1060"/>
      <c r="K19" s="1060"/>
      <c r="L19" s="1058"/>
      <c r="M19" s="4772"/>
      <c r="N19" s="1061"/>
      <c r="O19" s="1060"/>
      <c r="P19" s="1060"/>
      <c r="Q19" s="4773"/>
      <c r="R19" s="4774"/>
    </row>
    <row r="20" spans="1:18" ht="12" customHeight="1">
      <c r="A20" s="4789"/>
      <c r="B20" s="4753"/>
      <c r="C20" s="4810" t="s">
        <v>3902</v>
      </c>
      <c r="D20" s="1062" t="s">
        <v>139</v>
      </c>
      <c r="E20" s="1055" t="s">
        <v>498</v>
      </c>
      <c r="F20" s="1062" t="s">
        <v>139</v>
      </c>
      <c r="G20" s="1068" t="s">
        <v>3309</v>
      </c>
      <c r="H20" s="1065"/>
      <c r="I20" s="1065" t="s">
        <v>139</v>
      </c>
      <c r="J20" s="1065"/>
      <c r="K20" s="1065"/>
      <c r="L20" s="1062" t="s">
        <v>139</v>
      </c>
      <c r="M20" s="4771" t="s">
        <v>3903</v>
      </c>
      <c r="N20" s="1066" t="s">
        <v>139</v>
      </c>
      <c r="O20" s="1065" t="s">
        <v>139</v>
      </c>
      <c r="P20" s="1065"/>
      <c r="Q20" s="4758" t="s">
        <v>3307</v>
      </c>
      <c r="R20" s="4761" t="s">
        <v>3307</v>
      </c>
    </row>
    <row r="21" spans="1:18" ht="12" customHeight="1">
      <c r="A21" s="4789"/>
      <c r="B21" s="4753"/>
      <c r="C21" s="4780"/>
      <c r="D21" s="1067"/>
      <c r="E21" s="1055"/>
      <c r="F21" s="1067"/>
      <c r="G21" s="1068"/>
      <c r="H21" s="1069"/>
      <c r="I21" s="1069"/>
      <c r="J21" s="1069"/>
      <c r="K21" s="1069"/>
      <c r="L21" s="1067"/>
      <c r="M21" s="4757"/>
      <c r="N21" s="1070"/>
      <c r="O21" s="1069"/>
      <c r="P21" s="1069"/>
      <c r="Q21" s="4759"/>
      <c r="R21" s="4762"/>
    </row>
    <row r="22" spans="1:18" ht="12" customHeight="1">
      <c r="A22" s="4789"/>
      <c r="B22" s="4753"/>
      <c r="C22" s="4780"/>
      <c r="D22" s="1067"/>
      <c r="E22" s="1055"/>
      <c r="F22" s="1071" t="s">
        <v>139</v>
      </c>
      <c r="G22" s="1068"/>
      <c r="H22" s="1069"/>
      <c r="I22" s="1071" t="s">
        <v>139</v>
      </c>
      <c r="J22" s="1069"/>
      <c r="K22" s="1069"/>
      <c r="L22" s="1071" t="s">
        <v>139</v>
      </c>
      <c r="M22" s="4757" t="s">
        <v>3904</v>
      </c>
      <c r="N22" s="1070" t="s">
        <v>139</v>
      </c>
      <c r="O22" s="1071" t="s">
        <v>139</v>
      </c>
      <c r="P22" s="1069"/>
      <c r="Q22" s="4759"/>
      <c r="R22" s="4762"/>
    </row>
    <row r="23" spans="1:18" ht="12" customHeight="1">
      <c r="A23" s="4789"/>
      <c r="B23" s="4753"/>
      <c r="C23" s="4780"/>
      <c r="D23" s="1067"/>
      <c r="E23" s="1055"/>
      <c r="F23" s="1067"/>
      <c r="G23" s="1068"/>
      <c r="H23" s="1069"/>
      <c r="I23" s="1069"/>
      <c r="J23" s="1069"/>
      <c r="K23" s="1069"/>
      <c r="L23" s="1067"/>
      <c r="M23" s="4757"/>
      <c r="N23" s="1070"/>
      <c r="O23" s="1069"/>
      <c r="P23" s="1069"/>
      <c r="Q23" s="4759"/>
      <c r="R23" s="4762"/>
    </row>
    <row r="24" spans="1:18" ht="12" customHeight="1">
      <c r="A24" s="4789"/>
      <c r="B24" s="4753"/>
      <c r="C24" s="4780"/>
      <c r="D24" s="1067"/>
      <c r="E24" s="1055"/>
      <c r="F24" s="1071" t="s">
        <v>139</v>
      </c>
      <c r="G24" s="1068"/>
      <c r="H24" s="1069"/>
      <c r="I24" s="1071" t="s">
        <v>139</v>
      </c>
      <c r="J24" s="1071" t="s">
        <v>139</v>
      </c>
      <c r="K24" s="1071" t="s">
        <v>139</v>
      </c>
      <c r="L24" s="1071" t="s">
        <v>139</v>
      </c>
      <c r="M24" s="4757" t="s">
        <v>3905</v>
      </c>
      <c r="N24" s="1070" t="s">
        <v>139</v>
      </c>
      <c r="O24" s="1071" t="s">
        <v>139</v>
      </c>
      <c r="P24" s="1071" t="s">
        <v>139</v>
      </c>
      <c r="Q24" s="4759"/>
      <c r="R24" s="4762"/>
    </row>
    <row r="25" spans="1:18" ht="12" customHeight="1">
      <c r="A25" s="4789"/>
      <c r="B25" s="4753"/>
      <c r="C25" s="4780"/>
      <c r="D25" s="1067"/>
      <c r="E25" s="1055"/>
      <c r="F25" s="1067"/>
      <c r="G25" s="1068"/>
      <c r="H25" s="1069"/>
      <c r="I25" s="1069"/>
      <c r="J25" s="1069"/>
      <c r="K25" s="1069"/>
      <c r="L25" s="1067"/>
      <c r="M25" s="4757"/>
      <c r="N25" s="1070"/>
      <c r="O25" s="1069"/>
      <c r="P25" s="1069"/>
      <c r="Q25" s="4759"/>
      <c r="R25" s="4762"/>
    </row>
    <row r="26" spans="1:18" ht="12" customHeight="1">
      <c r="A26" s="4789"/>
      <c r="B26" s="4753"/>
      <c r="C26" s="4780"/>
      <c r="D26" s="1067"/>
      <c r="E26" s="1055"/>
      <c r="F26" s="1067"/>
      <c r="G26" s="1055"/>
      <c r="H26" s="1069"/>
      <c r="I26" s="1071" t="s">
        <v>139</v>
      </c>
      <c r="J26" s="1071" t="s">
        <v>139</v>
      </c>
      <c r="K26" s="1071" t="s">
        <v>139</v>
      </c>
      <c r="L26" s="1071" t="s">
        <v>139</v>
      </c>
      <c r="M26" s="4757" t="s">
        <v>3906</v>
      </c>
      <c r="N26" s="1070" t="s">
        <v>139</v>
      </c>
      <c r="O26" s="1071" t="s">
        <v>139</v>
      </c>
      <c r="P26" s="1071" t="s">
        <v>139</v>
      </c>
      <c r="Q26" s="4759"/>
      <c r="R26" s="4762"/>
    </row>
    <row r="27" spans="1:18" ht="12" customHeight="1">
      <c r="A27" s="4789"/>
      <c r="B27" s="4753"/>
      <c r="C27" s="4780"/>
      <c r="D27" s="1067"/>
      <c r="E27" s="1055"/>
      <c r="F27" s="1067"/>
      <c r="G27" s="1055"/>
      <c r="H27" s="1069"/>
      <c r="I27" s="1069"/>
      <c r="J27" s="1069"/>
      <c r="K27" s="1069"/>
      <c r="L27" s="1067"/>
      <c r="M27" s="4757"/>
      <c r="N27" s="1070"/>
      <c r="O27" s="1069"/>
      <c r="P27" s="1069"/>
      <c r="Q27" s="4759"/>
      <c r="R27" s="4762"/>
    </row>
    <row r="28" spans="1:18" ht="12" customHeight="1">
      <c r="A28" s="4789"/>
      <c r="B28" s="4753"/>
      <c r="C28" s="4780"/>
      <c r="D28" s="1067"/>
      <c r="E28" s="1055"/>
      <c r="F28" s="1067"/>
      <c r="G28" s="1055"/>
      <c r="H28" s="1069"/>
      <c r="I28" s="1071" t="s">
        <v>139</v>
      </c>
      <c r="J28" s="1071" t="s">
        <v>139</v>
      </c>
      <c r="K28" s="1071" t="s">
        <v>139</v>
      </c>
      <c r="L28" s="1071" t="s">
        <v>139</v>
      </c>
      <c r="M28" s="4757" t="s">
        <v>3907</v>
      </c>
      <c r="N28" s="1070" t="s">
        <v>139</v>
      </c>
      <c r="O28" s="1071" t="s">
        <v>139</v>
      </c>
      <c r="P28" s="1071" t="s">
        <v>139</v>
      </c>
      <c r="Q28" s="4759"/>
      <c r="R28" s="4762"/>
    </row>
    <row r="29" spans="1:18" ht="12" customHeight="1">
      <c r="A29" s="4789"/>
      <c r="B29" s="4753"/>
      <c r="C29" s="4781"/>
      <c r="D29" s="1058"/>
      <c r="E29" s="1059"/>
      <c r="F29" s="1058"/>
      <c r="G29" s="1059"/>
      <c r="H29" s="1060"/>
      <c r="I29" s="1060"/>
      <c r="J29" s="1060"/>
      <c r="K29" s="1060"/>
      <c r="L29" s="1058"/>
      <c r="M29" s="4772"/>
      <c r="N29" s="1061"/>
      <c r="O29" s="1060"/>
      <c r="P29" s="1060"/>
      <c r="Q29" s="4773"/>
      <c r="R29" s="4774"/>
    </row>
    <row r="30" spans="1:18" ht="12" customHeight="1">
      <c r="A30" s="4789"/>
      <c r="B30" s="4753"/>
      <c r="C30" s="4779" t="s">
        <v>3908</v>
      </c>
      <c r="D30" s="1062" t="s">
        <v>139</v>
      </c>
      <c r="E30" s="1055" t="s">
        <v>498</v>
      </c>
      <c r="F30" s="1062" t="s">
        <v>139</v>
      </c>
      <c r="G30" s="1068" t="s">
        <v>3309</v>
      </c>
      <c r="H30" s="1065"/>
      <c r="I30" s="1065" t="s">
        <v>139</v>
      </c>
      <c r="J30" s="1065" t="s">
        <v>139</v>
      </c>
      <c r="K30" s="1065" t="s">
        <v>139</v>
      </c>
      <c r="L30" s="1062" t="s">
        <v>139</v>
      </c>
      <c r="M30" s="4771" t="s">
        <v>3909</v>
      </c>
      <c r="N30" s="1066" t="s">
        <v>139</v>
      </c>
      <c r="O30" s="1065" t="s">
        <v>139</v>
      </c>
      <c r="P30" s="1065"/>
      <c r="Q30" s="4758" t="s">
        <v>3307</v>
      </c>
      <c r="R30" s="4761" t="s">
        <v>3307</v>
      </c>
    </row>
    <row r="31" spans="1:18" ht="12" customHeight="1">
      <c r="A31" s="4789"/>
      <c r="B31" s="4753"/>
      <c r="C31" s="4780"/>
      <c r="D31" s="1067"/>
      <c r="E31" s="1055"/>
      <c r="F31" s="1067"/>
      <c r="G31" s="1068"/>
      <c r="H31" s="1069"/>
      <c r="I31" s="1069"/>
      <c r="J31" s="1069"/>
      <c r="K31" s="1069"/>
      <c r="L31" s="1067"/>
      <c r="M31" s="4757"/>
      <c r="N31" s="1070"/>
      <c r="O31" s="1069"/>
      <c r="P31" s="1069"/>
      <c r="Q31" s="4759"/>
      <c r="R31" s="4762"/>
    </row>
    <row r="32" spans="1:18" ht="12" customHeight="1">
      <c r="A32" s="4789"/>
      <c r="B32" s="4753"/>
      <c r="C32" s="4780"/>
      <c r="D32" s="1067"/>
      <c r="E32" s="1055"/>
      <c r="F32" s="1071" t="s">
        <v>139</v>
      </c>
      <c r="G32" s="1068"/>
      <c r="H32" s="1069"/>
      <c r="I32" s="1071" t="s">
        <v>139</v>
      </c>
      <c r="J32" s="1071" t="s">
        <v>139</v>
      </c>
      <c r="K32" s="1071" t="s">
        <v>139</v>
      </c>
      <c r="L32" s="1071" t="s">
        <v>139</v>
      </c>
      <c r="M32" s="4757" t="s">
        <v>3910</v>
      </c>
      <c r="N32" s="1070" t="s">
        <v>139</v>
      </c>
      <c r="O32" s="1071" t="s">
        <v>139</v>
      </c>
      <c r="P32" s="1069"/>
      <c r="Q32" s="4759"/>
      <c r="R32" s="4762"/>
    </row>
    <row r="33" spans="1:18" ht="12" customHeight="1">
      <c r="A33" s="4789"/>
      <c r="B33" s="4753"/>
      <c r="C33" s="4780"/>
      <c r="D33" s="1067"/>
      <c r="E33" s="1055"/>
      <c r="F33" s="1067"/>
      <c r="G33" s="1068"/>
      <c r="H33" s="1069"/>
      <c r="I33" s="1069"/>
      <c r="J33" s="1069"/>
      <c r="K33" s="1069"/>
      <c r="L33" s="1067"/>
      <c r="M33" s="4757"/>
      <c r="N33" s="1070"/>
      <c r="O33" s="1069"/>
      <c r="P33" s="1069"/>
      <c r="Q33" s="4759"/>
      <c r="R33" s="4762"/>
    </row>
    <row r="34" spans="1:18" ht="12" customHeight="1">
      <c r="A34" s="4789"/>
      <c r="B34" s="4753"/>
      <c r="C34" s="4780"/>
      <c r="D34" s="1067"/>
      <c r="E34" s="1055"/>
      <c r="F34" s="1071" t="s">
        <v>139</v>
      </c>
      <c r="G34" s="1068"/>
      <c r="H34" s="1069"/>
      <c r="I34" s="1071" t="s">
        <v>139</v>
      </c>
      <c r="J34" s="1071" t="s">
        <v>139</v>
      </c>
      <c r="K34" s="1071" t="s">
        <v>139</v>
      </c>
      <c r="L34" s="1071" t="s">
        <v>139</v>
      </c>
      <c r="M34" s="4757" t="s">
        <v>3911</v>
      </c>
      <c r="N34" s="1070" t="s">
        <v>139</v>
      </c>
      <c r="O34" s="1071" t="s">
        <v>139</v>
      </c>
      <c r="P34" s="1071" t="s">
        <v>139</v>
      </c>
      <c r="Q34" s="4759"/>
      <c r="R34" s="4762"/>
    </row>
    <row r="35" spans="1:18" ht="12" customHeight="1">
      <c r="A35" s="4789"/>
      <c r="B35" s="4753"/>
      <c r="C35" s="4780"/>
      <c r="D35" s="1067"/>
      <c r="E35" s="1055"/>
      <c r="F35" s="1067"/>
      <c r="G35" s="1068"/>
      <c r="H35" s="1069"/>
      <c r="I35" s="1069"/>
      <c r="J35" s="1069"/>
      <c r="K35" s="1069"/>
      <c r="L35" s="1067"/>
      <c r="M35" s="4757"/>
      <c r="N35" s="1070"/>
      <c r="O35" s="1069"/>
      <c r="P35" s="1069"/>
      <c r="Q35" s="4759"/>
      <c r="R35" s="4762"/>
    </row>
    <row r="36" spans="1:18" ht="12" customHeight="1">
      <c r="A36" s="4789"/>
      <c r="B36" s="4753"/>
      <c r="C36" s="4780"/>
      <c r="D36" s="1067"/>
      <c r="E36" s="1055"/>
      <c r="F36" s="1071" t="s">
        <v>139</v>
      </c>
      <c r="G36" s="1068"/>
      <c r="H36" s="1069"/>
      <c r="I36" s="1071" t="s">
        <v>139</v>
      </c>
      <c r="J36" s="1071" t="s">
        <v>139</v>
      </c>
      <c r="K36" s="1071" t="s">
        <v>139</v>
      </c>
      <c r="L36" s="1071" t="s">
        <v>139</v>
      </c>
      <c r="M36" s="4757" t="s">
        <v>3905</v>
      </c>
      <c r="N36" s="1070" t="s">
        <v>139</v>
      </c>
      <c r="O36" s="1071" t="s">
        <v>139</v>
      </c>
      <c r="P36" s="1071" t="s">
        <v>139</v>
      </c>
      <c r="Q36" s="4759"/>
      <c r="R36" s="4762"/>
    </row>
    <row r="37" spans="1:18" ht="12" customHeight="1">
      <c r="A37" s="4789"/>
      <c r="B37" s="4753"/>
      <c r="C37" s="4780"/>
      <c r="D37" s="1067"/>
      <c r="E37" s="1055"/>
      <c r="F37" s="1067"/>
      <c r="G37" s="1068"/>
      <c r="H37" s="1069"/>
      <c r="I37" s="1069"/>
      <c r="J37" s="1069"/>
      <c r="K37" s="1069"/>
      <c r="L37" s="1067"/>
      <c r="M37" s="4757"/>
      <c r="N37" s="1070"/>
      <c r="O37" s="1069"/>
      <c r="P37" s="1069"/>
      <c r="Q37" s="4759"/>
      <c r="R37" s="4762"/>
    </row>
    <row r="38" spans="1:18" ht="12" customHeight="1">
      <c r="A38" s="4789"/>
      <c r="B38" s="4753"/>
      <c r="C38" s="4780"/>
      <c r="D38" s="1067"/>
      <c r="E38" s="1055"/>
      <c r="F38" s="1067"/>
      <c r="G38" s="1055"/>
      <c r="H38" s="1069"/>
      <c r="I38" s="1071" t="s">
        <v>139</v>
      </c>
      <c r="J38" s="1071" t="s">
        <v>139</v>
      </c>
      <c r="K38" s="1071" t="s">
        <v>139</v>
      </c>
      <c r="L38" s="1071" t="s">
        <v>139</v>
      </c>
      <c r="M38" s="4757" t="s">
        <v>3906</v>
      </c>
      <c r="N38" s="1070" t="s">
        <v>139</v>
      </c>
      <c r="O38" s="1071" t="s">
        <v>139</v>
      </c>
      <c r="P38" s="1071" t="s">
        <v>139</v>
      </c>
      <c r="Q38" s="4759"/>
      <c r="R38" s="4762"/>
    </row>
    <row r="39" spans="1:18" ht="12" customHeight="1">
      <c r="A39" s="4789"/>
      <c r="B39" s="4753"/>
      <c r="C39" s="4780"/>
      <c r="D39" s="1067"/>
      <c r="E39" s="1055"/>
      <c r="F39" s="1067"/>
      <c r="G39" s="1055"/>
      <c r="H39" s="1069"/>
      <c r="I39" s="1069"/>
      <c r="J39" s="1069"/>
      <c r="K39" s="1069"/>
      <c r="L39" s="1067"/>
      <c r="M39" s="4757"/>
      <c r="N39" s="1070"/>
      <c r="O39" s="1069"/>
      <c r="P39" s="1069"/>
      <c r="Q39" s="4759"/>
      <c r="R39" s="4762"/>
    </row>
    <row r="40" spans="1:18" ht="12" customHeight="1">
      <c r="A40" s="4789"/>
      <c r="B40" s="4753"/>
      <c r="C40" s="4780"/>
      <c r="D40" s="1067"/>
      <c r="E40" s="1055"/>
      <c r="F40" s="1067"/>
      <c r="G40" s="1055"/>
      <c r="H40" s="1069"/>
      <c r="I40" s="1071" t="s">
        <v>139</v>
      </c>
      <c r="J40" s="1071" t="s">
        <v>139</v>
      </c>
      <c r="K40" s="1071" t="s">
        <v>139</v>
      </c>
      <c r="L40" s="1071" t="s">
        <v>139</v>
      </c>
      <c r="M40" s="4757" t="s">
        <v>3907</v>
      </c>
      <c r="N40" s="1070" t="s">
        <v>139</v>
      </c>
      <c r="O40" s="1071" t="s">
        <v>139</v>
      </c>
      <c r="P40" s="1071" t="s">
        <v>139</v>
      </c>
      <c r="Q40" s="4759"/>
      <c r="R40" s="4762"/>
    </row>
    <row r="41" spans="1:18" ht="12" customHeight="1">
      <c r="A41" s="4789"/>
      <c r="B41" s="4753"/>
      <c r="C41" s="4781"/>
      <c r="D41" s="1058"/>
      <c r="E41" s="1059"/>
      <c r="F41" s="1058"/>
      <c r="G41" s="1059"/>
      <c r="H41" s="1060"/>
      <c r="I41" s="1060"/>
      <c r="J41" s="1060"/>
      <c r="K41" s="1060"/>
      <c r="L41" s="1058"/>
      <c r="M41" s="4772"/>
      <c r="N41" s="1061"/>
      <c r="O41" s="1060"/>
      <c r="P41" s="1060"/>
      <c r="Q41" s="4773"/>
      <c r="R41" s="4774"/>
    </row>
    <row r="42" spans="1:18" ht="12" customHeight="1">
      <c r="A42" s="4789"/>
      <c r="B42" s="4753"/>
      <c r="C42" s="4776" t="s">
        <v>3912</v>
      </c>
      <c r="D42" s="1062" t="s">
        <v>139</v>
      </c>
      <c r="E42" s="1063" t="s">
        <v>498</v>
      </c>
      <c r="F42" s="1062" t="s">
        <v>139</v>
      </c>
      <c r="G42" s="1064" t="s">
        <v>3309</v>
      </c>
      <c r="H42" s="1065"/>
      <c r="I42" s="1065" t="s">
        <v>139</v>
      </c>
      <c r="J42" s="1065"/>
      <c r="K42" s="1065"/>
      <c r="L42" s="1062" t="s">
        <v>139</v>
      </c>
      <c r="M42" s="4771" t="s">
        <v>3913</v>
      </c>
      <c r="N42" s="1066" t="s">
        <v>139</v>
      </c>
      <c r="O42" s="1065" t="s">
        <v>139</v>
      </c>
      <c r="P42" s="1065" t="s">
        <v>139</v>
      </c>
      <c r="Q42" s="4758" t="s">
        <v>3307</v>
      </c>
      <c r="R42" s="4761" t="s">
        <v>3307</v>
      </c>
    </row>
    <row r="43" spans="1:18" ht="12" customHeight="1">
      <c r="A43" s="4789"/>
      <c r="B43" s="4753"/>
      <c r="C43" s="4777"/>
      <c r="D43" s="1067"/>
      <c r="E43" s="1055"/>
      <c r="F43" s="1067"/>
      <c r="G43" s="1068"/>
      <c r="H43" s="1069"/>
      <c r="I43" s="1069"/>
      <c r="J43" s="1069"/>
      <c r="K43" s="1069"/>
      <c r="L43" s="1067"/>
      <c r="M43" s="4757"/>
      <c r="N43" s="1070"/>
      <c r="O43" s="1069"/>
      <c r="P43" s="1069"/>
      <c r="Q43" s="4759"/>
      <c r="R43" s="4762"/>
    </row>
    <row r="44" spans="1:18" ht="12" customHeight="1">
      <c r="A44" s="4789"/>
      <c r="B44" s="4753"/>
      <c r="C44" s="4777"/>
      <c r="D44" s="1067"/>
      <c r="E44" s="1055"/>
      <c r="F44" s="1071" t="s">
        <v>139</v>
      </c>
      <c r="G44" s="1068"/>
      <c r="H44" s="1069"/>
      <c r="I44" s="1071" t="s">
        <v>139</v>
      </c>
      <c r="J44" s="1069"/>
      <c r="K44" s="1069"/>
      <c r="L44" s="1071" t="s">
        <v>139</v>
      </c>
      <c r="M44" s="4757" t="s">
        <v>3914</v>
      </c>
      <c r="N44" s="1070" t="s">
        <v>139</v>
      </c>
      <c r="O44" s="1071" t="s">
        <v>139</v>
      </c>
      <c r="P44" s="1071" t="s">
        <v>139</v>
      </c>
      <c r="Q44" s="4759"/>
      <c r="R44" s="4762"/>
    </row>
    <row r="45" spans="1:18" ht="12" customHeight="1">
      <c r="A45" s="4789"/>
      <c r="B45" s="4753"/>
      <c r="C45" s="4777"/>
      <c r="D45" s="1067"/>
      <c r="E45" s="1055"/>
      <c r="F45" s="1067"/>
      <c r="G45" s="1068"/>
      <c r="H45" s="1069"/>
      <c r="I45" s="1069"/>
      <c r="J45" s="1069"/>
      <c r="K45" s="1069"/>
      <c r="L45" s="1067"/>
      <c r="M45" s="4757"/>
      <c r="N45" s="1070"/>
      <c r="O45" s="1069"/>
      <c r="P45" s="1069"/>
      <c r="Q45" s="4759"/>
      <c r="R45" s="4762"/>
    </row>
    <row r="46" spans="1:18" ht="12" customHeight="1">
      <c r="A46" s="4789"/>
      <c r="B46" s="4753"/>
      <c r="C46" s="4777"/>
      <c r="D46" s="1067"/>
      <c r="E46" s="1055"/>
      <c r="F46" s="1071" t="s">
        <v>139</v>
      </c>
      <c r="G46" s="1068"/>
      <c r="H46" s="1069"/>
      <c r="I46" s="1071" t="s">
        <v>139</v>
      </c>
      <c r="J46" s="1069"/>
      <c r="K46" s="1069"/>
      <c r="L46" s="1071" t="s">
        <v>139</v>
      </c>
      <c r="M46" s="4757" t="s">
        <v>3915</v>
      </c>
      <c r="N46" s="1070" t="s">
        <v>139</v>
      </c>
      <c r="O46" s="1071" t="s">
        <v>139</v>
      </c>
      <c r="P46" s="1069"/>
      <c r="Q46" s="4759"/>
      <c r="R46" s="4762"/>
    </row>
    <row r="47" spans="1:18" ht="12" customHeight="1">
      <c r="A47" s="4789"/>
      <c r="B47" s="4753"/>
      <c r="C47" s="4777"/>
      <c r="D47" s="1067"/>
      <c r="E47" s="1055"/>
      <c r="F47" s="1067"/>
      <c r="G47" s="1068"/>
      <c r="H47" s="1069"/>
      <c r="I47" s="1069"/>
      <c r="J47" s="1069"/>
      <c r="K47" s="1069"/>
      <c r="L47" s="1067"/>
      <c r="M47" s="4757"/>
      <c r="N47" s="1070"/>
      <c r="O47" s="1069"/>
      <c r="P47" s="1069"/>
      <c r="Q47" s="4759"/>
      <c r="R47" s="4762"/>
    </row>
    <row r="48" spans="1:18" ht="12" customHeight="1">
      <c r="A48" s="4789"/>
      <c r="B48" s="4753"/>
      <c r="C48" s="4777"/>
      <c r="D48" s="1067"/>
      <c r="E48" s="1055"/>
      <c r="F48" s="1071" t="s">
        <v>139</v>
      </c>
      <c r="G48" s="1068"/>
      <c r="H48" s="1069"/>
      <c r="I48" s="1071" t="s">
        <v>139</v>
      </c>
      <c r="J48" s="1069"/>
      <c r="K48" s="1069"/>
      <c r="L48" s="1071" t="s">
        <v>139</v>
      </c>
      <c r="M48" s="4757" t="s">
        <v>3916</v>
      </c>
      <c r="N48" s="1070" t="s">
        <v>139</v>
      </c>
      <c r="O48" s="1071" t="s">
        <v>139</v>
      </c>
      <c r="P48" s="1071" t="s">
        <v>139</v>
      </c>
      <c r="Q48" s="4759"/>
      <c r="R48" s="4762"/>
    </row>
    <row r="49" spans="1:18" ht="12" customHeight="1">
      <c r="A49" s="4789"/>
      <c r="B49" s="4753"/>
      <c r="C49" s="4777"/>
      <c r="D49" s="1067"/>
      <c r="E49" s="1055"/>
      <c r="F49" s="1067"/>
      <c r="G49" s="1068"/>
      <c r="H49" s="1069"/>
      <c r="I49" s="1069"/>
      <c r="J49" s="1069"/>
      <c r="K49" s="1069"/>
      <c r="L49" s="1067"/>
      <c r="M49" s="4757"/>
      <c r="N49" s="1070"/>
      <c r="O49" s="1069"/>
      <c r="P49" s="1069"/>
      <c r="Q49" s="4759"/>
      <c r="R49" s="4762"/>
    </row>
    <row r="50" spans="1:18" ht="12" customHeight="1">
      <c r="A50" s="4789"/>
      <c r="B50" s="4753"/>
      <c r="C50" s="4777"/>
      <c r="D50" s="1067"/>
      <c r="E50" s="1055"/>
      <c r="F50" s="1067"/>
      <c r="G50" s="1055"/>
      <c r="H50" s="1069"/>
      <c r="I50" s="1071" t="s">
        <v>139</v>
      </c>
      <c r="J50" s="1069"/>
      <c r="K50" s="1069"/>
      <c r="L50" s="1071" t="s">
        <v>139</v>
      </c>
      <c r="M50" s="4757" t="s">
        <v>3917</v>
      </c>
      <c r="N50" s="1070" t="s">
        <v>139</v>
      </c>
      <c r="O50" s="1071" t="s">
        <v>139</v>
      </c>
      <c r="P50" s="1071" t="s">
        <v>139</v>
      </c>
      <c r="Q50" s="4759"/>
      <c r="R50" s="4762"/>
    </row>
    <row r="51" spans="1:18" ht="12" customHeight="1">
      <c r="A51" s="4789"/>
      <c r="B51" s="4753"/>
      <c r="C51" s="4777"/>
      <c r="D51" s="1067"/>
      <c r="E51" s="1055"/>
      <c r="F51" s="1067"/>
      <c r="G51" s="1055"/>
      <c r="H51" s="1069"/>
      <c r="I51" s="1069"/>
      <c r="J51" s="1069"/>
      <c r="K51" s="1069"/>
      <c r="L51" s="1067"/>
      <c r="M51" s="4757"/>
      <c r="N51" s="1070"/>
      <c r="O51" s="1069"/>
      <c r="P51" s="1069"/>
      <c r="Q51" s="4759"/>
      <c r="R51" s="4762"/>
    </row>
    <row r="52" spans="1:18" ht="12" customHeight="1">
      <c r="A52" s="4789"/>
      <c r="B52" s="4753"/>
      <c r="C52" s="4777"/>
      <c r="D52" s="1067"/>
      <c r="E52" s="1055"/>
      <c r="F52" s="1067"/>
      <c r="G52" s="1055"/>
      <c r="H52" s="1069"/>
      <c r="I52" s="1071" t="s">
        <v>139</v>
      </c>
      <c r="J52" s="1069"/>
      <c r="K52" s="1069"/>
      <c r="L52" s="1071" t="s">
        <v>139</v>
      </c>
      <c r="M52" s="4757" t="s">
        <v>3918</v>
      </c>
      <c r="N52" s="1070" t="s">
        <v>139</v>
      </c>
      <c r="O52" s="1069"/>
      <c r="P52" s="1071" t="s">
        <v>139</v>
      </c>
      <c r="Q52" s="4759"/>
      <c r="R52" s="4762"/>
    </row>
    <row r="53" spans="1:18" ht="12" customHeight="1">
      <c r="A53" s="4789"/>
      <c r="B53" s="4753"/>
      <c r="C53" s="4777"/>
      <c r="D53" s="1067"/>
      <c r="E53" s="1055"/>
      <c r="F53" s="1067"/>
      <c r="G53" s="1055"/>
      <c r="H53" s="1069"/>
      <c r="I53" s="1069"/>
      <c r="J53" s="1069"/>
      <c r="K53" s="1069"/>
      <c r="L53" s="1067"/>
      <c r="M53" s="4757"/>
      <c r="N53" s="1070"/>
      <c r="O53" s="1069"/>
      <c r="P53" s="1069"/>
      <c r="Q53" s="4759"/>
      <c r="R53" s="4762"/>
    </row>
    <row r="54" spans="1:18" ht="12" customHeight="1">
      <c r="A54" s="4789"/>
      <c r="B54" s="4753"/>
      <c r="C54" s="4777"/>
      <c r="D54" s="1067"/>
      <c r="E54" s="1055"/>
      <c r="F54" s="1067"/>
      <c r="G54" s="1055"/>
      <c r="H54" s="1069"/>
      <c r="I54" s="1071" t="s">
        <v>139</v>
      </c>
      <c r="J54" s="1069"/>
      <c r="K54" s="1069"/>
      <c r="L54" s="1071" t="s">
        <v>139</v>
      </c>
      <c r="M54" s="4757" t="s">
        <v>3907</v>
      </c>
      <c r="N54" s="1070" t="s">
        <v>139</v>
      </c>
      <c r="O54" s="1071" t="s">
        <v>139</v>
      </c>
      <c r="P54" s="1071" t="s">
        <v>139</v>
      </c>
      <c r="Q54" s="4759"/>
      <c r="R54" s="4762"/>
    </row>
    <row r="55" spans="1:18" ht="12" customHeight="1">
      <c r="A55" s="4789"/>
      <c r="B55" s="4753"/>
      <c r="C55" s="4778"/>
      <c r="D55" s="1058"/>
      <c r="E55" s="1059"/>
      <c r="F55" s="1058"/>
      <c r="G55" s="1059"/>
      <c r="H55" s="1060"/>
      <c r="I55" s="1060"/>
      <c r="J55" s="1060"/>
      <c r="K55" s="1060"/>
      <c r="L55" s="1058"/>
      <c r="M55" s="4772"/>
      <c r="N55" s="1061"/>
      <c r="O55" s="1060"/>
      <c r="P55" s="1060"/>
      <c r="Q55" s="4773"/>
      <c r="R55" s="4774"/>
    </row>
    <row r="56" spans="1:18" ht="12" customHeight="1">
      <c r="A56" s="4789"/>
      <c r="B56" s="4753"/>
      <c r="C56" s="4766" t="s">
        <v>3919</v>
      </c>
      <c r="D56" s="1062" t="s">
        <v>139</v>
      </c>
      <c r="E56" s="1055" t="s">
        <v>498</v>
      </c>
      <c r="F56" s="1062" t="s">
        <v>139</v>
      </c>
      <c r="G56" s="1068" t="s">
        <v>3309</v>
      </c>
      <c r="H56" s="1065"/>
      <c r="I56" s="1065" t="s">
        <v>139</v>
      </c>
      <c r="J56" s="1065"/>
      <c r="K56" s="1065"/>
      <c r="L56" s="1062" t="s">
        <v>139</v>
      </c>
      <c r="M56" s="4757" t="s">
        <v>3920</v>
      </c>
      <c r="N56" s="1066" t="s">
        <v>139</v>
      </c>
      <c r="O56" s="1065" t="s">
        <v>139</v>
      </c>
      <c r="P56" s="1065"/>
      <c r="Q56" s="4758" t="s">
        <v>3307</v>
      </c>
      <c r="R56" s="4761" t="s">
        <v>3307</v>
      </c>
    </row>
    <row r="57" spans="1:18" ht="12" customHeight="1">
      <c r="A57" s="4789"/>
      <c r="B57" s="4753"/>
      <c r="C57" s="4755"/>
      <c r="D57" s="1067"/>
      <c r="E57" s="1055"/>
      <c r="F57" s="1067"/>
      <c r="G57" s="1068"/>
      <c r="H57" s="1069"/>
      <c r="I57" s="1069"/>
      <c r="J57" s="1069"/>
      <c r="K57" s="1069"/>
      <c r="L57" s="1067"/>
      <c r="M57" s="4757"/>
      <c r="N57" s="1070"/>
      <c r="O57" s="1069"/>
      <c r="P57" s="1069"/>
      <c r="Q57" s="4759"/>
      <c r="R57" s="4762"/>
    </row>
    <row r="58" spans="1:18" ht="12" customHeight="1">
      <c r="A58" s="4789"/>
      <c r="B58" s="4753"/>
      <c r="C58" s="4755"/>
      <c r="D58" s="1067"/>
      <c r="E58" s="1055"/>
      <c r="F58" s="1071" t="s">
        <v>139</v>
      </c>
      <c r="G58" s="1068"/>
      <c r="H58" s="1069"/>
      <c r="I58" s="1071" t="s">
        <v>139</v>
      </c>
      <c r="J58" s="1069"/>
      <c r="K58" s="1069"/>
      <c r="L58" s="1071" t="s">
        <v>139</v>
      </c>
      <c r="M58" s="4757" t="s">
        <v>3906</v>
      </c>
      <c r="N58" s="1070" t="s">
        <v>139</v>
      </c>
      <c r="O58" s="1071" t="s">
        <v>139</v>
      </c>
      <c r="P58" s="1071" t="s">
        <v>139</v>
      </c>
      <c r="Q58" s="4759"/>
      <c r="R58" s="4762"/>
    </row>
    <row r="59" spans="1:18" ht="12" customHeight="1">
      <c r="A59" s="4789"/>
      <c r="B59" s="4753"/>
      <c r="C59" s="4755"/>
      <c r="D59" s="1067"/>
      <c r="E59" s="1055"/>
      <c r="F59" s="1067"/>
      <c r="G59" s="1068"/>
      <c r="H59" s="1069"/>
      <c r="I59" s="1069"/>
      <c r="J59" s="1069"/>
      <c r="K59" s="1069"/>
      <c r="L59" s="1067"/>
      <c r="M59" s="4757"/>
      <c r="N59" s="1070"/>
      <c r="O59" s="1069"/>
      <c r="P59" s="1069"/>
      <c r="Q59" s="4759"/>
      <c r="R59" s="4762"/>
    </row>
    <row r="60" spans="1:18" ht="12" customHeight="1">
      <c r="A60" s="4789"/>
      <c r="B60" s="4753"/>
      <c r="C60" s="4755"/>
      <c r="D60" s="1067"/>
      <c r="E60" s="1055"/>
      <c r="F60" s="1067"/>
      <c r="G60" s="1055"/>
      <c r="H60" s="1069"/>
      <c r="I60" s="1071" t="s">
        <v>139</v>
      </c>
      <c r="J60" s="1069"/>
      <c r="K60" s="1069"/>
      <c r="L60" s="1071" t="s">
        <v>139</v>
      </c>
      <c r="M60" s="4757" t="s">
        <v>3921</v>
      </c>
      <c r="N60" s="1070" t="s">
        <v>139</v>
      </c>
      <c r="O60" s="1071" t="s">
        <v>139</v>
      </c>
      <c r="P60" s="1071" t="s">
        <v>139</v>
      </c>
      <c r="Q60" s="4759"/>
      <c r="R60" s="4762"/>
    </row>
    <row r="61" spans="1:18" ht="12" customHeight="1">
      <c r="A61" s="4789"/>
      <c r="B61" s="4753"/>
      <c r="C61" s="4755"/>
      <c r="D61" s="1067"/>
      <c r="E61" s="1055"/>
      <c r="F61" s="1067"/>
      <c r="G61" s="1055"/>
      <c r="H61" s="1069"/>
      <c r="I61" s="1069"/>
      <c r="J61" s="1069"/>
      <c r="K61" s="1069"/>
      <c r="L61" s="1067"/>
      <c r="M61" s="4757"/>
      <c r="N61" s="1070"/>
      <c r="O61" s="1069"/>
      <c r="P61" s="1069"/>
      <c r="Q61" s="4759"/>
      <c r="R61" s="4762"/>
    </row>
    <row r="62" spans="1:18" ht="12" customHeight="1">
      <c r="A62" s="4789"/>
      <c r="B62" s="4753"/>
      <c r="C62" s="4755"/>
      <c r="D62" s="1067"/>
      <c r="E62" s="1055"/>
      <c r="F62" s="1067"/>
      <c r="G62" s="1055"/>
      <c r="H62" s="1069"/>
      <c r="I62" s="1071" t="s">
        <v>139</v>
      </c>
      <c r="J62" s="1069"/>
      <c r="K62" s="1069"/>
      <c r="L62" s="1071" t="s">
        <v>139</v>
      </c>
      <c r="M62" s="4757" t="s">
        <v>3907</v>
      </c>
      <c r="N62" s="1070" t="s">
        <v>139</v>
      </c>
      <c r="O62" s="1071" t="s">
        <v>139</v>
      </c>
      <c r="P62" s="1071" t="s">
        <v>139</v>
      </c>
      <c r="Q62" s="4759"/>
      <c r="R62" s="4762"/>
    </row>
    <row r="63" spans="1:18" ht="12" customHeight="1" thickBot="1">
      <c r="A63" s="4790"/>
      <c r="B63" s="4754"/>
      <c r="C63" s="4756"/>
      <c r="D63" s="1072"/>
      <c r="E63" s="1073"/>
      <c r="F63" s="1072"/>
      <c r="G63" s="1073"/>
      <c r="H63" s="1074"/>
      <c r="I63" s="1074"/>
      <c r="J63" s="1074"/>
      <c r="K63" s="1074"/>
      <c r="L63" s="1072"/>
      <c r="M63" s="4764"/>
      <c r="N63" s="1075"/>
      <c r="O63" s="1074"/>
      <c r="P63" s="1074"/>
      <c r="Q63" s="4760"/>
      <c r="R63" s="4763"/>
    </row>
    <row r="64" spans="1:18">
      <c r="Q64" s="1047"/>
      <c r="R64" s="1047"/>
    </row>
    <row r="65" spans="1:18">
      <c r="Q65" s="1047"/>
      <c r="R65" s="1047"/>
    </row>
    <row r="71" spans="1:18" s="1046" customFormat="1" ht="21" customHeight="1">
      <c r="A71" s="1041" t="s">
        <v>3922</v>
      </c>
      <c r="B71" s="1041"/>
      <c r="C71" s="1041"/>
      <c r="D71" s="1041"/>
      <c r="E71" s="1041"/>
      <c r="F71" s="1042"/>
      <c r="G71" s="1041"/>
      <c r="H71" s="1041"/>
      <c r="I71" s="1041"/>
      <c r="J71" s="1041"/>
      <c r="K71" s="1041"/>
      <c r="L71" s="1041"/>
      <c r="M71" s="1043"/>
      <c r="N71" s="1044"/>
      <c r="O71" s="1044"/>
      <c r="P71" s="1044"/>
      <c r="Q71" s="1044"/>
      <c r="R71" s="1045" t="s">
        <v>3869</v>
      </c>
    </row>
    <row r="72" spans="1:18" s="1046" customFormat="1" ht="15" customHeight="1">
      <c r="A72" s="1041"/>
      <c r="B72" s="1041"/>
      <c r="C72" s="1041"/>
      <c r="D72" s="1041"/>
      <c r="E72" s="1041"/>
      <c r="F72" s="1042"/>
      <c r="G72" s="1041"/>
      <c r="H72" s="1041"/>
      <c r="I72" s="1041"/>
      <c r="J72" s="4792" t="s">
        <v>3292</v>
      </c>
      <c r="K72" s="4792"/>
      <c r="L72" s="4792"/>
      <c r="M72" s="4792"/>
      <c r="N72" s="4792"/>
      <c r="O72" s="4792"/>
      <c r="P72" s="4792"/>
      <c r="Q72" s="4792"/>
      <c r="R72" s="4792"/>
    </row>
    <row r="73" spans="1:18" s="1046" customFormat="1" ht="15" customHeight="1">
      <c r="A73" s="1041"/>
      <c r="B73" s="1041"/>
      <c r="C73" s="1041"/>
      <c r="D73" s="1041"/>
      <c r="E73" s="1041"/>
      <c r="F73" s="1042"/>
      <c r="G73" s="1041"/>
      <c r="H73" s="1041"/>
      <c r="I73" s="1041"/>
      <c r="J73" s="4793" t="s">
        <v>3293</v>
      </c>
      <c r="K73" s="4793"/>
      <c r="L73" s="4793"/>
      <c r="M73" s="4793"/>
      <c r="N73" s="4793"/>
      <c r="O73" s="4793"/>
      <c r="P73" s="4793"/>
      <c r="Q73" s="4793"/>
      <c r="R73" s="4793"/>
    </row>
    <row r="74" spans="1:18" ht="12" thickBot="1"/>
    <row r="75" spans="1:18" s="1050" customFormat="1" ht="13.5" customHeight="1">
      <c r="A75" s="4794"/>
      <c r="B75" s="4797" t="s">
        <v>3294</v>
      </c>
      <c r="C75" s="4797" t="s">
        <v>3295</v>
      </c>
      <c r="D75" s="4797" t="s">
        <v>3296</v>
      </c>
      <c r="E75" s="4797"/>
      <c r="F75" s="4797"/>
      <c r="G75" s="4797"/>
      <c r="H75" s="4797"/>
      <c r="I75" s="4797"/>
      <c r="J75" s="4797"/>
      <c r="K75" s="4797"/>
      <c r="L75" s="4797"/>
      <c r="M75" s="4799"/>
      <c r="N75" s="4800" t="s">
        <v>3310</v>
      </c>
      <c r="O75" s="4800"/>
      <c r="P75" s="4800"/>
      <c r="Q75" s="4800"/>
      <c r="R75" s="4801"/>
    </row>
    <row r="76" spans="1:18" s="1050" customFormat="1" ht="13.5" customHeight="1">
      <c r="A76" s="4795"/>
      <c r="B76" s="4787"/>
      <c r="C76" s="4787"/>
      <c r="D76" s="4802" t="s">
        <v>3297</v>
      </c>
      <c r="E76" s="4803"/>
      <c r="F76" s="4782" t="s">
        <v>3298</v>
      </c>
      <c r="G76" s="4806"/>
      <c r="H76" s="4787" t="s">
        <v>3299</v>
      </c>
      <c r="I76" s="4787"/>
      <c r="J76" s="4787"/>
      <c r="K76" s="4787"/>
      <c r="L76" s="4782" t="s">
        <v>528</v>
      </c>
      <c r="M76" s="4783"/>
      <c r="N76" s="4786" t="s">
        <v>3300</v>
      </c>
      <c r="O76" s="4787"/>
      <c r="P76" s="4787"/>
      <c r="Q76" s="4787" t="s">
        <v>3301</v>
      </c>
      <c r="R76" s="4788"/>
    </row>
    <row r="77" spans="1:18" s="1050" customFormat="1" ht="13.5" customHeight="1" thickBot="1">
      <c r="A77" s="4796"/>
      <c r="B77" s="4798"/>
      <c r="C77" s="4798"/>
      <c r="D77" s="4804"/>
      <c r="E77" s="4805"/>
      <c r="F77" s="4784"/>
      <c r="G77" s="4807"/>
      <c r="H77" s="1051">
        <v>1</v>
      </c>
      <c r="I77" s="1051">
        <v>2</v>
      </c>
      <c r="J77" s="1051">
        <v>3</v>
      </c>
      <c r="K77" s="1051">
        <v>4</v>
      </c>
      <c r="L77" s="4784"/>
      <c r="M77" s="4785"/>
      <c r="N77" s="1052" t="s">
        <v>3302</v>
      </c>
      <c r="O77" s="1051" t="s">
        <v>3303</v>
      </c>
      <c r="P77" s="1051" t="s">
        <v>3304</v>
      </c>
      <c r="Q77" s="1051" t="s">
        <v>3305</v>
      </c>
      <c r="R77" s="1053" t="s">
        <v>3306</v>
      </c>
    </row>
    <row r="78" spans="1:18" s="1048" customFormat="1" ht="12" customHeight="1" thickTop="1">
      <c r="A78" s="4789" t="s">
        <v>3923</v>
      </c>
      <c r="B78" s="4753" t="s">
        <v>3924</v>
      </c>
      <c r="C78" s="4755" t="s">
        <v>3925</v>
      </c>
      <c r="D78" s="1054" t="s">
        <v>139</v>
      </c>
      <c r="E78" s="1076" t="s">
        <v>498</v>
      </c>
      <c r="F78" s="1054" t="s">
        <v>139</v>
      </c>
      <c r="G78" s="1077" t="s">
        <v>3309</v>
      </c>
      <c r="H78" s="1056"/>
      <c r="I78" s="1056" t="s">
        <v>139</v>
      </c>
      <c r="J78" s="1056"/>
      <c r="K78" s="1056"/>
      <c r="L78" s="1054" t="s">
        <v>139</v>
      </c>
      <c r="M78" s="4791" t="s">
        <v>3926</v>
      </c>
      <c r="N78" s="1057" t="s">
        <v>139</v>
      </c>
      <c r="O78" s="1056"/>
      <c r="P78" s="1056" t="s">
        <v>139</v>
      </c>
      <c r="Q78" s="4759" t="s">
        <v>3307</v>
      </c>
      <c r="R78" s="4762" t="s">
        <v>3307</v>
      </c>
    </row>
    <row r="79" spans="1:18" s="1048" customFormat="1" ht="12" customHeight="1">
      <c r="A79" s="4789"/>
      <c r="B79" s="4753"/>
      <c r="C79" s="4755"/>
      <c r="D79" s="1067"/>
      <c r="E79" s="1055"/>
      <c r="F79" s="1067"/>
      <c r="G79" s="1068"/>
      <c r="H79" s="1069"/>
      <c r="I79" s="1069"/>
      <c r="J79" s="1069"/>
      <c r="K79" s="1069"/>
      <c r="L79" s="1067"/>
      <c r="M79" s="4791"/>
      <c r="N79" s="1070"/>
      <c r="O79" s="1069"/>
      <c r="P79" s="1069"/>
      <c r="Q79" s="4759"/>
      <c r="R79" s="4762"/>
    </row>
    <row r="80" spans="1:18" ht="12" customHeight="1">
      <c r="A80" s="4789"/>
      <c r="B80" s="4753"/>
      <c r="C80" s="4767"/>
      <c r="D80" s="1067"/>
      <c r="E80" s="1055"/>
      <c r="F80" s="1071" t="s">
        <v>139</v>
      </c>
      <c r="G80" s="1068"/>
      <c r="H80" s="1069"/>
      <c r="I80" s="1071" t="s">
        <v>139</v>
      </c>
      <c r="J80" s="1069"/>
      <c r="K80" s="1069"/>
      <c r="L80" s="1071" t="s">
        <v>139</v>
      </c>
      <c r="M80" s="4757" t="s">
        <v>3927</v>
      </c>
      <c r="N80" s="1070" t="s">
        <v>139</v>
      </c>
      <c r="O80" s="1069"/>
      <c r="P80" s="1071" t="s">
        <v>139</v>
      </c>
      <c r="Q80" s="4759"/>
      <c r="R80" s="4762"/>
    </row>
    <row r="81" spans="1:18" ht="12" customHeight="1">
      <c r="A81" s="4789"/>
      <c r="B81" s="4753"/>
      <c r="C81" s="4767"/>
      <c r="D81" s="1067"/>
      <c r="E81" s="1055"/>
      <c r="F81" s="1067"/>
      <c r="G81" s="1068"/>
      <c r="H81" s="1069"/>
      <c r="I81" s="1069"/>
      <c r="J81" s="1069"/>
      <c r="K81" s="1069"/>
      <c r="L81" s="1067"/>
      <c r="M81" s="4757"/>
      <c r="N81" s="1070"/>
      <c r="O81" s="1069"/>
      <c r="P81" s="1069"/>
      <c r="Q81" s="4759"/>
      <c r="R81" s="4762"/>
    </row>
    <row r="82" spans="1:18" ht="12" customHeight="1">
      <c r="A82" s="4789"/>
      <c r="B82" s="4753"/>
      <c r="C82" s="4767"/>
      <c r="D82" s="1067"/>
      <c r="E82" s="1055"/>
      <c r="F82" s="1071" t="s">
        <v>139</v>
      </c>
      <c r="G82" s="1068"/>
      <c r="H82" s="1069"/>
      <c r="I82" s="1071" t="s">
        <v>139</v>
      </c>
      <c r="J82" s="1069"/>
      <c r="K82" s="1069"/>
      <c r="L82" s="1071" t="s">
        <v>139</v>
      </c>
      <c r="M82" s="4757" t="s">
        <v>3928</v>
      </c>
      <c r="N82" s="1070" t="s">
        <v>139</v>
      </c>
      <c r="O82" s="1069"/>
      <c r="P82" s="1071" t="s">
        <v>139</v>
      </c>
      <c r="Q82" s="4759"/>
      <c r="R82" s="4762"/>
    </row>
    <row r="83" spans="1:18" ht="12" customHeight="1">
      <c r="A83" s="4789"/>
      <c r="B83" s="4753"/>
      <c r="C83" s="4767"/>
      <c r="D83" s="1067"/>
      <c r="E83" s="1055"/>
      <c r="F83" s="1067"/>
      <c r="G83" s="1068"/>
      <c r="H83" s="1069"/>
      <c r="I83" s="1069"/>
      <c r="J83" s="1069"/>
      <c r="K83" s="1069"/>
      <c r="L83" s="1067"/>
      <c r="M83" s="4757"/>
      <c r="N83" s="1070"/>
      <c r="O83" s="1069"/>
      <c r="P83" s="1069"/>
      <c r="Q83" s="4759"/>
      <c r="R83" s="4762"/>
    </row>
    <row r="84" spans="1:18" ht="12" customHeight="1">
      <c r="A84" s="4789"/>
      <c r="B84" s="4753"/>
      <c r="C84" s="4767"/>
      <c r="D84" s="1067"/>
      <c r="E84" s="1055"/>
      <c r="F84" s="1071" t="s">
        <v>139</v>
      </c>
      <c r="G84" s="1068"/>
      <c r="H84" s="1069"/>
      <c r="I84" s="1071" t="s">
        <v>139</v>
      </c>
      <c r="J84" s="1069"/>
      <c r="K84" s="1069"/>
      <c r="L84" s="1071" t="s">
        <v>139</v>
      </c>
      <c r="M84" s="4757" t="s">
        <v>3929</v>
      </c>
      <c r="N84" s="1070" t="s">
        <v>139</v>
      </c>
      <c r="O84" s="1069"/>
      <c r="P84" s="1071" t="s">
        <v>139</v>
      </c>
      <c r="Q84" s="4759"/>
      <c r="R84" s="4762"/>
    </row>
    <row r="85" spans="1:18" ht="12" customHeight="1">
      <c r="A85" s="4789"/>
      <c r="B85" s="4753"/>
      <c r="C85" s="4767"/>
      <c r="D85" s="1067"/>
      <c r="E85" s="1055"/>
      <c r="F85" s="1067"/>
      <c r="G85" s="1068"/>
      <c r="H85" s="1069"/>
      <c r="I85" s="1069"/>
      <c r="J85" s="1069"/>
      <c r="K85" s="1069"/>
      <c r="L85" s="1067"/>
      <c r="M85" s="4757"/>
      <c r="N85" s="1070"/>
      <c r="O85" s="1069"/>
      <c r="P85" s="1069"/>
      <c r="Q85" s="4759"/>
      <c r="R85" s="4762"/>
    </row>
    <row r="86" spans="1:18" ht="12" customHeight="1">
      <c r="A86" s="4789"/>
      <c r="B86" s="4753"/>
      <c r="C86" s="4767"/>
      <c r="D86" s="1067"/>
      <c r="E86" s="1055"/>
      <c r="F86" s="1067"/>
      <c r="G86" s="1055"/>
      <c r="H86" s="1069"/>
      <c r="I86" s="1071" t="s">
        <v>139</v>
      </c>
      <c r="J86" s="1069"/>
      <c r="K86" s="1069"/>
      <c r="L86" s="1071" t="s">
        <v>139</v>
      </c>
      <c r="M86" s="4757" t="s">
        <v>3930</v>
      </c>
      <c r="N86" s="1070" t="s">
        <v>139</v>
      </c>
      <c r="O86" s="1069"/>
      <c r="P86" s="1071" t="s">
        <v>139</v>
      </c>
      <c r="Q86" s="4759"/>
      <c r="R86" s="4762"/>
    </row>
    <row r="87" spans="1:18" ht="12" customHeight="1">
      <c r="A87" s="4789"/>
      <c r="B87" s="4753"/>
      <c r="C87" s="4768"/>
      <c r="D87" s="1058"/>
      <c r="E87" s="1059"/>
      <c r="F87" s="1058"/>
      <c r="G87" s="1059"/>
      <c r="H87" s="1060"/>
      <c r="I87" s="1060"/>
      <c r="J87" s="1060"/>
      <c r="K87" s="1060"/>
      <c r="L87" s="1058"/>
      <c r="M87" s="4772"/>
      <c r="N87" s="1061"/>
      <c r="O87" s="1060"/>
      <c r="P87" s="1060"/>
      <c r="Q87" s="4773"/>
      <c r="R87" s="4774"/>
    </row>
    <row r="88" spans="1:18" ht="12" customHeight="1">
      <c r="A88" s="4789"/>
      <c r="B88" s="4753"/>
      <c r="C88" s="4779" t="s">
        <v>3845</v>
      </c>
      <c r="D88" s="1062" t="s">
        <v>139</v>
      </c>
      <c r="E88" s="1055" t="s">
        <v>498</v>
      </c>
      <c r="F88" s="1062" t="s">
        <v>139</v>
      </c>
      <c r="G88" s="1068" t="s">
        <v>3309</v>
      </c>
      <c r="H88" s="1065" t="s">
        <v>139</v>
      </c>
      <c r="I88" s="1065"/>
      <c r="J88" s="1065"/>
      <c r="K88" s="1065"/>
      <c r="L88" s="1062" t="s">
        <v>139</v>
      </c>
      <c r="M88" s="4771" t="s">
        <v>3847</v>
      </c>
      <c r="N88" s="1066" t="s">
        <v>139</v>
      </c>
      <c r="O88" s="1065" t="s">
        <v>139</v>
      </c>
      <c r="P88" s="1065" t="s">
        <v>139</v>
      </c>
      <c r="Q88" s="4758" t="s">
        <v>3307</v>
      </c>
      <c r="R88" s="4761" t="s">
        <v>3307</v>
      </c>
    </row>
    <row r="89" spans="1:18" ht="12" customHeight="1">
      <c r="A89" s="4789"/>
      <c r="B89" s="4753"/>
      <c r="C89" s="4780"/>
      <c r="D89" s="1067"/>
      <c r="E89" s="1055"/>
      <c r="F89" s="1067"/>
      <c r="G89" s="1068"/>
      <c r="H89" s="1069"/>
      <c r="I89" s="1069"/>
      <c r="J89" s="1069"/>
      <c r="K89" s="1069"/>
      <c r="L89" s="1067"/>
      <c r="M89" s="4757"/>
      <c r="N89" s="1070"/>
      <c r="O89" s="1069"/>
      <c r="P89" s="1069"/>
      <c r="Q89" s="4759"/>
      <c r="R89" s="4762"/>
    </row>
    <row r="90" spans="1:18" ht="12" customHeight="1">
      <c r="A90" s="4789"/>
      <c r="B90" s="4753"/>
      <c r="C90" s="4780"/>
      <c r="D90" s="1067"/>
      <c r="E90" s="1055"/>
      <c r="F90" s="1071" t="s">
        <v>139</v>
      </c>
      <c r="G90" s="1068"/>
      <c r="H90" s="1071" t="s">
        <v>139</v>
      </c>
      <c r="I90" s="1069"/>
      <c r="J90" s="1069"/>
      <c r="K90" s="1069"/>
      <c r="L90" s="1071" t="s">
        <v>139</v>
      </c>
      <c r="M90" s="4757" t="s">
        <v>3849</v>
      </c>
      <c r="N90" s="1070" t="s">
        <v>139</v>
      </c>
      <c r="O90" s="1071" t="s">
        <v>139</v>
      </c>
      <c r="P90" s="1071" t="s">
        <v>139</v>
      </c>
      <c r="Q90" s="4759"/>
      <c r="R90" s="4762"/>
    </row>
    <row r="91" spans="1:18" ht="12" customHeight="1">
      <c r="A91" s="4789"/>
      <c r="B91" s="4753"/>
      <c r="C91" s="4780"/>
      <c r="D91" s="1067"/>
      <c r="E91" s="1055"/>
      <c r="F91" s="1067"/>
      <c r="G91" s="1068"/>
      <c r="H91" s="1069"/>
      <c r="I91" s="1069"/>
      <c r="J91" s="1069"/>
      <c r="K91" s="1069"/>
      <c r="L91" s="1067"/>
      <c r="M91" s="4757"/>
      <c r="N91" s="1070"/>
      <c r="O91" s="1069"/>
      <c r="P91" s="1069"/>
      <c r="Q91" s="4759"/>
      <c r="R91" s="4762"/>
    </row>
    <row r="92" spans="1:18" ht="12" customHeight="1">
      <c r="A92" s="4789"/>
      <c r="B92" s="4753"/>
      <c r="C92" s="4780"/>
      <c r="D92" s="1067"/>
      <c r="E92" s="1055"/>
      <c r="F92" s="1071" t="s">
        <v>139</v>
      </c>
      <c r="G92" s="1068"/>
      <c r="H92" s="1071" t="s">
        <v>139</v>
      </c>
      <c r="I92" s="1071" t="s">
        <v>139</v>
      </c>
      <c r="J92" s="1069"/>
      <c r="K92" s="1069"/>
      <c r="L92" s="1071" t="s">
        <v>139</v>
      </c>
      <c r="M92" s="4757" t="s">
        <v>3931</v>
      </c>
      <c r="N92" s="1070" t="s">
        <v>139</v>
      </c>
      <c r="O92" s="1071" t="s">
        <v>139</v>
      </c>
      <c r="P92" s="1069"/>
      <c r="Q92" s="4759"/>
      <c r="R92" s="4762"/>
    </row>
    <row r="93" spans="1:18" ht="12" customHeight="1">
      <c r="A93" s="4789"/>
      <c r="B93" s="4753"/>
      <c r="C93" s="4780"/>
      <c r="D93" s="1067"/>
      <c r="E93" s="1055"/>
      <c r="F93" s="1067"/>
      <c r="G93" s="1068"/>
      <c r="H93" s="1069"/>
      <c r="I93" s="1069"/>
      <c r="J93" s="1069"/>
      <c r="K93" s="1069"/>
      <c r="L93" s="1067"/>
      <c r="M93" s="4757"/>
      <c r="N93" s="1070"/>
      <c r="O93" s="1069"/>
      <c r="P93" s="1069"/>
      <c r="Q93" s="4759"/>
      <c r="R93" s="4762"/>
    </row>
    <row r="94" spans="1:18" ht="12" customHeight="1">
      <c r="A94" s="4789"/>
      <c r="B94" s="4753"/>
      <c r="C94" s="4780"/>
      <c r="D94" s="1067"/>
      <c r="E94" s="1055"/>
      <c r="F94" s="1071" t="s">
        <v>139</v>
      </c>
      <c r="G94" s="1068"/>
      <c r="H94" s="1071" t="s">
        <v>139</v>
      </c>
      <c r="I94" s="1071" t="s">
        <v>139</v>
      </c>
      <c r="J94" s="1069"/>
      <c r="K94" s="1069"/>
      <c r="L94" s="1071" t="s">
        <v>139</v>
      </c>
      <c r="M94" s="4757" t="s">
        <v>3932</v>
      </c>
      <c r="N94" s="1070" t="s">
        <v>139</v>
      </c>
      <c r="O94" s="1071" t="s">
        <v>139</v>
      </c>
      <c r="P94" s="1071" t="s">
        <v>139</v>
      </c>
      <c r="Q94" s="4759"/>
      <c r="R94" s="4762"/>
    </row>
    <row r="95" spans="1:18" ht="12" customHeight="1">
      <c r="A95" s="4789"/>
      <c r="B95" s="4753"/>
      <c r="C95" s="4780"/>
      <c r="D95" s="1067"/>
      <c r="E95" s="1055"/>
      <c r="F95" s="1067"/>
      <c r="G95" s="1068"/>
      <c r="H95" s="1069"/>
      <c r="I95" s="1069"/>
      <c r="J95" s="1069"/>
      <c r="K95" s="1069"/>
      <c r="L95" s="1067"/>
      <c r="M95" s="4757"/>
      <c r="N95" s="1070"/>
      <c r="O95" s="1069"/>
      <c r="P95" s="1069"/>
      <c r="Q95" s="4759"/>
      <c r="R95" s="4762"/>
    </row>
    <row r="96" spans="1:18" ht="12" customHeight="1">
      <c r="A96" s="4789"/>
      <c r="B96" s="4753"/>
      <c r="C96" s="4780"/>
      <c r="D96" s="1067"/>
      <c r="E96" s="1055"/>
      <c r="F96" s="1071" t="s">
        <v>139</v>
      </c>
      <c r="G96" s="1068"/>
      <c r="H96" s="1071" t="s">
        <v>139</v>
      </c>
      <c r="I96" s="1069"/>
      <c r="J96" s="1069"/>
      <c r="K96" s="1069"/>
      <c r="L96" s="1071" t="s">
        <v>139</v>
      </c>
      <c r="M96" s="4757" t="s">
        <v>3852</v>
      </c>
      <c r="N96" s="1070" t="s">
        <v>139</v>
      </c>
      <c r="O96" s="1071" t="s">
        <v>139</v>
      </c>
      <c r="P96" s="1071" t="s">
        <v>139</v>
      </c>
      <c r="Q96" s="4759"/>
      <c r="R96" s="4762"/>
    </row>
    <row r="97" spans="1:18" ht="12" customHeight="1">
      <c r="A97" s="4789"/>
      <c r="B97" s="4753"/>
      <c r="C97" s="4780"/>
      <c r="D97" s="1067"/>
      <c r="E97" s="1055"/>
      <c r="F97" s="1067"/>
      <c r="G97" s="1068"/>
      <c r="H97" s="1069"/>
      <c r="I97" s="1069"/>
      <c r="J97" s="1069"/>
      <c r="K97" s="1069"/>
      <c r="L97" s="1067"/>
      <c r="M97" s="4757"/>
      <c r="N97" s="1070"/>
      <c r="O97" s="1069"/>
      <c r="P97" s="1069"/>
      <c r="Q97" s="4759"/>
      <c r="R97" s="4762"/>
    </row>
    <row r="98" spans="1:18" ht="12" customHeight="1">
      <c r="A98" s="4789"/>
      <c r="B98" s="4753"/>
      <c r="C98" s="4780"/>
      <c r="D98" s="1067"/>
      <c r="E98" s="1055"/>
      <c r="F98" s="1071" t="s">
        <v>139</v>
      </c>
      <c r="G98" s="1068"/>
      <c r="H98" s="1071" t="s">
        <v>139</v>
      </c>
      <c r="I98" s="1069"/>
      <c r="J98" s="1069"/>
      <c r="K98" s="1069"/>
      <c r="L98" s="1071" t="s">
        <v>139</v>
      </c>
      <c r="M98" s="4757" t="s">
        <v>3933</v>
      </c>
      <c r="N98" s="1070" t="s">
        <v>139</v>
      </c>
      <c r="O98" s="1071" t="s">
        <v>139</v>
      </c>
      <c r="P98" s="1071" t="s">
        <v>139</v>
      </c>
      <c r="Q98" s="4759"/>
      <c r="R98" s="4762"/>
    </row>
    <row r="99" spans="1:18" ht="12" customHeight="1">
      <c r="A99" s="4789"/>
      <c r="B99" s="4753"/>
      <c r="C99" s="4780"/>
      <c r="D99" s="1067"/>
      <c r="E99" s="1055"/>
      <c r="F99" s="1067"/>
      <c r="G99" s="1068"/>
      <c r="H99" s="1069"/>
      <c r="I99" s="1069"/>
      <c r="J99" s="1069"/>
      <c r="K99" s="1069"/>
      <c r="L99" s="1067"/>
      <c r="M99" s="4757"/>
      <c r="N99" s="1070"/>
      <c r="O99" s="1069"/>
      <c r="P99" s="1069"/>
      <c r="Q99" s="4759"/>
      <c r="R99" s="4762"/>
    </row>
    <row r="100" spans="1:18" ht="12" customHeight="1">
      <c r="A100" s="4789"/>
      <c r="B100" s="4753"/>
      <c r="C100" s="4780"/>
      <c r="D100" s="1067"/>
      <c r="E100" s="1055"/>
      <c r="F100" s="1067"/>
      <c r="G100" s="1055"/>
      <c r="H100" s="1071" t="s">
        <v>139</v>
      </c>
      <c r="I100" s="1069"/>
      <c r="J100" s="1069"/>
      <c r="K100" s="1069"/>
      <c r="L100" s="1071" t="s">
        <v>139</v>
      </c>
      <c r="M100" s="4757" t="s">
        <v>3934</v>
      </c>
      <c r="N100" s="1070" t="s">
        <v>139</v>
      </c>
      <c r="O100" s="1071" t="s">
        <v>139</v>
      </c>
      <c r="P100" s="1071" t="s">
        <v>139</v>
      </c>
      <c r="Q100" s="4759"/>
      <c r="R100" s="4762"/>
    </row>
    <row r="101" spans="1:18" ht="12" customHeight="1">
      <c r="A101" s="4789"/>
      <c r="B101" s="4753"/>
      <c r="C101" s="4780"/>
      <c r="D101" s="1067"/>
      <c r="E101" s="1055"/>
      <c r="F101" s="1067"/>
      <c r="G101" s="1055"/>
      <c r="H101" s="1069"/>
      <c r="I101" s="1069"/>
      <c r="J101" s="1069"/>
      <c r="K101" s="1069"/>
      <c r="L101" s="1067"/>
      <c r="M101" s="4757"/>
      <c r="N101" s="1070"/>
      <c r="O101" s="1069"/>
      <c r="P101" s="1069"/>
      <c r="Q101" s="4759"/>
      <c r="R101" s="4762"/>
    </row>
    <row r="102" spans="1:18" ht="12" customHeight="1">
      <c r="A102" s="4789"/>
      <c r="B102" s="4753"/>
      <c r="C102" s="4780"/>
      <c r="D102" s="1067"/>
      <c r="E102" s="1055"/>
      <c r="F102" s="1067"/>
      <c r="G102" s="1055"/>
      <c r="H102" s="1071" t="s">
        <v>139</v>
      </c>
      <c r="I102" s="1069"/>
      <c r="J102" s="1069"/>
      <c r="K102" s="1069"/>
      <c r="L102" s="1071" t="s">
        <v>139</v>
      </c>
      <c r="M102" s="4757" t="s">
        <v>3854</v>
      </c>
      <c r="N102" s="1070" t="s">
        <v>139</v>
      </c>
      <c r="O102" s="1071" t="s">
        <v>139</v>
      </c>
      <c r="P102" s="1071" t="s">
        <v>139</v>
      </c>
      <c r="Q102" s="4759"/>
      <c r="R102" s="4762"/>
    </row>
    <row r="103" spans="1:18" ht="12" customHeight="1">
      <c r="A103" s="4789"/>
      <c r="B103" s="4753"/>
      <c r="C103" s="4781"/>
      <c r="D103" s="1058"/>
      <c r="E103" s="1059"/>
      <c r="F103" s="1058"/>
      <c r="G103" s="1055"/>
      <c r="H103" s="1060"/>
      <c r="I103" s="1060"/>
      <c r="J103" s="1060"/>
      <c r="K103" s="1060"/>
      <c r="L103" s="1058"/>
      <c r="M103" s="4772"/>
      <c r="N103" s="1061"/>
      <c r="O103" s="1060"/>
      <c r="P103" s="1060"/>
      <c r="Q103" s="4773"/>
      <c r="R103" s="4774"/>
    </row>
    <row r="104" spans="1:18" ht="12" customHeight="1">
      <c r="A104" s="4789"/>
      <c r="B104" s="4753"/>
      <c r="C104" s="4779" t="s">
        <v>3935</v>
      </c>
      <c r="D104" s="1062" t="s">
        <v>139</v>
      </c>
      <c r="E104" s="1055" t="s">
        <v>498</v>
      </c>
      <c r="F104" s="1062" t="s">
        <v>139</v>
      </c>
      <c r="G104" s="1064" t="s">
        <v>3309</v>
      </c>
      <c r="H104" s="1065"/>
      <c r="I104" s="1065" t="s">
        <v>139</v>
      </c>
      <c r="J104" s="1065"/>
      <c r="K104" s="1065"/>
      <c r="L104" s="1062" t="s">
        <v>139</v>
      </c>
      <c r="M104" s="4771" t="s">
        <v>3936</v>
      </c>
      <c r="N104" s="1066" t="s">
        <v>139</v>
      </c>
      <c r="O104" s="1065" t="s">
        <v>139</v>
      </c>
      <c r="P104" s="1065" t="s">
        <v>139</v>
      </c>
      <c r="Q104" s="4758" t="s">
        <v>3307</v>
      </c>
      <c r="R104" s="4761" t="s">
        <v>3307</v>
      </c>
    </row>
    <row r="105" spans="1:18" ht="12" customHeight="1">
      <c r="A105" s="4789"/>
      <c r="B105" s="4753"/>
      <c r="C105" s="4780"/>
      <c r="D105" s="1067"/>
      <c r="E105" s="1055"/>
      <c r="F105" s="1067"/>
      <c r="G105" s="1068"/>
      <c r="H105" s="1069"/>
      <c r="I105" s="1069"/>
      <c r="J105" s="1069"/>
      <c r="K105" s="1069"/>
      <c r="L105" s="1067"/>
      <c r="M105" s="4757"/>
      <c r="N105" s="1070"/>
      <c r="O105" s="1069"/>
      <c r="P105" s="1069"/>
      <c r="Q105" s="4759"/>
      <c r="R105" s="4762"/>
    </row>
    <row r="106" spans="1:18" ht="12" customHeight="1">
      <c r="A106" s="4789"/>
      <c r="B106" s="4753"/>
      <c r="C106" s="4780"/>
      <c r="D106" s="1067"/>
      <c r="E106" s="1055"/>
      <c r="F106" s="1071" t="s">
        <v>139</v>
      </c>
      <c r="G106" s="1068"/>
      <c r="H106" s="1069"/>
      <c r="I106" s="1071" t="s">
        <v>139</v>
      </c>
      <c r="J106" s="1069"/>
      <c r="K106" s="1069"/>
      <c r="L106" s="1071" t="s">
        <v>139</v>
      </c>
      <c r="M106" s="4757" t="s">
        <v>3937</v>
      </c>
      <c r="N106" s="1070" t="s">
        <v>139</v>
      </c>
      <c r="O106" s="1071" t="s">
        <v>139</v>
      </c>
      <c r="P106" s="1071" t="s">
        <v>139</v>
      </c>
      <c r="Q106" s="4759"/>
      <c r="R106" s="4762"/>
    </row>
    <row r="107" spans="1:18" ht="12" customHeight="1">
      <c r="A107" s="4789"/>
      <c r="B107" s="4753"/>
      <c r="C107" s="4780"/>
      <c r="D107" s="1067"/>
      <c r="E107" s="1055"/>
      <c r="F107" s="1067"/>
      <c r="G107" s="1068"/>
      <c r="H107" s="1069"/>
      <c r="I107" s="1069"/>
      <c r="J107" s="1069"/>
      <c r="K107" s="1069"/>
      <c r="L107" s="1067"/>
      <c r="M107" s="4757"/>
      <c r="N107" s="1070"/>
      <c r="O107" s="1069"/>
      <c r="P107" s="1069"/>
      <c r="Q107" s="4759"/>
      <c r="R107" s="4762"/>
    </row>
    <row r="108" spans="1:18" ht="12" customHeight="1">
      <c r="A108" s="4789"/>
      <c r="B108" s="4753"/>
      <c r="C108" s="4780"/>
      <c r="D108" s="1067"/>
      <c r="E108" s="1055"/>
      <c r="F108" s="1071" t="s">
        <v>139</v>
      </c>
      <c r="G108" s="1068"/>
      <c r="H108" s="1069"/>
      <c r="I108" s="1071" t="s">
        <v>139</v>
      </c>
      <c r="J108" s="1069"/>
      <c r="K108" s="1069"/>
      <c r="L108" s="1071" t="s">
        <v>139</v>
      </c>
      <c r="M108" s="4757" t="s">
        <v>3938</v>
      </c>
      <c r="N108" s="1070" t="s">
        <v>139</v>
      </c>
      <c r="O108" s="1071" t="s">
        <v>139</v>
      </c>
      <c r="P108" s="1071" t="s">
        <v>139</v>
      </c>
      <c r="Q108" s="4759"/>
      <c r="R108" s="4762"/>
    </row>
    <row r="109" spans="1:18" ht="12" customHeight="1">
      <c r="A109" s="4789"/>
      <c r="B109" s="4753"/>
      <c r="C109" s="4780"/>
      <c r="D109" s="1067"/>
      <c r="E109" s="1055"/>
      <c r="F109" s="1067"/>
      <c r="G109" s="1068"/>
      <c r="H109" s="1069"/>
      <c r="I109" s="1069"/>
      <c r="J109" s="1069"/>
      <c r="K109" s="1069"/>
      <c r="L109" s="1067"/>
      <c r="M109" s="4757"/>
      <c r="N109" s="1070"/>
      <c r="O109" s="1069"/>
      <c r="P109" s="1069"/>
      <c r="Q109" s="4759"/>
      <c r="R109" s="4762"/>
    </row>
    <row r="110" spans="1:18" ht="12" customHeight="1">
      <c r="A110" s="4789"/>
      <c r="B110" s="4753"/>
      <c r="C110" s="4780"/>
      <c r="D110" s="1067"/>
      <c r="E110" s="1055"/>
      <c r="F110" s="1071" t="s">
        <v>139</v>
      </c>
      <c r="G110" s="1068"/>
      <c r="H110" s="1069"/>
      <c r="I110" s="1071" t="s">
        <v>139</v>
      </c>
      <c r="J110" s="1069"/>
      <c r="K110" s="1069"/>
      <c r="L110" s="1071" t="s">
        <v>139</v>
      </c>
      <c r="M110" s="4757" t="s">
        <v>3939</v>
      </c>
      <c r="N110" s="1070" t="s">
        <v>139</v>
      </c>
      <c r="O110" s="1071" t="s">
        <v>139</v>
      </c>
      <c r="P110" s="1071" t="s">
        <v>139</v>
      </c>
      <c r="Q110" s="4759"/>
      <c r="R110" s="4762"/>
    </row>
    <row r="111" spans="1:18" ht="12" customHeight="1">
      <c r="A111" s="4789"/>
      <c r="B111" s="4753"/>
      <c r="C111" s="4780"/>
      <c r="D111" s="1067"/>
      <c r="E111" s="1055"/>
      <c r="F111" s="1067"/>
      <c r="G111" s="1068"/>
      <c r="H111" s="1069"/>
      <c r="I111" s="1069"/>
      <c r="J111" s="1069"/>
      <c r="K111" s="1069"/>
      <c r="L111" s="1067"/>
      <c r="M111" s="4757"/>
      <c r="N111" s="1070"/>
      <c r="O111" s="1069"/>
      <c r="P111" s="1069"/>
      <c r="Q111" s="4759"/>
      <c r="R111" s="4762"/>
    </row>
    <row r="112" spans="1:18" ht="12" customHeight="1">
      <c r="A112" s="4789"/>
      <c r="B112" s="4753"/>
      <c r="C112" s="4780"/>
      <c r="D112" s="1067"/>
      <c r="E112" s="1055"/>
      <c r="F112" s="1067"/>
      <c r="G112" s="1055"/>
      <c r="H112" s="1069"/>
      <c r="I112" s="1071" t="s">
        <v>139</v>
      </c>
      <c r="J112" s="1069"/>
      <c r="K112" s="1069"/>
      <c r="L112" s="1071" t="s">
        <v>139</v>
      </c>
      <c r="M112" s="4757" t="s">
        <v>3940</v>
      </c>
      <c r="N112" s="1070" t="s">
        <v>139</v>
      </c>
      <c r="O112" s="1071" t="s">
        <v>139</v>
      </c>
      <c r="P112" s="1071" t="s">
        <v>139</v>
      </c>
      <c r="Q112" s="4759"/>
      <c r="R112" s="4762"/>
    </row>
    <row r="113" spans="1:18" ht="12" customHeight="1">
      <c r="A113" s="4789"/>
      <c r="B113" s="4753"/>
      <c r="C113" s="4780"/>
      <c r="D113" s="1067"/>
      <c r="E113" s="1055"/>
      <c r="F113" s="1067"/>
      <c r="G113" s="1055"/>
      <c r="H113" s="1069"/>
      <c r="I113" s="1069"/>
      <c r="J113" s="1069"/>
      <c r="K113" s="1069"/>
      <c r="L113" s="1067"/>
      <c r="M113" s="4757"/>
      <c r="N113" s="1070"/>
      <c r="O113" s="1069"/>
      <c r="P113" s="1069"/>
      <c r="Q113" s="4759"/>
      <c r="R113" s="4762"/>
    </row>
    <row r="114" spans="1:18" ht="12" customHeight="1">
      <c r="A114" s="4789"/>
      <c r="B114" s="4753"/>
      <c r="C114" s="4780"/>
      <c r="D114" s="1067"/>
      <c r="E114" s="1055"/>
      <c r="F114" s="1067"/>
      <c r="G114" s="1055"/>
      <c r="H114" s="1069"/>
      <c r="I114" s="1071" t="s">
        <v>139</v>
      </c>
      <c r="J114" s="1069"/>
      <c r="K114" s="1069"/>
      <c r="L114" s="1071" t="s">
        <v>139</v>
      </c>
      <c r="M114" s="4757" t="s">
        <v>3941</v>
      </c>
      <c r="N114" s="1070" t="s">
        <v>139</v>
      </c>
      <c r="O114" s="1071" t="s">
        <v>139</v>
      </c>
      <c r="P114" s="1071" t="s">
        <v>139</v>
      </c>
      <c r="Q114" s="4759"/>
      <c r="R114" s="4762"/>
    </row>
    <row r="115" spans="1:18" ht="12" customHeight="1">
      <c r="A115" s="4789"/>
      <c r="B115" s="4753"/>
      <c r="C115" s="4781"/>
      <c r="D115" s="1058"/>
      <c r="E115" s="1059"/>
      <c r="F115" s="1058"/>
      <c r="G115" s="1059"/>
      <c r="H115" s="1060"/>
      <c r="I115" s="1060"/>
      <c r="J115" s="1060"/>
      <c r="K115" s="1060"/>
      <c r="L115" s="1058"/>
      <c r="M115" s="4772"/>
      <c r="N115" s="1061"/>
      <c r="O115" s="1060"/>
      <c r="P115" s="1060"/>
      <c r="Q115" s="4773"/>
      <c r="R115" s="4774"/>
    </row>
    <row r="116" spans="1:18" ht="12" customHeight="1">
      <c r="A116" s="4789"/>
      <c r="B116" s="4753"/>
      <c r="C116" s="4776" t="s">
        <v>3857</v>
      </c>
      <c r="D116" s="1062" t="s">
        <v>139</v>
      </c>
      <c r="E116" s="1063" t="s">
        <v>498</v>
      </c>
      <c r="F116" s="1062" t="s">
        <v>139</v>
      </c>
      <c r="G116" s="1064" t="s">
        <v>3309</v>
      </c>
      <c r="H116" s="1065"/>
      <c r="I116" s="1065" t="s">
        <v>139</v>
      </c>
      <c r="J116" s="1065"/>
      <c r="K116" s="1065"/>
      <c r="L116" s="1062" t="s">
        <v>139</v>
      </c>
      <c r="M116" s="4771" t="s">
        <v>3858</v>
      </c>
      <c r="N116" s="1066" t="s">
        <v>139</v>
      </c>
      <c r="O116" s="1065"/>
      <c r="P116" s="1065" t="s">
        <v>139</v>
      </c>
      <c r="Q116" s="4758" t="s">
        <v>3307</v>
      </c>
      <c r="R116" s="4761" t="s">
        <v>3307</v>
      </c>
    </row>
    <row r="117" spans="1:18" ht="12" customHeight="1">
      <c r="A117" s="4789"/>
      <c r="B117" s="4753"/>
      <c r="C117" s="4777"/>
      <c r="D117" s="1067"/>
      <c r="E117" s="1055"/>
      <c r="F117" s="1067"/>
      <c r="G117" s="1068"/>
      <c r="H117" s="1069"/>
      <c r="I117" s="1069"/>
      <c r="J117" s="1069"/>
      <c r="K117" s="1069"/>
      <c r="L117" s="1067"/>
      <c r="M117" s="4757"/>
      <c r="N117" s="1070"/>
      <c r="O117" s="1069"/>
      <c r="P117" s="1069"/>
      <c r="Q117" s="4759"/>
      <c r="R117" s="4762"/>
    </row>
    <row r="118" spans="1:18" ht="12" customHeight="1">
      <c r="A118" s="4789"/>
      <c r="B118" s="4753"/>
      <c r="C118" s="4777"/>
      <c r="D118" s="1067"/>
      <c r="E118" s="1055"/>
      <c r="F118" s="1071" t="s">
        <v>139</v>
      </c>
      <c r="G118" s="1068"/>
      <c r="H118" s="1069"/>
      <c r="I118" s="1071" t="s">
        <v>139</v>
      </c>
      <c r="J118" s="1069"/>
      <c r="K118" s="1069"/>
      <c r="L118" s="1071" t="s">
        <v>139</v>
      </c>
      <c r="M118" s="4757" t="s">
        <v>3859</v>
      </c>
      <c r="N118" s="1070" t="s">
        <v>139</v>
      </c>
      <c r="O118" s="1069"/>
      <c r="P118" s="1071" t="s">
        <v>139</v>
      </c>
      <c r="Q118" s="4759"/>
      <c r="R118" s="4762"/>
    </row>
    <row r="119" spans="1:18" ht="12" customHeight="1">
      <c r="A119" s="4789"/>
      <c r="B119" s="4753"/>
      <c r="C119" s="4777"/>
      <c r="D119" s="1067"/>
      <c r="E119" s="1055"/>
      <c r="F119" s="1067"/>
      <c r="G119" s="1068"/>
      <c r="H119" s="1069"/>
      <c r="I119" s="1069"/>
      <c r="J119" s="1069"/>
      <c r="K119" s="1069"/>
      <c r="L119" s="1067"/>
      <c r="M119" s="4757"/>
      <c r="N119" s="1070"/>
      <c r="O119" s="1069"/>
      <c r="P119" s="1069"/>
      <c r="Q119" s="4759"/>
      <c r="R119" s="4762"/>
    </row>
    <row r="120" spans="1:18" ht="12" customHeight="1">
      <c r="A120" s="4789"/>
      <c r="B120" s="4753"/>
      <c r="C120" s="4777"/>
      <c r="D120" s="1067"/>
      <c r="E120" s="1055"/>
      <c r="F120" s="1071" t="s">
        <v>139</v>
      </c>
      <c r="G120" s="1068"/>
      <c r="H120" s="1069"/>
      <c r="I120" s="1071" t="s">
        <v>139</v>
      </c>
      <c r="J120" s="1069"/>
      <c r="K120" s="1069"/>
      <c r="L120" s="1071" t="s">
        <v>139</v>
      </c>
      <c r="M120" s="4757" t="s">
        <v>3860</v>
      </c>
      <c r="N120" s="1070" t="s">
        <v>139</v>
      </c>
      <c r="O120" s="1069"/>
      <c r="P120" s="1071" t="s">
        <v>139</v>
      </c>
      <c r="Q120" s="4759"/>
      <c r="R120" s="4762"/>
    </row>
    <row r="121" spans="1:18" ht="12" customHeight="1">
      <c r="A121" s="4789"/>
      <c r="B121" s="4753"/>
      <c r="C121" s="4777"/>
      <c r="D121" s="1067"/>
      <c r="E121" s="1055"/>
      <c r="F121" s="1067"/>
      <c r="G121" s="1068"/>
      <c r="H121" s="1069"/>
      <c r="I121" s="1069"/>
      <c r="J121" s="1069"/>
      <c r="K121" s="1069"/>
      <c r="L121" s="1067"/>
      <c r="M121" s="4757"/>
      <c r="N121" s="1070"/>
      <c r="O121" s="1069"/>
      <c r="P121" s="1069"/>
      <c r="Q121" s="4759"/>
      <c r="R121" s="4762"/>
    </row>
    <row r="122" spans="1:18" ht="12" customHeight="1">
      <c r="A122" s="4789"/>
      <c r="B122" s="4753"/>
      <c r="C122" s="4777"/>
      <c r="D122" s="1067"/>
      <c r="E122" s="1055"/>
      <c r="F122" s="1071" t="s">
        <v>139</v>
      </c>
      <c r="G122" s="1068"/>
      <c r="H122" s="1069"/>
      <c r="I122" s="1071" t="s">
        <v>139</v>
      </c>
      <c r="J122" s="1069"/>
      <c r="K122" s="1069"/>
      <c r="L122" s="1071" t="s">
        <v>139</v>
      </c>
      <c r="M122" s="4757" t="s">
        <v>3861</v>
      </c>
      <c r="N122" s="1070" t="s">
        <v>139</v>
      </c>
      <c r="O122" s="1069"/>
      <c r="P122" s="1071" t="s">
        <v>139</v>
      </c>
      <c r="Q122" s="4759"/>
      <c r="R122" s="4762"/>
    </row>
    <row r="123" spans="1:18" ht="12" customHeight="1">
      <c r="A123" s="4789"/>
      <c r="B123" s="4753"/>
      <c r="C123" s="4777"/>
      <c r="D123" s="1067"/>
      <c r="E123" s="1055"/>
      <c r="F123" s="1067"/>
      <c r="G123" s="1068"/>
      <c r="H123" s="1069"/>
      <c r="I123" s="1069"/>
      <c r="J123" s="1069"/>
      <c r="K123" s="1069"/>
      <c r="L123" s="1067"/>
      <c r="M123" s="4757"/>
      <c r="N123" s="1070"/>
      <c r="O123" s="1069"/>
      <c r="P123" s="1069"/>
      <c r="Q123" s="4759"/>
      <c r="R123" s="4762"/>
    </row>
    <row r="124" spans="1:18" ht="12" customHeight="1">
      <c r="A124" s="4789"/>
      <c r="B124" s="4753"/>
      <c r="C124" s="4777"/>
      <c r="D124" s="1067"/>
      <c r="E124" s="1055"/>
      <c r="F124" s="1067"/>
      <c r="G124" s="1055"/>
      <c r="H124" s="1069"/>
      <c r="I124" s="1071" t="s">
        <v>139</v>
      </c>
      <c r="J124" s="1069"/>
      <c r="K124" s="1069"/>
      <c r="L124" s="1071" t="s">
        <v>139</v>
      </c>
      <c r="M124" s="4757" t="s">
        <v>3862</v>
      </c>
      <c r="N124" s="1070" t="s">
        <v>139</v>
      </c>
      <c r="O124" s="1069"/>
      <c r="P124" s="1071" t="s">
        <v>139</v>
      </c>
      <c r="Q124" s="4759"/>
      <c r="R124" s="4762"/>
    </row>
    <row r="125" spans="1:18" ht="12" customHeight="1">
      <c r="A125" s="4789"/>
      <c r="B125" s="4753"/>
      <c r="C125" s="4777"/>
      <c r="D125" s="1067"/>
      <c r="E125" s="1055"/>
      <c r="F125" s="1067"/>
      <c r="G125" s="1055"/>
      <c r="H125" s="1069"/>
      <c r="I125" s="1069"/>
      <c r="J125" s="1069"/>
      <c r="K125" s="1069"/>
      <c r="L125" s="1067"/>
      <c r="M125" s="4757"/>
      <c r="N125" s="1070"/>
      <c r="O125" s="1069"/>
      <c r="P125" s="1069"/>
      <c r="Q125" s="4759"/>
      <c r="R125" s="4762"/>
    </row>
    <row r="126" spans="1:18" ht="12" customHeight="1">
      <c r="A126" s="4789"/>
      <c r="B126" s="4753"/>
      <c r="C126" s="4777"/>
      <c r="D126" s="1067"/>
      <c r="E126" s="1055"/>
      <c r="F126" s="1067"/>
      <c r="G126" s="1055"/>
      <c r="H126" s="1069"/>
      <c r="I126" s="1071" t="s">
        <v>139</v>
      </c>
      <c r="J126" s="1069"/>
      <c r="K126" s="1069"/>
      <c r="L126" s="1071" t="s">
        <v>139</v>
      </c>
      <c r="M126" s="4757" t="s">
        <v>3863</v>
      </c>
      <c r="N126" s="1070" t="s">
        <v>139</v>
      </c>
      <c r="O126" s="1069"/>
      <c r="P126" s="1069"/>
      <c r="Q126" s="4759"/>
      <c r="R126" s="4762"/>
    </row>
    <row r="127" spans="1:18" ht="12" customHeight="1">
      <c r="A127" s="4789"/>
      <c r="B127" s="4753"/>
      <c r="C127" s="4777"/>
      <c r="D127" s="1067"/>
      <c r="E127" s="1055"/>
      <c r="F127" s="1067"/>
      <c r="G127" s="1055"/>
      <c r="H127" s="1069"/>
      <c r="I127" s="1069"/>
      <c r="J127" s="1069"/>
      <c r="K127" s="1069"/>
      <c r="L127" s="1067"/>
      <c r="M127" s="4757"/>
      <c r="N127" s="1070"/>
      <c r="O127" s="1069"/>
      <c r="P127" s="1069"/>
      <c r="Q127" s="4759"/>
      <c r="R127" s="4762"/>
    </row>
    <row r="128" spans="1:18" ht="12" customHeight="1">
      <c r="A128" s="4789"/>
      <c r="B128" s="4753"/>
      <c r="C128" s="4777"/>
      <c r="D128" s="1067"/>
      <c r="E128" s="1055"/>
      <c r="F128" s="1067"/>
      <c r="G128" s="1055"/>
      <c r="H128" s="1069"/>
      <c r="I128" s="1071" t="s">
        <v>139</v>
      </c>
      <c r="J128" s="1069"/>
      <c r="K128" s="1069"/>
      <c r="L128" s="1071" t="s">
        <v>139</v>
      </c>
      <c r="M128" s="4757" t="s">
        <v>3864</v>
      </c>
      <c r="N128" s="1070"/>
      <c r="O128" s="1069"/>
      <c r="P128" s="1071" t="s">
        <v>139</v>
      </c>
      <c r="Q128" s="4759"/>
      <c r="R128" s="4762"/>
    </row>
    <row r="129" spans="1:18" ht="12" customHeight="1">
      <c r="A129" s="4789"/>
      <c r="B129" s="4765"/>
      <c r="C129" s="4778"/>
      <c r="D129" s="1058"/>
      <c r="E129" s="1059"/>
      <c r="F129" s="1058"/>
      <c r="G129" s="1059"/>
      <c r="H129" s="1060"/>
      <c r="I129" s="1060"/>
      <c r="J129" s="1060"/>
      <c r="K129" s="1060"/>
      <c r="L129" s="1058"/>
      <c r="M129" s="4772"/>
      <c r="N129" s="1061"/>
      <c r="O129" s="1060"/>
      <c r="P129" s="1060"/>
      <c r="Q129" s="4773"/>
      <c r="R129" s="4774"/>
    </row>
    <row r="130" spans="1:18" ht="12" customHeight="1">
      <c r="A130" s="4789"/>
      <c r="B130" s="4752" t="s">
        <v>3942</v>
      </c>
      <c r="C130" s="4766" t="s">
        <v>3943</v>
      </c>
      <c r="D130" s="1062" t="s">
        <v>139</v>
      </c>
      <c r="E130" s="1063" t="s">
        <v>498</v>
      </c>
      <c r="F130" s="1062" t="s">
        <v>139</v>
      </c>
      <c r="G130" s="4769" t="s">
        <v>3944</v>
      </c>
      <c r="H130" s="1065" t="s">
        <v>139</v>
      </c>
      <c r="I130" s="1065" t="s">
        <v>139</v>
      </c>
      <c r="J130" s="1065"/>
      <c r="K130" s="1065"/>
      <c r="L130" s="1062" t="s">
        <v>139</v>
      </c>
      <c r="M130" s="4771" t="s">
        <v>3830</v>
      </c>
      <c r="N130" s="1066" t="s">
        <v>139</v>
      </c>
      <c r="O130" s="1065"/>
      <c r="P130" s="1065" t="s">
        <v>139</v>
      </c>
      <c r="Q130" s="4758" t="s">
        <v>3307</v>
      </c>
      <c r="R130" s="4761" t="s">
        <v>3307</v>
      </c>
    </row>
    <row r="131" spans="1:18" ht="12" customHeight="1">
      <c r="A131" s="4789"/>
      <c r="B131" s="4753"/>
      <c r="C131" s="4767"/>
      <c r="D131" s="1067"/>
      <c r="E131" s="1055"/>
      <c r="F131" s="1071"/>
      <c r="G131" s="4770"/>
      <c r="H131" s="1069"/>
      <c r="I131" s="1069"/>
      <c r="J131" s="1069"/>
      <c r="K131" s="1069"/>
      <c r="L131" s="1067"/>
      <c r="M131" s="4757"/>
      <c r="N131" s="1070"/>
      <c r="O131" s="1069"/>
      <c r="P131" s="1069"/>
      <c r="Q131" s="4759"/>
      <c r="R131" s="4762"/>
    </row>
    <row r="132" spans="1:18" ht="12" customHeight="1">
      <c r="A132" s="4789"/>
      <c r="B132" s="4753"/>
      <c r="C132" s="4767"/>
      <c r="D132" s="1067"/>
      <c r="E132" s="1055"/>
      <c r="F132" s="1071" t="s">
        <v>139</v>
      </c>
      <c r="G132" s="4770" t="s">
        <v>3945</v>
      </c>
      <c r="H132" s="1069"/>
      <c r="I132" s="1069"/>
      <c r="J132" s="1069"/>
      <c r="K132" s="1069"/>
      <c r="L132" s="1067"/>
      <c r="M132" s="4757"/>
      <c r="N132" s="1070"/>
      <c r="O132" s="1069"/>
      <c r="P132" s="1069"/>
      <c r="Q132" s="4759"/>
      <c r="R132" s="4762"/>
    </row>
    <row r="133" spans="1:18" ht="12" customHeight="1">
      <c r="A133" s="4789"/>
      <c r="B133" s="4765"/>
      <c r="C133" s="4768"/>
      <c r="D133" s="1058"/>
      <c r="E133" s="1059"/>
      <c r="F133" s="1078"/>
      <c r="G133" s="4775"/>
      <c r="H133" s="1060"/>
      <c r="I133" s="1060"/>
      <c r="J133" s="1060"/>
      <c r="K133" s="1060"/>
      <c r="L133" s="1058"/>
      <c r="M133" s="4772"/>
      <c r="N133" s="1061"/>
      <c r="O133" s="1060"/>
      <c r="P133" s="1060"/>
      <c r="Q133" s="4773"/>
      <c r="R133" s="4774"/>
    </row>
    <row r="134" spans="1:18" ht="12" customHeight="1">
      <c r="A134" s="4789"/>
      <c r="B134" s="4752" t="s">
        <v>3865</v>
      </c>
      <c r="C134" s="4752" t="s">
        <v>3866</v>
      </c>
      <c r="D134" s="1062" t="s">
        <v>139</v>
      </c>
      <c r="E134" s="1063" t="s">
        <v>498</v>
      </c>
      <c r="F134" s="1062"/>
      <c r="G134" s="1055"/>
      <c r="H134" s="1065" t="s">
        <v>139</v>
      </c>
      <c r="I134" s="1065" t="s">
        <v>139</v>
      </c>
      <c r="J134" s="1065"/>
      <c r="K134" s="1065"/>
      <c r="L134" s="1062" t="s">
        <v>139</v>
      </c>
      <c r="M134" s="4757" t="s">
        <v>3867</v>
      </c>
      <c r="N134" s="1066" t="s">
        <v>139</v>
      </c>
      <c r="O134" s="1065"/>
      <c r="P134" s="1065"/>
      <c r="Q134" s="4758" t="s">
        <v>3307</v>
      </c>
      <c r="R134" s="4761" t="s">
        <v>3307</v>
      </c>
    </row>
    <row r="135" spans="1:18" ht="12" customHeight="1">
      <c r="A135" s="4789"/>
      <c r="B135" s="4753"/>
      <c r="C135" s="4755"/>
      <c r="D135" s="1067"/>
      <c r="E135" s="1055"/>
      <c r="F135" s="1067"/>
      <c r="G135" s="1055"/>
      <c r="H135" s="1069"/>
      <c r="I135" s="1069"/>
      <c r="J135" s="1069"/>
      <c r="K135" s="1069"/>
      <c r="L135" s="1067"/>
      <c r="M135" s="4757"/>
      <c r="N135" s="1070"/>
      <c r="O135" s="1069"/>
      <c r="P135" s="1069"/>
      <c r="Q135" s="4759"/>
      <c r="R135" s="4762"/>
    </row>
    <row r="136" spans="1:18" ht="12" customHeight="1">
      <c r="A136" s="4789"/>
      <c r="B136" s="4753"/>
      <c r="C136" s="4755"/>
      <c r="D136" s="1067"/>
      <c r="E136" s="1055"/>
      <c r="F136" s="1067"/>
      <c r="G136" s="1055"/>
      <c r="H136" s="1071" t="s">
        <v>139</v>
      </c>
      <c r="I136" s="1071" t="s">
        <v>139</v>
      </c>
      <c r="J136" s="1069"/>
      <c r="K136" s="1069"/>
      <c r="L136" s="1071" t="s">
        <v>139</v>
      </c>
      <c r="M136" s="4757" t="s">
        <v>3868</v>
      </c>
      <c r="N136" s="1070" t="s">
        <v>139</v>
      </c>
      <c r="O136" s="1069"/>
      <c r="P136" s="1069"/>
      <c r="Q136" s="4759"/>
      <c r="R136" s="4762"/>
    </row>
    <row r="137" spans="1:18" ht="12" customHeight="1" thickBot="1">
      <c r="A137" s="4790"/>
      <c r="B137" s="4754"/>
      <c r="C137" s="4756"/>
      <c r="D137" s="1072"/>
      <c r="E137" s="1073"/>
      <c r="F137" s="1072"/>
      <c r="G137" s="1073"/>
      <c r="H137" s="1074"/>
      <c r="I137" s="1074"/>
      <c r="J137" s="1074"/>
      <c r="K137" s="1074"/>
      <c r="L137" s="1072"/>
      <c r="M137" s="4764"/>
      <c r="N137" s="1075"/>
      <c r="O137" s="1074"/>
      <c r="P137" s="1074"/>
      <c r="Q137" s="4760"/>
      <c r="R137" s="4763"/>
    </row>
  </sheetData>
  <mergeCells count="127">
    <mergeCell ref="J2:R2"/>
    <mergeCell ref="J3:R3"/>
    <mergeCell ref="A5:A7"/>
    <mergeCell ref="B5:B7"/>
    <mergeCell ref="C5:C7"/>
    <mergeCell ref="D5:M5"/>
    <mergeCell ref="N5:R5"/>
    <mergeCell ref="D6:E7"/>
    <mergeCell ref="F6:G7"/>
    <mergeCell ref="H6:K6"/>
    <mergeCell ref="L6:M7"/>
    <mergeCell ref="N6:P6"/>
    <mergeCell ref="Q6:R6"/>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J72:R72"/>
    <mergeCell ref="J73:R73"/>
    <mergeCell ref="A75:A77"/>
    <mergeCell ref="B75:B77"/>
    <mergeCell ref="C75:C77"/>
    <mergeCell ref="D75:M75"/>
    <mergeCell ref="N75:R75"/>
    <mergeCell ref="D76:E77"/>
    <mergeCell ref="F76:G77"/>
    <mergeCell ref="H76:K76"/>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C104:C115"/>
    <mergeCell ref="M104:M105"/>
    <mergeCell ref="Q104:Q115"/>
    <mergeCell ref="R104:R115"/>
    <mergeCell ref="M106:M107"/>
    <mergeCell ref="M108:M109"/>
    <mergeCell ref="M110:M111"/>
    <mergeCell ref="M112:M113"/>
    <mergeCell ref="M114:M115"/>
    <mergeCell ref="C116:C129"/>
    <mergeCell ref="M116:M117"/>
    <mergeCell ref="Q116:Q129"/>
    <mergeCell ref="R116:R129"/>
    <mergeCell ref="M118:M119"/>
    <mergeCell ref="M120:M121"/>
    <mergeCell ref="M122:M123"/>
    <mergeCell ref="M124:M125"/>
    <mergeCell ref="M126:M127"/>
    <mergeCell ref="M128:M129"/>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s>
  <phoneticPr fontId="136"/>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32" customWidth="1"/>
    <col min="2" max="2" width="14.125" style="532" customWidth="1"/>
    <col min="3" max="3" width="8.375" style="532" customWidth="1"/>
    <col min="4" max="4" width="2.625" style="532" customWidth="1"/>
    <col min="5" max="5" width="3" style="532" customWidth="1"/>
    <col min="6" max="6" width="2.625" style="533" customWidth="1"/>
    <col min="7" max="7" width="8.375" style="562" customWidth="1"/>
    <col min="8" max="11" width="2.625" style="532" customWidth="1"/>
    <col min="12" max="12" width="2.125" style="532" customWidth="1"/>
    <col min="13" max="13" width="12.125" style="534" customWidth="1"/>
    <col min="14" max="16" width="2.625" style="533" customWidth="1"/>
    <col min="17" max="18" width="10.625" style="533" customWidth="1"/>
    <col min="19" max="19" width="9" style="532" customWidth="1"/>
    <col min="20" max="16384" width="9" style="532"/>
  </cols>
  <sheetData>
    <row r="1" spans="1:18" s="525" customFormat="1" ht="21" customHeight="1">
      <c r="A1" s="528" t="s">
        <v>3259</v>
      </c>
      <c r="B1" s="528"/>
      <c r="C1" s="528"/>
      <c r="D1" s="528"/>
      <c r="E1" s="528"/>
      <c r="F1" s="529"/>
      <c r="G1" s="561"/>
      <c r="H1" s="528"/>
      <c r="I1" s="528"/>
      <c r="J1" s="528"/>
      <c r="K1" s="528"/>
      <c r="L1" s="528"/>
      <c r="M1" s="530"/>
      <c r="N1" s="526"/>
      <c r="O1" s="526"/>
      <c r="P1" s="526"/>
      <c r="Q1" s="526"/>
      <c r="R1" s="531" t="s">
        <v>3311</v>
      </c>
    </row>
    <row r="2" spans="1:18" s="525" customFormat="1" ht="15" customHeight="1">
      <c r="A2" s="528"/>
      <c r="B2" s="528"/>
      <c r="C2" s="528"/>
      <c r="D2" s="528"/>
      <c r="E2" s="528"/>
      <c r="F2" s="529"/>
      <c r="G2" s="561"/>
      <c r="H2" s="528"/>
      <c r="I2" s="528"/>
      <c r="J2" s="4850" t="s">
        <v>3292</v>
      </c>
      <c r="K2" s="4850"/>
      <c r="L2" s="4850"/>
      <c r="M2" s="4850"/>
      <c r="N2" s="4850"/>
      <c r="O2" s="4850"/>
      <c r="P2" s="4850"/>
      <c r="Q2" s="4850"/>
      <c r="R2" s="4850"/>
    </row>
    <row r="3" spans="1:18" s="525" customFormat="1" ht="15" customHeight="1">
      <c r="A3" s="528"/>
      <c r="B3" s="528"/>
      <c r="C3" s="528"/>
      <c r="D3" s="528"/>
      <c r="E3" s="528"/>
      <c r="F3" s="529"/>
      <c r="G3" s="561"/>
      <c r="H3" s="528"/>
      <c r="I3" s="528"/>
      <c r="J3" s="4851" t="s">
        <v>3293</v>
      </c>
      <c r="K3" s="4851"/>
      <c r="L3" s="4851"/>
      <c r="M3" s="4851"/>
      <c r="N3" s="4851"/>
      <c r="O3" s="4851"/>
      <c r="P3" s="4851"/>
      <c r="Q3" s="4851"/>
      <c r="R3" s="4851"/>
    </row>
    <row r="4" spans="1:18" ht="12" thickBot="1"/>
    <row r="5" spans="1:18" s="535" customFormat="1" ht="13.5" customHeight="1">
      <c r="A5" s="4852"/>
      <c r="B5" s="4855" t="s">
        <v>3294</v>
      </c>
      <c r="C5" s="4855" t="s">
        <v>3295</v>
      </c>
      <c r="D5" s="4855" t="s">
        <v>3296</v>
      </c>
      <c r="E5" s="4855"/>
      <c r="F5" s="4855"/>
      <c r="G5" s="4855"/>
      <c r="H5" s="4855"/>
      <c r="I5" s="4855"/>
      <c r="J5" s="4855"/>
      <c r="K5" s="4855"/>
      <c r="L5" s="4855"/>
      <c r="M5" s="4858"/>
      <c r="N5" s="4859" t="s">
        <v>3310</v>
      </c>
      <c r="O5" s="4859"/>
      <c r="P5" s="4859"/>
      <c r="Q5" s="4859"/>
      <c r="R5" s="4860"/>
    </row>
    <row r="6" spans="1:18" s="535" customFormat="1" ht="13.5" customHeight="1">
      <c r="A6" s="4853"/>
      <c r="B6" s="4856"/>
      <c r="C6" s="4856"/>
      <c r="D6" s="4861" t="s">
        <v>3297</v>
      </c>
      <c r="E6" s="4862"/>
      <c r="F6" s="4865" t="s">
        <v>3298</v>
      </c>
      <c r="G6" s="4866"/>
      <c r="H6" s="4856" t="s">
        <v>3299</v>
      </c>
      <c r="I6" s="4856"/>
      <c r="J6" s="4856"/>
      <c r="K6" s="4856"/>
      <c r="L6" s="4865" t="s">
        <v>528</v>
      </c>
      <c r="M6" s="4869"/>
      <c r="N6" s="4871" t="s">
        <v>3300</v>
      </c>
      <c r="O6" s="4856"/>
      <c r="P6" s="4856"/>
      <c r="Q6" s="4856" t="s">
        <v>3301</v>
      </c>
      <c r="R6" s="4872"/>
    </row>
    <row r="7" spans="1:18" s="535" customFormat="1" ht="13.5" customHeight="1" thickBot="1">
      <c r="A7" s="4854"/>
      <c r="B7" s="4857"/>
      <c r="C7" s="4857"/>
      <c r="D7" s="4863"/>
      <c r="E7" s="4864"/>
      <c r="F7" s="4867"/>
      <c r="G7" s="4868"/>
      <c r="H7" s="536">
        <v>1</v>
      </c>
      <c r="I7" s="536">
        <v>2</v>
      </c>
      <c r="J7" s="536">
        <v>3</v>
      </c>
      <c r="K7" s="536">
        <v>4</v>
      </c>
      <c r="L7" s="4867"/>
      <c r="M7" s="4870"/>
      <c r="N7" s="537" t="s">
        <v>3302</v>
      </c>
      <c r="O7" s="536" t="s">
        <v>3303</v>
      </c>
      <c r="P7" s="536" t="s">
        <v>3304</v>
      </c>
      <c r="Q7" s="536" t="s">
        <v>3305</v>
      </c>
      <c r="R7" s="538" t="s">
        <v>3306</v>
      </c>
    </row>
    <row r="8" spans="1:18" s="533" customFormat="1" ht="12" customHeight="1" thickTop="1">
      <c r="A8" s="4838" t="s">
        <v>3312</v>
      </c>
      <c r="B8" s="4841" t="s">
        <v>3313</v>
      </c>
      <c r="C8" s="4841" t="s">
        <v>3314</v>
      </c>
      <c r="D8" s="539" t="s">
        <v>139</v>
      </c>
      <c r="E8" s="559" t="s">
        <v>498</v>
      </c>
      <c r="F8" s="539" t="s">
        <v>139</v>
      </c>
      <c r="G8" s="4845" t="s">
        <v>3315</v>
      </c>
      <c r="H8" s="541"/>
      <c r="I8" s="541"/>
      <c r="J8" s="541"/>
      <c r="K8" s="541" t="s">
        <v>139</v>
      </c>
      <c r="L8" s="539" t="s">
        <v>139</v>
      </c>
      <c r="M8" s="4846" t="s">
        <v>3316</v>
      </c>
      <c r="N8" s="542" t="s">
        <v>139</v>
      </c>
      <c r="O8" s="541"/>
      <c r="P8" s="541"/>
      <c r="Q8" s="4835" t="s">
        <v>3307</v>
      </c>
      <c r="R8" s="4836" t="s">
        <v>3307</v>
      </c>
    </row>
    <row r="9" spans="1:18" s="533" customFormat="1" ht="12" customHeight="1">
      <c r="A9" s="4839"/>
      <c r="B9" s="4842"/>
      <c r="C9" s="4844"/>
      <c r="D9" s="550"/>
      <c r="E9" s="540"/>
      <c r="F9" s="550"/>
      <c r="G9" s="4818"/>
      <c r="H9" s="551"/>
      <c r="I9" s="551"/>
      <c r="J9" s="551"/>
      <c r="K9" s="551"/>
      <c r="L9" s="550"/>
      <c r="M9" s="4819"/>
      <c r="N9" s="552"/>
      <c r="O9" s="551"/>
      <c r="P9" s="551"/>
      <c r="Q9" s="4823"/>
      <c r="R9" s="4816"/>
    </row>
    <row r="10" spans="1:18" ht="12" customHeight="1">
      <c r="A10" s="4839"/>
      <c r="B10" s="4842"/>
      <c r="C10" s="4831"/>
      <c r="D10" s="550"/>
      <c r="E10" s="540"/>
      <c r="F10" s="553" t="s">
        <v>139</v>
      </c>
      <c r="G10" s="4818"/>
      <c r="H10" s="551"/>
      <c r="I10" s="551"/>
      <c r="J10" s="551"/>
      <c r="K10" s="553" t="s">
        <v>139</v>
      </c>
      <c r="L10" s="553" t="s">
        <v>139</v>
      </c>
      <c r="M10" s="4837" t="s">
        <v>3317</v>
      </c>
      <c r="N10" s="552" t="s">
        <v>139</v>
      </c>
      <c r="O10" s="551"/>
      <c r="P10" s="553" t="s">
        <v>139</v>
      </c>
      <c r="Q10" s="4823"/>
      <c r="R10" s="4816"/>
    </row>
    <row r="11" spans="1:18" ht="12" customHeight="1">
      <c r="A11" s="4839"/>
      <c r="B11" s="4842"/>
      <c r="C11" s="4831"/>
      <c r="D11" s="550"/>
      <c r="E11" s="540"/>
      <c r="F11" s="550"/>
      <c r="G11" s="4818"/>
      <c r="H11" s="551"/>
      <c r="I11" s="551"/>
      <c r="J11" s="551"/>
      <c r="K11" s="551"/>
      <c r="L11" s="550"/>
      <c r="M11" s="4837"/>
      <c r="N11" s="552"/>
      <c r="O11" s="551"/>
      <c r="P11" s="551"/>
      <c r="Q11" s="4823"/>
      <c r="R11" s="4816"/>
    </row>
    <row r="12" spans="1:18" ht="12" customHeight="1">
      <c r="A12" s="4839"/>
      <c r="B12" s="4842"/>
      <c r="C12" s="4831"/>
      <c r="D12" s="550"/>
      <c r="E12" s="540"/>
      <c r="F12" s="553" t="s">
        <v>139</v>
      </c>
      <c r="G12" s="4818"/>
      <c r="H12" s="551"/>
      <c r="I12" s="551"/>
      <c r="J12" s="551"/>
      <c r="K12" s="553" t="s">
        <v>139</v>
      </c>
      <c r="L12" s="553" t="s">
        <v>139</v>
      </c>
      <c r="M12" s="4819" t="s">
        <v>3318</v>
      </c>
      <c r="N12" s="552" t="s">
        <v>139</v>
      </c>
      <c r="O12" s="553" t="s">
        <v>139</v>
      </c>
      <c r="P12" s="551"/>
      <c r="Q12" s="4823"/>
      <c r="R12" s="4816"/>
    </row>
    <row r="13" spans="1:18" ht="12" customHeight="1">
      <c r="A13" s="4839"/>
      <c r="B13" s="4842"/>
      <c r="C13" s="4831"/>
      <c r="D13" s="550"/>
      <c r="E13" s="540"/>
      <c r="F13" s="550"/>
      <c r="G13" s="4818"/>
      <c r="H13" s="551"/>
      <c r="I13" s="551"/>
      <c r="J13" s="551"/>
      <c r="K13" s="551"/>
      <c r="L13" s="550"/>
      <c r="M13" s="4819"/>
      <c r="N13" s="552"/>
      <c r="O13" s="551"/>
      <c r="P13" s="551"/>
      <c r="Q13" s="4823"/>
      <c r="R13" s="4816"/>
    </row>
    <row r="14" spans="1:18" ht="12" customHeight="1">
      <c r="A14" s="4839"/>
      <c r="B14" s="4842"/>
      <c r="C14" s="4831"/>
      <c r="D14" s="550"/>
      <c r="E14" s="540"/>
      <c r="F14" s="553" t="s">
        <v>139</v>
      </c>
      <c r="G14" s="4818"/>
      <c r="H14" s="551"/>
      <c r="I14" s="551"/>
      <c r="J14" s="551"/>
      <c r="K14" s="553" t="s">
        <v>139</v>
      </c>
      <c r="L14" s="553" t="s">
        <v>139</v>
      </c>
      <c r="M14" s="4819" t="s">
        <v>3319</v>
      </c>
      <c r="N14" s="552"/>
      <c r="O14" s="551"/>
      <c r="P14" s="553" t="s">
        <v>139</v>
      </c>
      <c r="Q14" s="4823"/>
      <c r="R14" s="4816"/>
    </row>
    <row r="15" spans="1:18" ht="12" customHeight="1">
      <c r="A15" s="4839"/>
      <c r="B15" s="4842"/>
      <c r="C15" s="4831"/>
      <c r="D15" s="550"/>
      <c r="E15" s="540"/>
      <c r="F15" s="550"/>
      <c r="G15" s="4818"/>
      <c r="H15" s="551"/>
      <c r="I15" s="551"/>
      <c r="J15" s="551"/>
      <c r="K15" s="551"/>
      <c r="L15" s="550"/>
      <c r="M15" s="4819"/>
      <c r="N15" s="552"/>
      <c r="O15" s="551"/>
      <c r="P15" s="551"/>
      <c r="Q15" s="4823"/>
      <c r="R15" s="4816"/>
    </row>
    <row r="16" spans="1:18" ht="12" customHeight="1">
      <c r="A16" s="4839"/>
      <c r="B16" s="4842"/>
      <c r="C16" s="4831"/>
      <c r="D16" s="550"/>
      <c r="E16" s="540"/>
      <c r="F16" s="550"/>
      <c r="G16" s="4818"/>
      <c r="H16" s="551"/>
      <c r="I16" s="551"/>
      <c r="J16" s="551"/>
      <c r="K16" s="553" t="s">
        <v>139</v>
      </c>
      <c r="L16" s="553" t="s">
        <v>139</v>
      </c>
      <c r="M16" s="4819" t="s">
        <v>3320</v>
      </c>
      <c r="N16" s="552" t="s">
        <v>139</v>
      </c>
      <c r="O16" s="551"/>
      <c r="P16" s="551"/>
      <c r="Q16" s="4823"/>
      <c r="R16" s="4816"/>
    </row>
    <row r="17" spans="1:18" ht="12" customHeight="1">
      <c r="A17" s="4839"/>
      <c r="B17" s="4842"/>
      <c r="C17" s="4831"/>
      <c r="D17" s="550"/>
      <c r="E17" s="540"/>
      <c r="F17" s="550"/>
      <c r="G17" s="4818"/>
      <c r="H17" s="551"/>
      <c r="I17" s="551"/>
      <c r="J17" s="551"/>
      <c r="K17" s="551"/>
      <c r="L17" s="550"/>
      <c r="M17" s="4819"/>
      <c r="N17" s="552"/>
      <c r="O17" s="551"/>
      <c r="P17" s="551"/>
      <c r="Q17" s="4823"/>
      <c r="R17" s="4816"/>
    </row>
    <row r="18" spans="1:18" ht="12" customHeight="1">
      <c r="A18" s="4839"/>
      <c r="B18" s="4842"/>
      <c r="C18" s="4831"/>
      <c r="D18" s="550"/>
      <c r="E18" s="540"/>
      <c r="F18" s="550"/>
      <c r="G18" s="4818"/>
      <c r="H18" s="551"/>
      <c r="I18" s="551"/>
      <c r="J18" s="551"/>
      <c r="K18" s="553" t="s">
        <v>139</v>
      </c>
      <c r="L18" s="553" t="s">
        <v>139</v>
      </c>
      <c r="M18" s="4819" t="s">
        <v>3321</v>
      </c>
      <c r="N18" s="552"/>
      <c r="O18" s="551"/>
      <c r="P18" s="553" t="s">
        <v>139</v>
      </c>
      <c r="Q18" s="4823"/>
      <c r="R18" s="4816"/>
    </row>
    <row r="19" spans="1:18" ht="12" customHeight="1">
      <c r="A19" s="4839"/>
      <c r="B19" s="4843"/>
      <c r="C19" s="4832"/>
      <c r="D19" s="543"/>
      <c r="E19" s="544"/>
      <c r="F19" s="543"/>
      <c r="G19" s="4826"/>
      <c r="H19" s="554"/>
      <c r="I19" s="554"/>
      <c r="J19" s="554"/>
      <c r="K19" s="554"/>
      <c r="L19" s="543"/>
      <c r="M19" s="4827"/>
      <c r="N19" s="545"/>
      <c r="O19" s="554"/>
      <c r="P19" s="554"/>
      <c r="Q19" s="4824"/>
      <c r="R19" s="4825"/>
    </row>
    <row r="20" spans="1:18" ht="12" customHeight="1">
      <c r="A20" s="4839"/>
      <c r="B20" s="4828" t="s">
        <v>3322</v>
      </c>
      <c r="C20" s="4828" t="s">
        <v>3323</v>
      </c>
      <c r="D20" s="546" t="s">
        <v>139</v>
      </c>
      <c r="E20" s="547" t="s">
        <v>498</v>
      </c>
      <c r="F20" s="546" t="s">
        <v>139</v>
      </c>
      <c r="G20" s="4833"/>
      <c r="H20" s="548"/>
      <c r="I20" s="548"/>
      <c r="J20" s="548"/>
      <c r="K20" s="548" t="s">
        <v>139</v>
      </c>
      <c r="L20" s="546" t="s">
        <v>139</v>
      </c>
      <c r="M20" s="4834" t="s">
        <v>3324</v>
      </c>
      <c r="N20" s="549" t="s">
        <v>139</v>
      </c>
      <c r="O20" s="548"/>
      <c r="P20" s="548"/>
      <c r="Q20" s="4822" t="s">
        <v>3307</v>
      </c>
      <c r="R20" s="4815" t="s">
        <v>3307</v>
      </c>
    </row>
    <row r="21" spans="1:18" ht="12" customHeight="1">
      <c r="A21" s="4839"/>
      <c r="B21" s="4829"/>
      <c r="C21" s="4831"/>
      <c r="D21" s="550"/>
      <c r="E21" s="540"/>
      <c r="F21" s="550"/>
      <c r="G21" s="4818"/>
      <c r="H21" s="551"/>
      <c r="I21" s="551"/>
      <c r="J21" s="551"/>
      <c r="K21" s="551"/>
      <c r="L21" s="550"/>
      <c r="M21" s="4819"/>
      <c r="N21" s="552"/>
      <c r="O21" s="551"/>
      <c r="P21" s="551"/>
      <c r="Q21" s="4823"/>
      <c r="R21" s="4816"/>
    </row>
    <row r="22" spans="1:18" ht="12" customHeight="1">
      <c r="A22" s="4839"/>
      <c r="B22" s="4829"/>
      <c r="C22" s="4831"/>
      <c r="D22" s="550"/>
      <c r="E22" s="540"/>
      <c r="F22" s="553" t="s">
        <v>139</v>
      </c>
      <c r="G22" s="4818"/>
      <c r="H22" s="551"/>
      <c r="I22" s="551"/>
      <c r="J22" s="551"/>
      <c r="K22" s="553" t="s">
        <v>139</v>
      </c>
      <c r="L22" s="553" t="s">
        <v>139</v>
      </c>
      <c r="M22" s="4819" t="s">
        <v>3325</v>
      </c>
      <c r="N22" s="552" t="s">
        <v>139</v>
      </c>
      <c r="O22" s="551"/>
      <c r="P22" s="553" t="s">
        <v>139</v>
      </c>
      <c r="Q22" s="4823"/>
      <c r="R22" s="4816"/>
    </row>
    <row r="23" spans="1:18" ht="12" customHeight="1">
      <c r="A23" s="4839"/>
      <c r="B23" s="4830"/>
      <c r="C23" s="4832"/>
      <c r="D23" s="543"/>
      <c r="E23" s="544"/>
      <c r="F23" s="543"/>
      <c r="G23" s="4826"/>
      <c r="H23" s="554"/>
      <c r="I23" s="554"/>
      <c r="J23" s="554"/>
      <c r="K23" s="554"/>
      <c r="L23" s="543"/>
      <c r="M23" s="4827"/>
      <c r="N23" s="545"/>
      <c r="O23" s="554"/>
      <c r="P23" s="554"/>
      <c r="Q23" s="4824"/>
      <c r="R23" s="4825"/>
    </row>
    <row r="24" spans="1:18" ht="12" customHeight="1">
      <c r="A24" s="4839"/>
      <c r="B24" s="4828" t="s">
        <v>3326</v>
      </c>
      <c r="C24" s="4828" t="s">
        <v>3327</v>
      </c>
      <c r="D24" s="546" t="s">
        <v>139</v>
      </c>
      <c r="E24" s="547" t="s">
        <v>498</v>
      </c>
      <c r="F24" s="546" t="s">
        <v>139</v>
      </c>
      <c r="G24" s="4833"/>
      <c r="H24" s="548"/>
      <c r="I24" s="548"/>
      <c r="J24" s="548" t="s">
        <v>139</v>
      </c>
      <c r="K24" s="548" t="s">
        <v>139</v>
      </c>
      <c r="L24" s="546" t="s">
        <v>139</v>
      </c>
      <c r="M24" s="4834" t="s">
        <v>3328</v>
      </c>
      <c r="N24" s="549" t="s">
        <v>139</v>
      </c>
      <c r="O24" s="548"/>
      <c r="P24" s="548"/>
      <c r="Q24" s="4822" t="s">
        <v>3307</v>
      </c>
      <c r="R24" s="4815" t="s">
        <v>3307</v>
      </c>
    </row>
    <row r="25" spans="1:18" ht="12" customHeight="1">
      <c r="A25" s="4839"/>
      <c r="B25" s="4829"/>
      <c r="C25" s="4831"/>
      <c r="D25" s="550"/>
      <c r="E25" s="540"/>
      <c r="F25" s="550"/>
      <c r="G25" s="4818"/>
      <c r="H25" s="551"/>
      <c r="I25" s="551"/>
      <c r="J25" s="551"/>
      <c r="K25" s="551"/>
      <c r="L25" s="550"/>
      <c r="M25" s="4819"/>
      <c r="N25" s="552"/>
      <c r="O25" s="551"/>
      <c r="P25" s="551"/>
      <c r="Q25" s="4823"/>
      <c r="R25" s="4816"/>
    </row>
    <row r="26" spans="1:18" ht="12" customHeight="1">
      <c r="A26" s="4839"/>
      <c r="B26" s="4829"/>
      <c r="C26" s="4831"/>
      <c r="D26" s="550"/>
      <c r="E26" s="540"/>
      <c r="F26" s="550"/>
      <c r="G26" s="4818"/>
      <c r="H26" s="551"/>
      <c r="I26" s="551"/>
      <c r="J26" s="553" t="s">
        <v>139</v>
      </c>
      <c r="K26" s="553" t="s">
        <v>139</v>
      </c>
      <c r="L26" s="553" t="s">
        <v>139</v>
      </c>
      <c r="M26" s="4819" t="s">
        <v>3329</v>
      </c>
      <c r="N26" s="552" t="s">
        <v>139</v>
      </c>
      <c r="O26" s="551"/>
      <c r="P26" s="553" t="s">
        <v>139</v>
      </c>
      <c r="Q26" s="4823"/>
      <c r="R26" s="4816"/>
    </row>
    <row r="27" spans="1:18" ht="12" customHeight="1">
      <c r="A27" s="4839"/>
      <c r="B27" s="4830"/>
      <c r="C27" s="4832"/>
      <c r="D27" s="543"/>
      <c r="E27" s="544"/>
      <c r="F27" s="543"/>
      <c r="G27" s="4826"/>
      <c r="H27" s="554"/>
      <c r="I27" s="554"/>
      <c r="J27" s="554"/>
      <c r="K27" s="554"/>
      <c r="L27" s="543"/>
      <c r="M27" s="4827"/>
      <c r="N27" s="545"/>
      <c r="O27" s="554"/>
      <c r="P27" s="554"/>
      <c r="Q27" s="4824"/>
      <c r="R27" s="4825"/>
    </row>
    <row r="28" spans="1:18" ht="12" customHeight="1">
      <c r="A28" s="4839"/>
      <c r="B28" s="4828" t="s">
        <v>3330</v>
      </c>
      <c r="C28" s="4828" t="s">
        <v>3331</v>
      </c>
      <c r="D28" s="546" t="s">
        <v>139</v>
      </c>
      <c r="E28" s="547" t="s">
        <v>498</v>
      </c>
      <c r="F28" s="546" t="s">
        <v>139</v>
      </c>
      <c r="G28" s="4848" t="s">
        <v>3332</v>
      </c>
      <c r="H28" s="548"/>
      <c r="I28" s="548"/>
      <c r="J28" s="548" t="s">
        <v>139</v>
      </c>
      <c r="K28" s="548" t="s">
        <v>139</v>
      </c>
      <c r="L28" s="546" t="s">
        <v>139</v>
      </c>
      <c r="M28" s="4834" t="s">
        <v>3328</v>
      </c>
      <c r="N28" s="549" t="s">
        <v>139</v>
      </c>
      <c r="O28" s="548"/>
      <c r="P28" s="548"/>
      <c r="Q28" s="4812" t="s">
        <v>3307</v>
      </c>
      <c r="R28" s="4815" t="s">
        <v>3307</v>
      </c>
    </row>
    <row r="29" spans="1:18" ht="12" customHeight="1">
      <c r="A29" s="4839"/>
      <c r="B29" s="4829"/>
      <c r="C29" s="4842"/>
      <c r="D29" s="550"/>
      <c r="E29" s="540"/>
      <c r="F29" s="553"/>
      <c r="G29" s="4849"/>
      <c r="H29" s="551"/>
      <c r="I29" s="551"/>
      <c r="J29" s="551"/>
      <c r="K29" s="551"/>
      <c r="L29" s="550"/>
      <c r="M29" s="4819"/>
      <c r="N29" s="552"/>
      <c r="O29" s="551"/>
      <c r="P29" s="551"/>
      <c r="Q29" s="4813"/>
      <c r="R29" s="4816"/>
    </row>
    <row r="30" spans="1:18" ht="12" customHeight="1">
      <c r="A30" s="4839"/>
      <c r="B30" s="4829"/>
      <c r="C30" s="4842"/>
      <c r="D30" s="550"/>
      <c r="E30" s="540"/>
      <c r="F30" s="553" t="s">
        <v>139</v>
      </c>
      <c r="G30" s="4818"/>
      <c r="H30" s="551"/>
      <c r="I30" s="551"/>
      <c r="J30" s="553" t="s">
        <v>139</v>
      </c>
      <c r="K30" s="553" t="s">
        <v>139</v>
      </c>
      <c r="L30" s="553" t="s">
        <v>139</v>
      </c>
      <c r="M30" s="4819" t="s">
        <v>3333</v>
      </c>
      <c r="N30" s="552" t="s">
        <v>139</v>
      </c>
      <c r="O30" s="551"/>
      <c r="P30" s="553" t="s">
        <v>139</v>
      </c>
      <c r="Q30" s="4813"/>
      <c r="R30" s="4816"/>
    </row>
    <row r="31" spans="1:18" ht="12" customHeight="1">
      <c r="A31" s="4839"/>
      <c r="B31" s="4829"/>
      <c r="C31" s="4842"/>
      <c r="D31" s="550"/>
      <c r="E31" s="540"/>
      <c r="F31" s="550"/>
      <c r="G31" s="4818"/>
      <c r="H31" s="551"/>
      <c r="I31" s="551"/>
      <c r="J31" s="551"/>
      <c r="K31" s="551"/>
      <c r="L31" s="550"/>
      <c r="M31" s="4819"/>
      <c r="N31" s="552"/>
      <c r="O31" s="551"/>
      <c r="P31" s="551"/>
      <c r="Q31" s="4813"/>
      <c r="R31" s="4816"/>
    </row>
    <row r="32" spans="1:18" ht="12" customHeight="1">
      <c r="A32" s="4839"/>
      <c r="B32" s="4842"/>
      <c r="C32" s="4842"/>
      <c r="D32" s="550"/>
      <c r="E32" s="540"/>
      <c r="F32" s="553" t="s">
        <v>139</v>
      </c>
      <c r="G32" s="4818"/>
      <c r="H32" s="551"/>
      <c r="I32" s="551"/>
      <c r="J32" s="553" t="s">
        <v>139</v>
      </c>
      <c r="K32" s="553" t="s">
        <v>139</v>
      </c>
      <c r="L32" s="553" t="s">
        <v>139</v>
      </c>
      <c r="M32" s="4819" t="s">
        <v>3334</v>
      </c>
      <c r="N32" s="552" t="s">
        <v>139</v>
      </c>
      <c r="O32" s="551"/>
      <c r="P32" s="553" t="s">
        <v>139</v>
      </c>
      <c r="Q32" s="4813"/>
      <c r="R32" s="4816"/>
    </row>
    <row r="33" spans="1:18" ht="12" customHeight="1" thickBot="1">
      <c r="A33" s="4840"/>
      <c r="B33" s="4847"/>
      <c r="C33" s="4847"/>
      <c r="D33" s="555"/>
      <c r="E33" s="556"/>
      <c r="F33" s="555"/>
      <c r="G33" s="4820"/>
      <c r="H33" s="557"/>
      <c r="I33" s="557"/>
      <c r="J33" s="557"/>
      <c r="K33" s="557"/>
      <c r="L33" s="555"/>
      <c r="M33" s="4821"/>
      <c r="N33" s="558"/>
      <c r="O33" s="557"/>
      <c r="P33" s="557"/>
      <c r="Q33" s="4814"/>
      <c r="R33" s="4817"/>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6"/>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32" customWidth="1"/>
    <col min="2" max="2" width="14.125" style="532" customWidth="1"/>
    <col min="3" max="3" width="8.375" style="532" customWidth="1"/>
    <col min="4" max="4" width="2.625" style="532" customWidth="1"/>
    <col min="5" max="5" width="3" style="532" customWidth="1"/>
    <col min="6" max="6" width="2.625" style="565" customWidth="1"/>
    <col min="7" max="7" width="8.375" style="565" customWidth="1"/>
    <col min="8" max="11" width="2.625" style="532" customWidth="1"/>
    <col min="12" max="12" width="2.125" style="532" customWidth="1"/>
    <col min="13" max="13" width="12.125" style="566" customWidth="1"/>
    <col min="14" max="16" width="2.625" style="533" customWidth="1"/>
    <col min="17" max="18" width="10.625" style="533" customWidth="1"/>
    <col min="19" max="19" width="9" style="532" customWidth="1"/>
    <col min="20" max="16384" width="9" style="532"/>
  </cols>
  <sheetData>
    <row r="1" spans="1:18" s="525" customFormat="1" ht="18" customHeight="1">
      <c r="A1" s="528" t="s">
        <v>3259</v>
      </c>
      <c r="B1" s="528"/>
      <c r="C1" s="528"/>
      <c r="D1" s="528"/>
      <c r="E1" s="528"/>
      <c r="F1" s="563"/>
      <c r="G1" s="563"/>
      <c r="H1" s="528"/>
      <c r="I1" s="528"/>
      <c r="J1" s="528"/>
      <c r="K1" s="528"/>
      <c r="L1" s="528"/>
      <c r="M1" s="564"/>
      <c r="N1" s="526"/>
      <c r="O1" s="526"/>
      <c r="P1" s="526"/>
      <c r="Q1" s="526"/>
      <c r="R1" s="531" t="s">
        <v>3335</v>
      </c>
    </row>
    <row r="2" spans="1:18" s="525" customFormat="1" ht="15" customHeight="1">
      <c r="A2" s="528"/>
      <c r="B2" s="528"/>
      <c r="C2" s="528"/>
      <c r="D2" s="528"/>
      <c r="E2" s="528"/>
      <c r="F2" s="563"/>
      <c r="G2" s="563"/>
      <c r="H2" s="528"/>
      <c r="I2" s="528"/>
      <c r="J2" s="4850" t="s">
        <v>3292</v>
      </c>
      <c r="K2" s="4850"/>
      <c r="L2" s="4850"/>
      <c r="M2" s="4850"/>
      <c r="N2" s="4850"/>
      <c r="O2" s="4850"/>
      <c r="P2" s="4850"/>
      <c r="Q2" s="4850"/>
      <c r="R2" s="4850"/>
    </row>
    <row r="3" spans="1:18" s="525" customFormat="1" ht="15" customHeight="1">
      <c r="A3" s="528"/>
      <c r="B3" s="528"/>
      <c r="C3" s="528"/>
      <c r="D3" s="528"/>
      <c r="E3" s="528"/>
      <c r="F3" s="563"/>
      <c r="G3" s="563"/>
      <c r="H3" s="528"/>
      <c r="I3" s="528"/>
      <c r="J3" s="4851" t="s">
        <v>3293</v>
      </c>
      <c r="K3" s="4851"/>
      <c r="L3" s="4851"/>
      <c r="M3" s="4851"/>
      <c r="N3" s="4851"/>
      <c r="O3" s="4851"/>
      <c r="P3" s="4851"/>
      <c r="Q3" s="4851"/>
      <c r="R3" s="4851"/>
    </row>
    <row r="4" spans="1:18" ht="12" thickBot="1"/>
    <row r="5" spans="1:18" s="535" customFormat="1" ht="13.5" customHeight="1">
      <c r="A5" s="4852"/>
      <c r="B5" s="4855" t="s">
        <v>3294</v>
      </c>
      <c r="C5" s="4855" t="s">
        <v>3295</v>
      </c>
      <c r="D5" s="4855" t="s">
        <v>3296</v>
      </c>
      <c r="E5" s="4855"/>
      <c r="F5" s="4855"/>
      <c r="G5" s="4855"/>
      <c r="H5" s="4855"/>
      <c r="I5" s="4855"/>
      <c r="J5" s="4855"/>
      <c r="K5" s="4855"/>
      <c r="L5" s="4855"/>
      <c r="M5" s="4858"/>
      <c r="N5" s="4859" t="s">
        <v>3310</v>
      </c>
      <c r="O5" s="4859"/>
      <c r="P5" s="4859"/>
      <c r="Q5" s="4859"/>
      <c r="R5" s="4860"/>
    </row>
    <row r="6" spans="1:18" s="535" customFormat="1" ht="13.5" customHeight="1">
      <c r="A6" s="4853"/>
      <c r="B6" s="4856"/>
      <c r="C6" s="4856"/>
      <c r="D6" s="4861" t="s">
        <v>3297</v>
      </c>
      <c r="E6" s="4862"/>
      <c r="F6" s="4861" t="s">
        <v>3298</v>
      </c>
      <c r="G6" s="4862"/>
      <c r="H6" s="4856" t="s">
        <v>3299</v>
      </c>
      <c r="I6" s="4856"/>
      <c r="J6" s="4856"/>
      <c r="K6" s="4856"/>
      <c r="L6" s="4865" t="s">
        <v>528</v>
      </c>
      <c r="M6" s="4869"/>
      <c r="N6" s="4871" t="s">
        <v>3300</v>
      </c>
      <c r="O6" s="4856"/>
      <c r="P6" s="4856"/>
      <c r="Q6" s="4856" t="s">
        <v>3301</v>
      </c>
      <c r="R6" s="4872"/>
    </row>
    <row r="7" spans="1:18" s="535" customFormat="1" ht="13.5" customHeight="1" thickBot="1">
      <c r="A7" s="4854"/>
      <c r="B7" s="4857"/>
      <c r="C7" s="4857"/>
      <c r="D7" s="4863"/>
      <c r="E7" s="4864"/>
      <c r="F7" s="4863"/>
      <c r="G7" s="4864"/>
      <c r="H7" s="536">
        <v>1</v>
      </c>
      <c r="I7" s="536">
        <v>2</v>
      </c>
      <c r="J7" s="536">
        <v>3</v>
      </c>
      <c r="K7" s="536">
        <v>4</v>
      </c>
      <c r="L7" s="4867"/>
      <c r="M7" s="4870"/>
      <c r="N7" s="537" t="s">
        <v>3302</v>
      </c>
      <c r="O7" s="536" t="s">
        <v>3303</v>
      </c>
      <c r="P7" s="536" t="s">
        <v>3304</v>
      </c>
      <c r="Q7" s="536" t="s">
        <v>3305</v>
      </c>
      <c r="R7" s="538" t="s">
        <v>3306</v>
      </c>
    </row>
    <row r="8" spans="1:18" s="533" customFormat="1" ht="12" customHeight="1" thickTop="1">
      <c r="A8" s="4838" t="s">
        <v>3336</v>
      </c>
      <c r="B8" s="4841" t="s">
        <v>3337</v>
      </c>
      <c r="C8" s="4841" t="s">
        <v>3338</v>
      </c>
      <c r="D8" s="539" t="s">
        <v>139</v>
      </c>
      <c r="E8" s="559" t="s">
        <v>498</v>
      </c>
      <c r="F8" s="539" t="s">
        <v>139</v>
      </c>
      <c r="G8" s="567" t="s">
        <v>3339</v>
      </c>
      <c r="H8" s="541"/>
      <c r="I8" s="541" t="s">
        <v>139</v>
      </c>
      <c r="J8" s="541"/>
      <c r="K8" s="541"/>
      <c r="L8" s="539" t="s">
        <v>139</v>
      </c>
      <c r="M8" s="4905" t="s">
        <v>3340</v>
      </c>
      <c r="N8" s="541" t="s">
        <v>139</v>
      </c>
      <c r="O8" s="541"/>
      <c r="P8" s="541" t="s">
        <v>139</v>
      </c>
      <c r="Q8" s="4835" t="s">
        <v>3307</v>
      </c>
      <c r="R8" s="4836" t="s">
        <v>3307</v>
      </c>
    </row>
    <row r="9" spans="1:18" s="533" customFormat="1" ht="12" customHeight="1">
      <c r="A9" s="4839"/>
      <c r="B9" s="4829"/>
      <c r="C9" s="4829"/>
      <c r="D9" s="550"/>
      <c r="E9" s="540"/>
      <c r="F9" s="553"/>
      <c r="G9" s="568"/>
      <c r="H9" s="551"/>
      <c r="I9" s="551"/>
      <c r="J9" s="551"/>
      <c r="K9" s="551"/>
      <c r="L9" s="550"/>
      <c r="M9" s="4886"/>
      <c r="N9" s="552"/>
      <c r="O9" s="551"/>
      <c r="P9" s="551"/>
      <c r="Q9" s="4823"/>
      <c r="R9" s="4816"/>
    </row>
    <row r="10" spans="1:18" ht="12" customHeight="1">
      <c r="A10" s="4839"/>
      <c r="B10" s="4829"/>
      <c r="C10" s="4842"/>
      <c r="D10" s="550"/>
      <c r="E10" s="540"/>
      <c r="F10" s="553" t="s">
        <v>139</v>
      </c>
      <c r="G10" s="568" t="s">
        <v>3308</v>
      </c>
      <c r="H10" s="551"/>
      <c r="I10" s="553" t="s">
        <v>139</v>
      </c>
      <c r="J10" s="551"/>
      <c r="K10" s="551"/>
      <c r="L10" s="553" t="s">
        <v>139</v>
      </c>
      <c r="M10" s="4886" t="s">
        <v>3341</v>
      </c>
      <c r="N10" s="552"/>
      <c r="O10" s="551"/>
      <c r="P10" s="553" t="s">
        <v>139</v>
      </c>
      <c r="Q10" s="4823"/>
      <c r="R10" s="4816"/>
    </row>
    <row r="11" spans="1:18" ht="12" customHeight="1">
      <c r="A11" s="4839"/>
      <c r="B11" s="4829"/>
      <c r="C11" s="4842"/>
      <c r="D11" s="550"/>
      <c r="E11" s="540"/>
      <c r="F11" s="550"/>
      <c r="G11" s="568"/>
      <c r="H11" s="551"/>
      <c r="I11" s="551"/>
      <c r="J11" s="551"/>
      <c r="K11" s="551"/>
      <c r="L11" s="550"/>
      <c r="M11" s="4886"/>
      <c r="N11" s="552"/>
      <c r="O11" s="551"/>
      <c r="P11" s="551"/>
      <c r="Q11" s="4823"/>
      <c r="R11" s="4816"/>
    </row>
    <row r="12" spans="1:18" ht="12" customHeight="1">
      <c r="A12" s="4839"/>
      <c r="B12" s="4829"/>
      <c r="C12" s="4842"/>
      <c r="D12" s="550"/>
      <c r="E12" s="540"/>
      <c r="F12" s="553" t="s">
        <v>139</v>
      </c>
      <c r="G12" s="568"/>
      <c r="H12" s="551"/>
      <c r="I12" s="553" t="s">
        <v>139</v>
      </c>
      <c r="J12" s="551"/>
      <c r="K12" s="551"/>
      <c r="L12" s="553" t="s">
        <v>139</v>
      </c>
      <c r="M12" s="4886" t="s">
        <v>3342</v>
      </c>
      <c r="N12" s="552" t="s">
        <v>139</v>
      </c>
      <c r="O12" s="553" t="s">
        <v>139</v>
      </c>
      <c r="P12" s="553" t="s">
        <v>139</v>
      </c>
      <c r="Q12" s="4823"/>
      <c r="R12" s="4816"/>
    </row>
    <row r="13" spans="1:18" ht="12" customHeight="1">
      <c r="A13" s="4839"/>
      <c r="B13" s="4829"/>
      <c r="C13" s="4842"/>
      <c r="D13" s="550"/>
      <c r="E13" s="540"/>
      <c r="F13" s="550"/>
      <c r="G13" s="568"/>
      <c r="H13" s="551"/>
      <c r="I13" s="551"/>
      <c r="J13" s="551"/>
      <c r="K13" s="551"/>
      <c r="L13" s="550"/>
      <c r="M13" s="4886"/>
      <c r="N13" s="552"/>
      <c r="O13" s="551"/>
      <c r="P13" s="551"/>
      <c r="Q13" s="4823"/>
      <c r="R13" s="4816"/>
    </row>
    <row r="14" spans="1:18" ht="12" customHeight="1">
      <c r="A14" s="4839"/>
      <c r="B14" s="4829"/>
      <c r="C14" s="4842"/>
      <c r="D14" s="550"/>
      <c r="E14" s="540"/>
      <c r="F14" s="553" t="s">
        <v>139</v>
      </c>
      <c r="G14" s="568"/>
      <c r="H14" s="551"/>
      <c r="I14" s="553" t="s">
        <v>139</v>
      </c>
      <c r="J14" s="551"/>
      <c r="K14" s="551"/>
      <c r="L14" s="553" t="s">
        <v>139</v>
      </c>
      <c r="M14" s="4886" t="s">
        <v>3343</v>
      </c>
      <c r="N14" s="552" t="s">
        <v>139</v>
      </c>
      <c r="O14" s="553" t="s">
        <v>139</v>
      </c>
      <c r="P14" s="553" t="s">
        <v>139</v>
      </c>
      <c r="Q14" s="4823"/>
      <c r="R14" s="4816"/>
    </row>
    <row r="15" spans="1:18" ht="12" customHeight="1">
      <c r="A15" s="4839"/>
      <c r="B15" s="4829"/>
      <c r="C15" s="4842"/>
      <c r="D15" s="550"/>
      <c r="E15" s="540"/>
      <c r="F15" s="553"/>
      <c r="G15" s="568"/>
      <c r="H15" s="551"/>
      <c r="I15" s="551"/>
      <c r="J15" s="551"/>
      <c r="K15" s="551"/>
      <c r="L15" s="550"/>
      <c r="M15" s="4886"/>
      <c r="N15" s="552"/>
      <c r="O15" s="551"/>
      <c r="P15" s="551"/>
      <c r="Q15" s="4823"/>
      <c r="R15" s="4816"/>
    </row>
    <row r="16" spans="1:18" ht="12" customHeight="1">
      <c r="A16" s="4839"/>
      <c r="B16" s="4829"/>
      <c r="C16" s="4842"/>
      <c r="D16" s="550"/>
      <c r="E16" s="540"/>
      <c r="F16" s="553"/>
      <c r="G16" s="569"/>
      <c r="H16" s="551"/>
      <c r="I16" s="553" t="s">
        <v>139</v>
      </c>
      <c r="J16" s="551"/>
      <c r="K16" s="551"/>
      <c r="L16" s="553" t="s">
        <v>139</v>
      </c>
      <c r="M16" s="4886" t="s">
        <v>3344</v>
      </c>
      <c r="N16" s="552" t="s">
        <v>139</v>
      </c>
      <c r="O16" s="551"/>
      <c r="P16" s="553" t="s">
        <v>139</v>
      </c>
      <c r="Q16" s="4823"/>
      <c r="R16" s="4816"/>
    </row>
    <row r="17" spans="1:18" ht="12" customHeight="1">
      <c r="A17" s="4839"/>
      <c r="B17" s="4829"/>
      <c r="C17" s="4843"/>
      <c r="D17" s="543"/>
      <c r="E17" s="544"/>
      <c r="F17" s="560"/>
      <c r="G17" s="570"/>
      <c r="H17" s="554"/>
      <c r="I17" s="551"/>
      <c r="J17" s="554"/>
      <c r="K17" s="554"/>
      <c r="L17" s="571"/>
      <c r="M17" s="4884"/>
      <c r="N17" s="545"/>
      <c r="O17" s="554"/>
      <c r="P17" s="554"/>
      <c r="Q17" s="4824"/>
      <c r="R17" s="4825"/>
    </row>
    <row r="18" spans="1:18" ht="12" customHeight="1">
      <c r="A18" s="4839"/>
      <c r="B18" s="4829"/>
      <c r="C18" s="4828" t="s">
        <v>3345</v>
      </c>
      <c r="D18" s="546" t="s">
        <v>139</v>
      </c>
      <c r="E18" s="547" t="s">
        <v>498</v>
      </c>
      <c r="F18" s="546" t="s">
        <v>139</v>
      </c>
      <c r="G18" s="572" t="s">
        <v>3308</v>
      </c>
      <c r="H18" s="548"/>
      <c r="I18" s="548" t="s">
        <v>139</v>
      </c>
      <c r="J18" s="548"/>
      <c r="K18" s="548"/>
      <c r="L18" s="546" t="s">
        <v>139</v>
      </c>
      <c r="M18" s="4877" t="s">
        <v>3344</v>
      </c>
      <c r="N18" s="549" t="s">
        <v>139</v>
      </c>
      <c r="O18" s="548"/>
      <c r="P18" s="548" t="s">
        <v>139</v>
      </c>
      <c r="Q18" s="4822" t="s">
        <v>3307</v>
      </c>
      <c r="R18" s="4815" t="s">
        <v>3307</v>
      </c>
    </row>
    <row r="19" spans="1:18" ht="12" customHeight="1">
      <c r="A19" s="4839"/>
      <c r="B19" s="4829"/>
      <c r="C19" s="4842"/>
      <c r="D19" s="550"/>
      <c r="E19" s="540"/>
      <c r="F19" s="553"/>
      <c r="G19" s="568"/>
      <c r="H19" s="551"/>
      <c r="I19" s="551"/>
      <c r="J19" s="551"/>
      <c r="K19" s="551"/>
      <c r="L19" s="573"/>
      <c r="M19" s="4886"/>
      <c r="N19" s="552"/>
      <c r="O19" s="551"/>
      <c r="P19" s="551"/>
      <c r="Q19" s="4823"/>
      <c r="R19" s="4816"/>
    </row>
    <row r="20" spans="1:18" ht="12" customHeight="1">
      <c r="A20" s="4839"/>
      <c r="B20" s="4829"/>
      <c r="C20" s="4842"/>
      <c r="D20" s="550"/>
      <c r="E20" s="540"/>
      <c r="F20" s="553" t="s">
        <v>139</v>
      </c>
      <c r="G20" s="568"/>
      <c r="H20" s="551"/>
      <c r="I20" s="553" t="s">
        <v>139</v>
      </c>
      <c r="J20" s="551"/>
      <c r="K20" s="551"/>
      <c r="L20" s="553" t="s">
        <v>139</v>
      </c>
      <c r="M20" s="4886" t="s">
        <v>3342</v>
      </c>
      <c r="N20" s="552"/>
      <c r="O20" s="551"/>
      <c r="P20" s="553" t="s">
        <v>139</v>
      </c>
      <c r="Q20" s="4823"/>
      <c r="R20" s="4816"/>
    </row>
    <row r="21" spans="1:18" ht="12" customHeight="1">
      <c r="A21" s="4839"/>
      <c r="B21" s="4829"/>
      <c r="C21" s="4842"/>
      <c r="D21" s="550"/>
      <c r="E21" s="540"/>
      <c r="F21" s="550"/>
      <c r="G21" s="568"/>
      <c r="H21" s="551"/>
      <c r="I21" s="551"/>
      <c r="J21" s="551"/>
      <c r="K21" s="551"/>
      <c r="L21" s="550"/>
      <c r="M21" s="4886"/>
      <c r="N21" s="552"/>
      <c r="O21" s="551"/>
      <c r="P21" s="551"/>
      <c r="Q21" s="4823"/>
      <c r="R21" s="4816"/>
    </row>
    <row r="22" spans="1:18" ht="12" customHeight="1">
      <c r="A22" s="4839"/>
      <c r="B22" s="4829"/>
      <c r="C22" s="4842"/>
      <c r="D22" s="550"/>
      <c r="E22" s="540"/>
      <c r="F22" s="553" t="s">
        <v>139</v>
      </c>
      <c r="G22" s="568"/>
      <c r="H22" s="551"/>
      <c r="I22" s="551"/>
      <c r="J22" s="553" t="s">
        <v>139</v>
      </c>
      <c r="K22" s="551"/>
      <c r="L22" s="553" t="s">
        <v>139</v>
      </c>
      <c r="M22" s="4886" t="s">
        <v>3346</v>
      </c>
      <c r="N22" s="552" t="s">
        <v>139</v>
      </c>
      <c r="O22" s="551"/>
      <c r="P22" s="551"/>
      <c r="Q22" s="4823"/>
      <c r="R22" s="4816"/>
    </row>
    <row r="23" spans="1:18" ht="12" customHeight="1">
      <c r="A23" s="4839"/>
      <c r="B23" s="4829"/>
      <c r="C23" s="4843"/>
      <c r="D23" s="543"/>
      <c r="E23" s="544"/>
      <c r="F23" s="560"/>
      <c r="G23" s="574"/>
      <c r="H23" s="554"/>
      <c r="I23" s="554"/>
      <c r="J23" s="554"/>
      <c r="K23" s="554"/>
      <c r="L23" s="571"/>
      <c r="M23" s="4884"/>
      <c r="N23" s="545"/>
      <c r="O23" s="554"/>
      <c r="P23" s="554"/>
      <c r="Q23" s="4824"/>
      <c r="R23" s="4825"/>
    </row>
    <row r="24" spans="1:18" ht="12" customHeight="1">
      <c r="A24" s="4839"/>
      <c r="B24" s="4829"/>
      <c r="C24" s="4902" t="s">
        <v>3347</v>
      </c>
      <c r="D24" s="546" t="s">
        <v>139</v>
      </c>
      <c r="E24" s="540" t="s">
        <v>498</v>
      </c>
      <c r="F24" s="546" t="s">
        <v>139</v>
      </c>
      <c r="G24" s="568"/>
      <c r="H24" s="548"/>
      <c r="I24" s="548" t="s">
        <v>139</v>
      </c>
      <c r="J24" s="548" t="s">
        <v>139</v>
      </c>
      <c r="K24" s="548" t="s">
        <v>139</v>
      </c>
      <c r="L24" s="546" t="s">
        <v>139</v>
      </c>
      <c r="M24" s="4886" t="s">
        <v>3348</v>
      </c>
      <c r="N24" s="549" t="s">
        <v>139</v>
      </c>
      <c r="O24" s="548"/>
      <c r="P24" s="548" t="s">
        <v>139</v>
      </c>
      <c r="Q24" s="4822" t="s">
        <v>3307</v>
      </c>
      <c r="R24" s="4815" t="s">
        <v>3307</v>
      </c>
    </row>
    <row r="25" spans="1:18" ht="12" customHeight="1">
      <c r="A25" s="4839"/>
      <c r="B25" s="4829"/>
      <c r="C25" s="4831"/>
      <c r="D25" s="550"/>
      <c r="E25" s="540"/>
      <c r="F25" s="553"/>
      <c r="G25" s="568"/>
      <c r="H25" s="551"/>
      <c r="I25" s="551"/>
      <c r="J25" s="551"/>
      <c r="K25" s="551"/>
      <c r="L25" s="573"/>
      <c r="M25" s="4886"/>
      <c r="N25" s="552"/>
      <c r="O25" s="551"/>
      <c r="P25" s="551"/>
      <c r="Q25" s="4823"/>
      <c r="R25" s="4816"/>
    </row>
    <row r="26" spans="1:18" ht="12" customHeight="1">
      <c r="A26" s="4839"/>
      <c r="B26" s="4829"/>
      <c r="C26" s="4831"/>
      <c r="D26" s="550"/>
      <c r="E26" s="540"/>
      <c r="F26" s="553" t="s">
        <v>139</v>
      </c>
      <c r="G26" s="568"/>
      <c r="H26" s="551"/>
      <c r="I26" s="553" t="s">
        <v>139</v>
      </c>
      <c r="J26" s="553" t="s">
        <v>139</v>
      </c>
      <c r="K26" s="553" t="s">
        <v>139</v>
      </c>
      <c r="L26" s="553" t="s">
        <v>139</v>
      </c>
      <c r="M26" s="4886" t="s">
        <v>3349</v>
      </c>
      <c r="N26" s="552" t="s">
        <v>139</v>
      </c>
      <c r="O26" s="551"/>
      <c r="P26" s="553" t="s">
        <v>139</v>
      </c>
      <c r="Q26" s="4823"/>
      <c r="R26" s="4816"/>
    </row>
    <row r="27" spans="1:18" ht="12" customHeight="1">
      <c r="A27" s="4839"/>
      <c r="B27" s="4829"/>
      <c r="C27" s="4832"/>
      <c r="D27" s="543"/>
      <c r="E27" s="544"/>
      <c r="F27" s="560"/>
      <c r="G27" s="574"/>
      <c r="H27" s="554"/>
      <c r="I27" s="554"/>
      <c r="J27" s="554"/>
      <c r="K27" s="554"/>
      <c r="L27" s="571"/>
      <c r="M27" s="4884"/>
      <c r="N27" s="545"/>
      <c r="O27" s="554"/>
      <c r="P27" s="554"/>
      <c r="Q27" s="4824"/>
      <c r="R27" s="4825"/>
    </row>
    <row r="28" spans="1:18" ht="12" customHeight="1">
      <c r="A28" s="4839"/>
      <c r="B28" s="4829"/>
      <c r="C28" s="4828" t="s">
        <v>3350</v>
      </c>
      <c r="D28" s="546" t="s">
        <v>139</v>
      </c>
      <c r="E28" s="547" t="s">
        <v>498</v>
      </c>
      <c r="F28" s="546" t="s">
        <v>139</v>
      </c>
      <c r="G28" s="572"/>
      <c r="H28" s="548"/>
      <c r="I28" s="548" t="s">
        <v>139</v>
      </c>
      <c r="J28" s="548"/>
      <c r="K28" s="548"/>
      <c r="L28" s="546" t="s">
        <v>139</v>
      </c>
      <c r="M28" s="4877" t="s">
        <v>3351</v>
      </c>
      <c r="N28" s="549" t="s">
        <v>139</v>
      </c>
      <c r="O28" s="548"/>
      <c r="P28" s="548" t="s">
        <v>139</v>
      </c>
      <c r="Q28" s="4822" t="s">
        <v>3307</v>
      </c>
      <c r="R28" s="4815" t="s">
        <v>3307</v>
      </c>
    </row>
    <row r="29" spans="1:18" ht="12" customHeight="1">
      <c r="A29" s="4839"/>
      <c r="B29" s="4829"/>
      <c r="C29" s="4831"/>
      <c r="D29" s="550"/>
      <c r="E29" s="540"/>
      <c r="F29" s="553"/>
      <c r="G29" s="568"/>
      <c r="H29" s="551"/>
      <c r="I29" s="551"/>
      <c r="J29" s="551"/>
      <c r="K29" s="551"/>
      <c r="L29" s="573"/>
      <c r="M29" s="4886"/>
      <c r="N29" s="552"/>
      <c r="O29" s="551"/>
      <c r="P29" s="551"/>
      <c r="Q29" s="4823"/>
      <c r="R29" s="4816"/>
    </row>
    <row r="30" spans="1:18" ht="12" customHeight="1">
      <c r="A30" s="4839"/>
      <c r="B30" s="4829"/>
      <c r="C30" s="4831"/>
      <c r="D30" s="550"/>
      <c r="E30" s="540"/>
      <c r="F30" s="553" t="s">
        <v>139</v>
      </c>
      <c r="G30" s="568"/>
      <c r="H30" s="551"/>
      <c r="I30" s="553" t="s">
        <v>139</v>
      </c>
      <c r="J30" s="551"/>
      <c r="K30" s="551"/>
      <c r="L30" s="553" t="s">
        <v>139</v>
      </c>
      <c r="M30" s="4886" t="s">
        <v>3352</v>
      </c>
      <c r="N30" s="552" t="s">
        <v>139</v>
      </c>
      <c r="O30" s="551"/>
      <c r="P30" s="553" t="s">
        <v>139</v>
      </c>
      <c r="Q30" s="4823"/>
      <c r="R30" s="4816"/>
    </row>
    <row r="31" spans="1:18" ht="12" customHeight="1">
      <c r="A31" s="4839"/>
      <c r="B31" s="4829"/>
      <c r="C31" s="4831"/>
      <c r="D31" s="550"/>
      <c r="E31" s="540"/>
      <c r="F31" s="550"/>
      <c r="G31" s="568"/>
      <c r="H31" s="551"/>
      <c r="I31" s="551"/>
      <c r="J31" s="551"/>
      <c r="K31" s="551"/>
      <c r="L31" s="573"/>
      <c r="M31" s="4886"/>
      <c r="N31" s="552"/>
      <c r="O31" s="551"/>
      <c r="P31" s="551"/>
      <c r="Q31" s="4823"/>
      <c r="R31" s="4816"/>
    </row>
    <row r="32" spans="1:18" ht="12" customHeight="1">
      <c r="A32" s="4839"/>
      <c r="B32" s="4829"/>
      <c r="C32" s="4831"/>
      <c r="D32" s="550"/>
      <c r="E32" s="540"/>
      <c r="F32" s="553" t="s">
        <v>139</v>
      </c>
      <c r="G32" s="568"/>
      <c r="H32" s="551"/>
      <c r="I32" s="553" t="s">
        <v>139</v>
      </c>
      <c r="J32" s="551"/>
      <c r="K32" s="551"/>
      <c r="L32" s="553" t="s">
        <v>139</v>
      </c>
      <c r="M32" s="4886" t="s">
        <v>3353</v>
      </c>
      <c r="N32" s="552" t="s">
        <v>139</v>
      </c>
      <c r="O32" s="551"/>
      <c r="P32" s="553" t="s">
        <v>139</v>
      </c>
      <c r="Q32" s="4823"/>
      <c r="R32" s="4816"/>
    </row>
    <row r="33" spans="1:18" ht="12" customHeight="1">
      <c r="A33" s="4839"/>
      <c r="B33" s="4829"/>
      <c r="C33" s="4832"/>
      <c r="D33" s="543"/>
      <c r="E33" s="544"/>
      <c r="F33" s="560"/>
      <c r="G33" s="574"/>
      <c r="H33" s="554"/>
      <c r="I33" s="554"/>
      <c r="J33" s="554"/>
      <c r="K33" s="554"/>
      <c r="L33" s="571"/>
      <c r="M33" s="4884"/>
      <c r="N33" s="545"/>
      <c r="O33" s="554"/>
      <c r="P33" s="554"/>
      <c r="Q33" s="4824"/>
      <c r="R33" s="4825"/>
    </row>
    <row r="34" spans="1:18" ht="12" customHeight="1">
      <c r="A34" s="4839"/>
      <c r="B34" s="4829"/>
      <c r="C34" s="4902" t="s">
        <v>3354</v>
      </c>
      <c r="D34" s="546" t="s">
        <v>139</v>
      </c>
      <c r="E34" s="547" t="s">
        <v>498</v>
      </c>
      <c r="F34" s="546" t="s">
        <v>139</v>
      </c>
      <c r="G34" s="572"/>
      <c r="H34" s="548"/>
      <c r="I34" s="548" t="s">
        <v>139</v>
      </c>
      <c r="J34" s="548" t="s">
        <v>139</v>
      </c>
      <c r="K34" s="548" t="s">
        <v>139</v>
      </c>
      <c r="L34" s="546" t="s">
        <v>139</v>
      </c>
      <c r="M34" s="4877" t="s">
        <v>3355</v>
      </c>
      <c r="N34" s="549" t="s">
        <v>139</v>
      </c>
      <c r="O34" s="548" t="s">
        <v>139</v>
      </c>
      <c r="P34" s="548"/>
      <c r="Q34" s="4822" t="s">
        <v>3307</v>
      </c>
      <c r="R34" s="4815" t="s">
        <v>3307</v>
      </c>
    </row>
    <row r="35" spans="1:18" ht="12" customHeight="1">
      <c r="A35" s="4839"/>
      <c r="B35" s="4829"/>
      <c r="C35" s="4831"/>
      <c r="D35" s="550"/>
      <c r="E35" s="540"/>
      <c r="F35" s="553"/>
      <c r="G35" s="568"/>
      <c r="H35" s="551"/>
      <c r="I35" s="551"/>
      <c r="J35" s="551"/>
      <c r="K35" s="551"/>
      <c r="L35" s="573"/>
      <c r="M35" s="4886"/>
      <c r="N35" s="552"/>
      <c r="O35" s="551"/>
      <c r="P35" s="551"/>
      <c r="Q35" s="4823"/>
      <c r="R35" s="4816"/>
    </row>
    <row r="36" spans="1:18" ht="12" customHeight="1">
      <c r="A36" s="4839"/>
      <c r="B36" s="4829"/>
      <c r="C36" s="4832"/>
      <c r="D36" s="543"/>
      <c r="E36" s="544"/>
      <c r="F36" s="560"/>
      <c r="G36" s="574"/>
      <c r="H36" s="554"/>
      <c r="I36" s="554"/>
      <c r="J36" s="554"/>
      <c r="K36" s="554"/>
      <c r="L36" s="571"/>
      <c r="M36" s="4884"/>
      <c r="N36" s="545"/>
      <c r="O36" s="554"/>
      <c r="P36" s="554"/>
      <c r="Q36" s="4824"/>
      <c r="R36" s="4825"/>
    </row>
    <row r="37" spans="1:18" ht="12" customHeight="1">
      <c r="A37" s="4839"/>
      <c r="B37" s="4829"/>
      <c r="C37" s="4906" t="s">
        <v>3356</v>
      </c>
      <c r="D37" s="546" t="s">
        <v>139</v>
      </c>
      <c r="E37" s="547" t="s">
        <v>498</v>
      </c>
      <c r="F37" s="546" t="s">
        <v>139</v>
      </c>
      <c r="G37" s="572" t="s">
        <v>3357</v>
      </c>
      <c r="H37" s="548"/>
      <c r="I37" s="548" t="s">
        <v>139</v>
      </c>
      <c r="J37" s="548" t="s">
        <v>139</v>
      </c>
      <c r="K37" s="548"/>
      <c r="L37" s="546" t="s">
        <v>139</v>
      </c>
      <c r="M37" s="4877" t="s">
        <v>3358</v>
      </c>
      <c r="N37" s="549" t="s">
        <v>139</v>
      </c>
      <c r="O37" s="548" t="s">
        <v>139</v>
      </c>
      <c r="P37" s="548" t="s">
        <v>139</v>
      </c>
      <c r="Q37" s="4822" t="s">
        <v>3307</v>
      </c>
      <c r="R37" s="4815" t="s">
        <v>3307</v>
      </c>
    </row>
    <row r="38" spans="1:18" ht="12" customHeight="1">
      <c r="A38" s="4839"/>
      <c r="B38" s="4829"/>
      <c r="C38" s="4907"/>
      <c r="D38" s="550"/>
      <c r="E38" s="540"/>
      <c r="F38" s="553"/>
      <c r="G38" s="568"/>
      <c r="H38" s="551"/>
      <c r="I38" s="551"/>
      <c r="J38" s="551"/>
      <c r="K38" s="551"/>
      <c r="L38" s="573"/>
      <c r="M38" s="4886"/>
      <c r="N38" s="552"/>
      <c r="O38" s="551"/>
      <c r="P38" s="551"/>
      <c r="Q38" s="4823"/>
      <c r="R38" s="4816"/>
    </row>
    <row r="39" spans="1:18" ht="12" customHeight="1">
      <c r="A39" s="4839"/>
      <c r="B39" s="4829"/>
      <c r="C39" s="4907"/>
      <c r="D39" s="550"/>
      <c r="E39" s="540"/>
      <c r="F39" s="553" t="s">
        <v>139</v>
      </c>
      <c r="G39" s="568" t="s">
        <v>3309</v>
      </c>
      <c r="H39" s="551"/>
      <c r="I39" s="553" t="s">
        <v>139</v>
      </c>
      <c r="J39" s="553" t="s">
        <v>139</v>
      </c>
      <c r="K39" s="551"/>
      <c r="L39" s="553" t="s">
        <v>139</v>
      </c>
      <c r="M39" s="4886" t="s">
        <v>3359</v>
      </c>
      <c r="N39" s="552" t="s">
        <v>139</v>
      </c>
      <c r="O39" s="551" t="s">
        <v>139</v>
      </c>
      <c r="P39" s="553" t="s">
        <v>139</v>
      </c>
      <c r="Q39" s="4823"/>
      <c r="R39" s="4816"/>
    </row>
    <row r="40" spans="1:18" ht="12" customHeight="1">
      <c r="A40" s="4839"/>
      <c r="B40" s="4829"/>
      <c r="C40" s="4907"/>
      <c r="D40" s="550"/>
      <c r="E40" s="540"/>
      <c r="F40" s="550"/>
      <c r="G40" s="568"/>
      <c r="H40" s="551"/>
      <c r="I40" s="551"/>
      <c r="J40" s="551"/>
      <c r="K40" s="551"/>
      <c r="L40" s="573"/>
      <c r="M40" s="4886"/>
      <c r="N40" s="552"/>
      <c r="O40" s="551"/>
      <c r="P40" s="551"/>
      <c r="Q40" s="4823"/>
      <c r="R40" s="4816"/>
    </row>
    <row r="41" spans="1:18" ht="12" customHeight="1">
      <c r="A41" s="4839"/>
      <c r="B41" s="4829"/>
      <c r="C41" s="4907"/>
      <c r="D41" s="550"/>
      <c r="E41" s="540"/>
      <c r="F41" s="553" t="s">
        <v>139</v>
      </c>
      <c r="G41" s="568"/>
      <c r="H41" s="551"/>
      <c r="I41" s="553" t="s">
        <v>139</v>
      </c>
      <c r="J41" s="553" t="s">
        <v>139</v>
      </c>
      <c r="K41" s="551"/>
      <c r="L41" s="553" t="s">
        <v>139</v>
      </c>
      <c r="M41" s="4886" t="s">
        <v>3360</v>
      </c>
      <c r="N41" s="552" t="s">
        <v>139</v>
      </c>
      <c r="O41" s="551" t="s">
        <v>139</v>
      </c>
      <c r="P41" s="553" t="s">
        <v>139</v>
      </c>
      <c r="Q41" s="4823"/>
      <c r="R41" s="4816"/>
    </row>
    <row r="42" spans="1:18" ht="12" customHeight="1">
      <c r="A42" s="4839"/>
      <c r="B42" s="4829"/>
      <c r="C42" s="4907"/>
      <c r="D42" s="550"/>
      <c r="E42" s="540"/>
      <c r="F42" s="550"/>
      <c r="G42" s="568"/>
      <c r="H42" s="551"/>
      <c r="I42" s="551"/>
      <c r="J42" s="551"/>
      <c r="K42" s="551"/>
      <c r="L42" s="573"/>
      <c r="M42" s="4886"/>
      <c r="N42" s="552"/>
      <c r="O42" s="551"/>
      <c r="P42" s="551"/>
      <c r="Q42" s="4823"/>
      <c r="R42" s="4816"/>
    </row>
    <row r="43" spans="1:18" ht="12" customHeight="1">
      <c r="A43" s="4839"/>
      <c r="B43" s="4829"/>
      <c r="C43" s="4907"/>
      <c r="D43" s="550"/>
      <c r="E43" s="540"/>
      <c r="F43" s="553" t="s">
        <v>139</v>
      </c>
      <c r="G43" s="568"/>
      <c r="H43" s="551"/>
      <c r="I43" s="553" t="s">
        <v>139</v>
      </c>
      <c r="J43" s="553" t="s">
        <v>139</v>
      </c>
      <c r="K43" s="551"/>
      <c r="L43" s="553" t="s">
        <v>139</v>
      </c>
      <c r="M43" s="4886" t="s">
        <v>3361</v>
      </c>
      <c r="N43" s="552" t="s">
        <v>139</v>
      </c>
      <c r="O43" s="551"/>
      <c r="P43" s="553" t="s">
        <v>139</v>
      </c>
      <c r="Q43" s="4823"/>
      <c r="R43" s="4816"/>
    </row>
    <row r="44" spans="1:18" ht="12" customHeight="1">
      <c r="A44" s="4839"/>
      <c r="B44" s="4829"/>
      <c r="C44" s="4907"/>
      <c r="D44" s="550"/>
      <c r="E44" s="540"/>
      <c r="F44" s="553"/>
      <c r="G44" s="568"/>
      <c r="H44" s="551"/>
      <c r="I44" s="551"/>
      <c r="J44" s="551"/>
      <c r="K44" s="551"/>
      <c r="L44" s="573"/>
      <c r="M44" s="4886"/>
      <c r="N44" s="552"/>
      <c r="O44" s="551"/>
      <c r="P44" s="551"/>
      <c r="Q44" s="4823"/>
      <c r="R44" s="4816"/>
    </row>
    <row r="45" spans="1:18" ht="12" customHeight="1">
      <c r="A45" s="4839"/>
      <c r="B45" s="4829"/>
      <c r="C45" s="4907"/>
      <c r="D45" s="550"/>
      <c r="E45" s="540"/>
      <c r="F45" s="553"/>
      <c r="G45" s="569"/>
      <c r="H45" s="551"/>
      <c r="I45" s="553" t="s">
        <v>139</v>
      </c>
      <c r="J45" s="551"/>
      <c r="K45" s="551"/>
      <c r="L45" s="553" t="s">
        <v>139</v>
      </c>
      <c r="M45" s="4886" t="s">
        <v>3351</v>
      </c>
      <c r="N45" s="552" t="s">
        <v>139</v>
      </c>
      <c r="O45" s="551"/>
      <c r="P45" s="553" t="s">
        <v>139</v>
      </c>
      <c r="Q45" s="4823"/>
      <c r="R45" s="4816"/>
    </row>
    <row r="46" spans="1:18" ht="12" customHeight="1">
      <c r="A46" s="4839"/>
      <c r="B46" s="4829"/>
      <c r="C46" s="4907"/>
      <c r="D46" s="550"/>
      <c r="E46" s="540"/>
      <c r="F46" s="553"/>
      <c r="G46" s="569"/>
      <c r="H46" s="551"/>
      <c r="I46" s="551"/>
      <c r="J46" s="551"/>
      <c r="K46" s="551"/>
      <c r="L46" s="573"/>
      <c r="M46" s="4886"/>
      <c r="N46" s="552"/>
      <c r="O46" s="551"/>
      <c r="P46" s="551"/>
      <c r="Q46" s="4823"/>
      <c r="R46" s="4816"/>
    </row>
    <row r="47" spans="1:18" ht="12" customHeight="1">
      <c r="A47" s="4839"/>
      <c r="B47" s="4829"/>
      <c r="C47" s="4907"/>
      <c r="D47" s="550"/>
      <c r="E47" s="540"/>
      <c r="F47" s="553"/>
      <c r="G47" s="569"/>
      <c r="H47" s="551"/>
      <c r="I47" s="553" t="s">
        <v>139</v>
      </c>
      <c r="J47" s="551"/>
      <c r="K47" s="551"/>
      <c r="L47" s="553" t="s">
        <v>139</v>
      </c>
      <c r="M47" s="4886" t="s">
        <v>3362</v>
      </c>
      <c r="N47" s="552" t="s">
        <v>139</v>
      </c>
      <c r="O47" s="551"/>
      <c r="P47" s="553" t="s">
        <v>139</v>
      </c>
      <c r="Q47" s="4823"/>
      <c r="R47" s="4816"/>
    </row>
    <row r="48" spans="1:18" ht="12" customHeight="1">
      <c r="A48" s="4839"/>
      <c r="B48" s="4829"/>
      <c r="C48" s="4907"/>
      <c r="D48" s="550"/>
      <c r="E48" s="540"/>
      <c r="F48" s="553"/>
      <c r="G48" s="569"/>
      <c r="H48" s="551"/>
      <c r="I48" s="551"/>
      <c r="J48" s="551"/>
      <c r="K48" s="551"/>
      <c r="L48" s="573"/>
      <c r="M48" s="4886"/>
      <c r="N48" s="552"/>
      <c r="O48" s="551"/>
      <c r="P48" s="551"/>
      <c r="Q48" s="4823"/>
      <c r="R48" s="4816"/>
    </row>
    <row r="49" spans="1:18" ht="12" customHeight="1">
      <c r="A49" s="4839"/>
      <c r="B49" s="4829"/>
      <c r="C49" s="4907"/>
      <c r="D49" s="550"/>
      <c r="E49" s="540"/>
      <c r="F49" s="553"/>
      <c r="G49" s="569"/>
      <c r="H49" s="551"/>
      <c r="I49" s="553" t="s">
        <v>139</v>
      </c>
      <c r="J49" s="551"/>
      <c r="K49" s="551"/>
      <c r="L49" s="553" t="s">
        <v>139</v>
      </c>
      <c r="M49" s="4886" t="s">
        <v>3363</v>
      </c>
      <c r="N49" s="552" t="s">
        <v>139</v>
      </c>
      <c r="O49" s="551"/>
      <c r="P49" s="553" t="s">
        <v>139</v>
      </c>
      <c r="Q49" s="4823"/>
      <c r="R49" s="4816"/>
    </row>
    <row r="50" spans="1:18" ht="12" customHeight="1">
      <c r="A50" s="4839"/>
      <c r="B50" s="4829"/>
      <c r="C50" s="4907"/>
      <c r="D50" s="550"/>
      <c r="E50" s="540"/>
      <c r="F50" s="553"/>
      <c r="G50" s="569"/>
      <c r="H50" s="551"/>
      <c r="I50" s="551"/>
      <c r="J50" s="551"/>
      <c r="K50" s="551"/>
      <c r="L50" s="573"/>
      <c r="M50" s="4886"/>
      <c r="N50" s="552"/>
      <c r="O50" s="551"/>
      <c r="P50" s="551"/>
      <c r="Q50" s="4823"/>
      <c r="R50" s="4816"/>
    </row>
    <row r="51" spans="1:18" ht="12" customHeight="1">
      <c r="A51" s="4839"/>
      <c r="B51" s="4829"/>
      <c r="C51" s="4907"/>
      <c r="D51" s="550"/>
      <c r="E51" s="540"/>
      <c r="F51" s="553"/>
      <c r="G51" s="569"/>
      <c r="H51" s="551"/>
      <c r="I51" s="553" t="s">
        <v>139</v>
      </c>
      <c r="J51" s="551"/>
      <c r="K51" s="551"/>
      <c r="L51" s="553" t="s">
        <v>139</v>
      </c>
      <c r="M51" s="4886" t="s">
        <v>3364</v>
      </c>
      <c r="N51" s="552" t="s">
        <v>139</v>
      </c>
      <c r="O51" s="551"/>
      <c r="P51" s="553" t="s">
        <v>139</v>
      </c>
      <c r="Q51" s="4823"/>
      <c r="R51" s="4816"/>
    </row>
    <row r="52" spans="1:18" ht="12" customHeight="1">
      <c r="A52" s="4839"/>
      <c r="B52" s="4829"/>
      <c r="C52" s="4908"/>
      <c r="D52" s="543"/>
      <c r="E52" s="544"/>
      <c r="F52" s="560"/>
      <c r="G52" s="570"/>
      <c r="H52" s="554"/>
      <c r="I52" s="554"/>
      <c r="J52" s="554"/>
      <c r="K52" s="554"/>
      <c r="L52" s="571"/>
      <c r="M52" s="4884"/>
      <c r="N52" s="545"/>
      <c r="O52" s="554"/>
      <c r="P52" s="554"/>
      <c r="Q52" s="4824"/>
      <c r="R52" s="4825"/>
    </row>
    <row r="53" spans="1:18" ht="12" customHeight="1">
      <c r="A53" s="4839"/>
      <c r="B53" s="4829"/>
      <c r="C53" s="4828" t="s">
        <v>3365</v>
      </c>
      <c r="D53" s="546" t="s">
        <v>139</v>
      </c>
      <c r="E53" s="540" t="s">
        <v>498</v>
      </c>
      <c r="F53" s="546" t="s">
        <v>139</v>
      </c>
      <c r="G53" s="568" t="s">
        <v>3315</v>
      </c>
      <c r="H53" s="548"/>
      <c r="I53" s="548"/>
      <c r="J53" s="548" t="s">
        <v>139</v>
      </c>
      <c r="K53" s="548" t="s">
        <v>139</v>
      </c>
      <c r="L53" s="546" t="s">
        <v>139</v>
      </c>
      <c r="M53" s="4886" t="s">
        <v>3366</v>
      </c>
      <c r="N53" s="549" t="s">
        <v>139</v>
      </c>
      <c r="O53" s="548"/>
      <c r="P53" s="548" t="s">
        <v>139</v>
      </c>
      <c r="Q53" s="4822" t="s">
        <v>3307</v>
      </c>
      <c r="R53" s="4815" t="s">
        <v>3307</v>
      </c>
    </row>
    <row r="54" spans="1:18" ht="12" customHeight="1">
      <c r="A54" s="4839"/>
      <c r="B54" s="4829"/>
      <c r="C54" s="4844"/>
      <c r="D54" s="550"/>
      <c r="E54" s="540"/>
      <c r="F54" s="553"/>
      <c r="G54" s="568"/>
      <c r="H54" s="551"/>
      <c r="I54" s="551"/>
      <c r="J54" s="551"/>
      <c r="K54" s="551"/>
      <c r="L54" s="573"/>
      <c r="M54" s="4886"/>
      <c r="N54" s="552"/>
      <c r="O54" s="551"/>
      <c r="P54" s="551"/>
      <c r="Q54" s="4823"/>
      <c r="R54" s="4816"/>
    </row>
    <row r="55" spans="1:18" ht="12" customHeight="1">
      <c r="A55" s="4839"/>
      <c r="B55" s="4829"/>
      <c r="C55" s="4844"/>
      <c r="D55" s="550"/>
      <c r="E55" s="540"/>
      <c r="F55" s="553" t="s">
        <v>139</v>
      </c>
      <c r="G55" s="568"/>
      <c r="H55" s="551"/>
      <c r="I55" s="551"/>
      <c r="J55" s="553" t="s">
        <v>139</v>
      </c>
      <c r="K55" s="553" t="s">
        <v>139</v>
      </c>
      <c r="L55" s="553" t="s">
        <v>139</v>
      </c>
      <c r="M55" s="4886" t="s">
        <v>3367</v>
      </c>
      <c r="N55" s="552" t="s">
        <v>139</v>
      </c>
      <c r="O55" s="551"/>
      <c r="P55" s="553" t="s">
        <v>139</v>
      </c>
      <c r="Q55" s="4823"/>
      <c r="R55" s="4816"/>
    </row>
    <row r="56" spans="1:18" ht="12" customHeight="1" thickBot="1">
      <c r="A56" s="4903"/>
      <c r="B56" s="4904"/>
      <c r="C56" s="4901"/>
      <c r="D56" s="575"/>
      <c r="E56" s="576"/>
      <c r="F56" s="577"/>
      <c r="G56" s="578"/>
      <c r="H56" s="579"/>
      <c r="I56" s="579"/>
      <c r="J56" s="579"/>
      <c r="K56" s="579"/>
      <c r="L56" s="580"/>
      <c r="M56" s="4890"/>
      <c r="N56" s="581"/>
      <c r="O56" s="579"/>
      <c r="P56" s="579"/>
      <c r="Q56" s="4909"/>
      <c r="R56" s="4889"/>
    </row>
    <row r="57" spans="1:18" ht="12" customHeight="1" thickTop="1">
      <c r="A57" s="4891" t="s">
        <v>3368</v>
      </c>
      <c r="B57" s="4894" t="s">
        <v>3369</v>
      </c>
      <c r="C57" s="4895" t="s">
        <v>3370</v>
      </c>
      <c r="D57" s="539" t="s">
        <v>139</v>
      </c>
      <c r="E57" s="559" t="s">
        <v>498</v>
      </c>
      <c r="F57" s="539" t="s">
        <v>139</v>
      </c>
      <c r="G57" s="567"/>
      <c r="H57" s="541"/>
      <c r="I57" s="541" t="s">
        <v>139</v>
      </c>
      <c r="J57" s="541" t="s">
        <v>139</v>
      </c>
      <c r="K57" s="541"/>
      <c r="L57" s="539" t="s">
        <v>139</v>
      </c>
      <c r="M57" s="4896" t="s">
        <v>3371</v>
      </c>
      <c r="N57" s="542" t="s">
        <v>139</v>
      </c>
      <c r="O57" s="541"/>
      <c r="P57" s="541" t="s">
        <v>139</v>
      </c>
      <c r="Q57" s="4897" t="s">
        <v>3307</v>
      </c>
      <c r="R57" s="4899" t="s">
        <v>3307</v>
      </c>
    </row>
    <row r="58" spans="1:18" ht="12" customHeight="1">
      <c r="A58" s="4892"/>
      <c r="B58" s="4874"/>
      <c r="C58" s="4874"/>
      <c r="D58" s="543"/>
      <c r="E58" s="544"/>
      <c r="F58" s="560"/>
      <c r="G58" s="574"/>
      <c r="H58" s="554"/>
      <c r="I58" s="554"/>
      <c r="J58" s="554"/>
      <c r="K58" s="554"/>
      <c r="L58" s="571"/>
      <c r="M58" s="4876"/>
      <c r="N58" s="545"/>
      <c r="O58" s="554"/>
      <c r="P58" s="554"/>
      <c r="Q58" s="4898"/>
      <c r="R58" s="4900"/>
    </row>
    <row r="59" spans="1:18" ht="12" customHeight="1">
      <c r="A59" s="4892"/>
      <c r="B59" s="4874"/>
      <c r="C59" s="4873" t="s">
        <v>3372</v>
      </c>
      <c r="D59" s="546" t="s">
        <v>139</v>
      </c>
      <c r="E59" s="547" t="s">
        <v>498</v>
      </c>
      <c r="F59" s="546" t="s">
        <v>139</v>
      </c>
      <c r="G59" s="572"/>
      <c r="H59" s="582"/>
      <c r="I59" s="548" t="s">
        <v>139</v>
      </c>
      <c r="J59" s="548" t="s">
        <v>139</v>
      </c>
      <c r="K59" s="582"/>
      <c r="L59" s="546" t="s">
        <v>139</v>
      </c>
      <c r="M59" s="4876" t="s">
        <v>3373</v>
      </c>
      <c r="N59" s="549" t="s">
        <v>139</v>
      </c>
      <c r="O59" s="582"/>
      <c r="P59" s="548" t="s">
        <v>139</v>
      </c>
      <c r="Q59" s="4878" t="s">
        <v>3307</v>
      </c>
      <c r="R59" s="4881" t="s">
        <v>3307</v>
      </c>
    </row>
    <row r="60" spans="1:18" ht="12" customHeight="1">
      <c r="A60" s="4892"/>
      <c r="B60" s="4874"/>
      <c r="C60" s="4874"/>
      <c r="D60" s="550"/>
      <c r="E60" s="540"/>
      <c r="F60" s="553"/>
      <c r="G60" s="568"/>
      <c r="H60" s="583"/>
      <c r="I60" s="583"/>
      <c r="J60" s="583"/>
      <c r="K60" s="583"/>
      <c r="L60" s="584"/>
      <c r="M60" s="4877"/>
      <c r="N60" s="585"/>
      <c r="O60" s="583"/>
      <c r="P60" s="583"/>
      <c r="Q60" s="4879"/>
      <c r="R60" s="4882"/>
    </row>
    <row r="61" spans="1:18" ht="12" customHeight="1">
      <c r="A61" s="4892"/>
      <c r="B61" s="4874"/>
      <c r="C61" s="4874"/>
      <c r="D61" s="550"/>
      <c r="E61" s="540"/>
      <c r="F61" s="553" t="s">
        <v>139</v>
      </c>
      <c r="G61" s="568"/>
      <c r="H61" s="583"/>
      <c r="I61" s="553" t="s">
        <v>139</v>
      </c>
      <c r="J61" s="553" t="s">
        <v>139</v>
      </c>
      <c r="K61" s="583"/>
      <c r="L61" s="553" t="s">
        <v>139</v>
      </c>
      <c r="M61" s="4884" t="s">
        <v>3374</v>
      </c>
      <c r="N61" s="552" t="s">
        <v>139</v>
      </c>
      <c r="O61" s="583"/>
      <c r="P61" s="553" t="s">
        <v>139</v>
      </c>
      <c r="Q61" s="4879"/>
      <c r="R61" s="4882"/>
    </row>
    <row r="62" spans="1:18" ht="12" customHeight="1">
      <c r="A62" s="4892"/>
      <c r="B62" s="4874"/>
      <c r="C62" s="4874"/>
      <c r="D62" s="543"/>
      <c r="E62" s="544"/>
      <c r="F62" s="560"/>
      <c r="G62" s="574"/>
      <c r="H62" s="586"/>
      <c r="I62" s="586"/>
      <c r="J62" s="586"/>
      <c r="K62" s="586"/>
      <c r="L62" s="587"/>
      <c r="M62" s="4876"/>
      <c r="N62" s="588"/>
      <c r="O62" s="586"/>
      <c r="P62" s="586"/>
      <c r="Q62" s="4887"/>
      <c r="R62" s="4888"/>
    </row>
    <row r="63" spans="1:18" ht="12" customHeight="1">
      <c r="A63" s="4892"/>
      <c r="B63" s="4874"/>
      <c r="C63" s="4873" t="s">
        <v>3375</v>
      </c>
      <c r="D63" s="546" t="s">
        <v>139</v>
      </c>
      <c r="E63" s="547" t="s">
        <v>498</v>
      </c>
      <c r="F63" s="546" t="s">
        <v>139</v>
      </c>
      <c r="G63" s="572" t="s">
        <v>3315</v>
      </c>
      <c r="H63" s="582"/>
      <c r="I63" s="582"/>
      <c r="J63" s="548" t="s">
        <v>139</v>
      </c>
      <c r="K63" s="548" t="s">
        <v>139</v>
      </c>
      <c r="L63" s="546" t="s">
        <v>139</v>
      </c>
      <c r="M63" s="4877" t="s">
        <v>3376</v>
      </c>
      <c r="N63" s="549" t="s">
        <v>139</v>
      </c>
      <c r="O63" s="582"/>
      <c r="P63" s="548" t="s">
        <v>139</v>
      </c>
      <c r="Q63" s="4878" t="s">
        <v>3307</v>
      </c>
      <c r="R63" s="4881" t="s">
        <v>3307</v>
      </c>
    </row>
    <row r="64" spans="1:18" ht="12" customHeight="1">
      <c r="A64" s="4892"/>
      <c r="B64" s="4874"/>
      <c r="C64" s="4874"/>
      <c r="D64" s="550"/>
      <c r="E64" s="540"/>
      <c r="F64" s="553"/>
      <c r="G64" s="568"/>
      <c r="H64" s="583"/>
      <c r="I64" s="583"/>
      <c r="J64" s="583"/>
      <c r="K64" s="583"/>
      <c r="L64" s="584"/>
      <c r="M64" s="4886"/>
      <c r="N64" s="585"/>
      <c r="O64" s="583"/>
      <c r="P64" s="583"/>
      <c r="Q64" s="4879"/>
      <c r="R64" s="4882"/>
    </row>
    <row r="65" spans="1:18" ht="12" customHeight="1">
      <c r="A65" s="4892"/>
      <c r="B65" s="4874"/>
      <c r="C65" s="4874"/>
      <c r="D65" s="550"/>
      <c r="E65" s="540"/>
      <c r="F65" s="553" t="s">
        <v>139</v>
      </c>
      <c r="G65" s="568"/>
      <c r="H65" s="583"/>
      <c r="I65" s="583"/>
      <c r="J65" s="583"/>
      <c r="K65" s="553" t="s">
        <v>139</v>
      </c>
      <c r="L65" s="553" t="s">
        <v>139</v>
      </c>
      <c r="M65" s="4886" t="s">
        <v>3377</v>
      </c>
      <c r="N65" s="552" t="s">
        <v>139</v>
      </c>
      <c r="O65" s="583"/>
      <c r="P65" s="583"/>
      <c r="Q65" s="4879"/>
      <c r="R65" s="4882"/>
    </row>
    <row r="66" spans="1:18" ht="12" customHeight="1">
      <c r="A66" s="4892"/>
      <c r="B66" s="4874"/>
      <c r="C66" s="4874"/>
      <c r="D66" s="550"/>
      <c r="E66" s="540"/>
      <c r="F66" s="553"/>
      <c r="G66" s="568"/>
      <c r="H66" s="583"/>
      <c r="I66" s="583"/>
      <c r="J66" s="583"/>
      <c r="K66" s="583"/>
      <c r="L66" s="584"/>
      <c r="M66" s="4886"/>
      <c r="N66" s="585"/>
      <c r="O66" s="583"/>
      <c r="P66" s="583"/>
      <c r="Q66" s="4879"/>
      <c r="R66" s="4882"/>
    </row>
    <row r="67" spans="1:18" ht="12" customHeight="1">
      <c r="A67" s="4892"/>
      <c r="B67" s="4874"/>
      <c r="C67" s="4874"/>
      <c r="D67" s="550"/>
      <c r="E67" s="540"/>
      <c r="F67" s="553"/>
      <c r="G67" s="569"/>
      <c r="H67" s="583"/>
      <c r="I67" s="583"/>
      <c r="J67" s="583"/>
      <c r="K67" s="553" t="s">
        <v>139</v>
      </c>
      <c r="L67" s="553" t="s">
        <v>139</v>
      </c>
      <c r="M67" s="4886" t="s">
        <v>3378</v>
      </c>
      <c r="N67" s="552" t="s">
        <v>139</v>
      </c>
      <c r="O67" s="583"/>
      <c r="P67" s="583"/>
      <c r="Q67" s="4879"/>
      <c r="R67" s="4882"/>
    </row>
    <row r="68" spans="1:18" ht="12" customHeight="1">
      <c r="A68" s="4892"/>
      <c r="B68" s="4874"/>
      <c r="C68" s="4874"/>
      <c r="D68" s="543"/>
      <c r="E68" s="544"/>
      <c r="F68" s="560"/>
      <c r="G68" s="570"/>
      <c r="H68" s="586"/>
      <c r="I68" s="586"/>
      <c r="J68" s="586"/>
      <c r="K68" s="586"/>
      <c r="L68" s="587"/>
      <c r="M68" s="4884"/>
      <c r="N68" s="588"/>
      <c r="O68" s="586"/>
      <c r="P68" s="586"/>
      <c r="Q68" s="4887"/>
      <c r="R68" s="4888"/>
    </row>
    <row r="69" spans="1:18" ht="12" customHeight="1">
      <c r="A69" s="4892"/>
      <c r="B69" s="4874"/>
      <c r="C69" s="4873" t="s">
        <v>3379</v>
      </c>
      <c r="D69" s="546" t="s">
        <v>139</v>
      </c>
      <c r="E69" s="547" t="s">
        <v>498</v>
      </c>
      <c r="F69" s="546" t="s">
        <v>139</v>
      </c>
      <c r="G69" s="572" t="s">
        <v>3315</v>
      </c>
      <c r="H69" s="582"/>
      <c r="I69" s="582"/>
      <c r="J69" s="582"/>
      <c r="K69" s="548" t="s">
        <v>139</v>
      </c>
      <c r="L69" s="546" t="s">
        <v>139</v>
      </c>
      <c r="M69" s="4876" t="s">
        <v>3380</v>
      </c>
      <c r="N69" s="549" t="s">
        <v>139</v>
      </c>
      <c r="O69" s="582"/>
      <c r="P69" s="582"/>
      <c r="Q69" s="4878" t="s">
        <v>3307</v>
      </c>
      <c r="R69" s="4881" t="s">
        <v>3307</v>
      </c>
    </row>
    <row r="70" spans="1:18" ht="12" customHeight="1">
      <c r="A70" s="4892"/>
      <c r="B70" s="4874"/>
      <c r="C70" s="4874"/>
      <c r="D70" s="550"/>
      <c r="E70" s="540"/>
      <c r="F70" s="553"/>
      <c r="G70" s="568"/>
      <c r="H70" s="583"/>
      <c r="I70" s="583"/>
      <c r="J70" s="583"/>
      <c r="K70" s="583"/>
      <c r="L70" s="584"/>
      <c r="M70" s="4877"/>
      <c r="N70" s="585"/>
      <c r="O70" s="583"/>
      <c r="P70" s="583"/>
      <c r="Q70" s="4879"/>
      <c r="R70" s="4882"/>
    </row>
    <row r="71" spans="1:18" ht="12" customHeight="1">
      <c r="A71" s="4892"/>
      <c r="B71" s="4874"/>
      <c r="C71" s="4874"/>
      <c r="D71" s="550"/>
      <c r="E71" s="540"/>
      <c r="F71" s="553" t="s">
        <v>139</v>
      </c>
      <c r="G71" s="568"/>
      <c r="H71" s="583"/>
      <c r="I71" s="583"/>
      <c r="J71" s="583"/>
      <c r="K71" s="553" t="s">
        <v>139</v>
      </c>
      <c r="L71" s="553" t="s">
        <v>139</v>
      </c>
      <c r="M71" s="4884" t="s">
        <v>3381</v>
      </c>
      <c r="N71" s="552" t="s">
        <v>139</v>
      </c>
      <c r="O71" s="583"/>
      <c r="P71" s="583"/>
      <c r="Q71" s="4879"/>
      <c r="R71" s="4882"/>
    </row>
    <row r="72" spans="1:18" ht="12" customHeight="1" thickBot="1">
      <c r="A72" s="4893"/>
      <c r="B72" s="4875"/>
      <c r="C72" s="4875"/>
      <c r="D72" s="555"/>
      <c r="E72" s="556"/>
      <c r="F72" s="589"/>
      <c r="G72" s="590"/>
      <c r="H72" s="591"/>
      <c r="I72" s="591"/>
      <c r="J72" s="591"/>
      <c r="K72" s="591"/>
      <c r="L72" s="592"/>
      <c r="M72" s="4885"/>
      <c r="N72" s="593"/>
      <c r="O72" s="591"/>
      <c r="P72" s="591"/>
      <c r="Q72" s="4880"/>
      <c r="R72" s="4883"/>
    </row>
  </sheetData>
  <mergeCells count="82">
    <mergeCell ref="J2:R2"/>
    <mergeCell ref="J3:R3"/>
    <mergeCell ref="A5:A7"/>
    <mergeCell ref="B5:B7"/>
    <mergeCell ref="C5:C7"/>
    <mergeCell ref="D5:M5"/>
    <mergeCell ref="N5:R5"/>
    <mergeCell ref="D6:E7"/>
    <mergeCell ref="F6:G7"/>
    <mergeCell ref="H6:K6"/>
    <mergeCell ref="L6:M7"/>
    <mergeCell ref="N6:P6"/>
    <mergeCell ref="Q6:R6"/>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R8:R17"/>
    <mergeCell ref="M10:M11"/>
    <mergeCell ref="M12:M13"/>
    <mergeCell ref="M14:M15"/>
    <mergeCell ref="M16:M17"/>
    <mergeCell ref="R18:R23"/>
    <mergeCell ref="M20:M21"/>
    <mergeCell ref="M22:M23"/>
    <mergeCell ref="C24:C27"/>
    <mergeCell ref="M24:M25"/>
    <mergeCell ref="Q24:Q27"/>
    <mergeCell ref="R24:R27"/>
    <mergeCell ref="M26:M27"/>
    <mergeCell ref="Q18:Q23"/>
    <mergeCell ref="R28:R33"/>
    <mergeCell ref="M30:M31"/>
    <mergeCell ref="M32:M33"/>
    <mergeCell ref="C34:C36"/>
    <mergeCell ref="M34:M36"/>
    <mergeCell ref="Q34:Q36"/>
    <mergeCell ref="R34:R36"/>
    <mergeCell ref="R37:R52"/>
    <mergeCell ref="M39:M40"/>
    <mergeCell ref="M41:M42"/>
    <mergeCell ref="M43:M44"/>
    <mergeCell ref="M45:M46"/>
    <mergeCell ref="M47:M48"/>
    <mergeCell ref="M49:M50"/>
    <mergeCell ref="M51:M52"/>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M63:M64"/>
    <mergeCell ref="Q63:Q68"/>
    <mergeCell ref="R63:R68"/>
    <mergeCell ref="M65:M66"/>
    <mergeCell ref="M67:M68"/>
    <mergeCell ref="C69:C72"/>
    <mergeCell ref="M69:M70"/>
    <mergeCell ref="Q69:Q72"/>
    <mergeCell ref="R69:R72"/>
    <mergeCell ref="M71:M72"/>
  </mergeCells>
  <phoneticPr fontId="136"/>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602" customWidth="1"/>
    <col min="2" max="2" width="14.125" style="602" customWidth="1"/>
    <col min="3" max="3" width="8.375" style="603" customWidth="1"/>
    <col min="4" max="4" width="2.625" style="602" customWidth="1"/>
    <col min="5" max="5" width="3" style="602" customWidth="1"/>
    <col min="6" max="6" width="2.625" style="604" customWidth="1"/>
    <col min="7" max="7" width="8.375" style="605" customWidth="1"/>
    <col min="8" max="11" width="2.625" style="602" customWidth="1"/>
    <col min="12" max="12" width="2.125" style="602" customWidth="1"/>
    <col min="13" max="13" width="12.125" style="606" customWidth="1"/>
    <col min="14" max="16" width="2.625" style="604" customWidth="1"/>
    <col min="17" max="18" width="10.625" style="604" customWidth="1"/>
    <col min="19" max="19" width="9" style="602" customWidth="1"/>
    <col min="20" max="20" width="10" style="602" customWidth="1"/>
    <col min="21" max="16384" width="10" style="602"/>
  </cols>
  <sheetData>
    <row r="1" spans="1:18" s="601" customFormat="1" ht="16.5" customHeight="1">
      <c r="A1" s="594" t="s">
        <v>3259</v>
      </c>
      <c r="B1" s="594"/>
      <c r="C1" s="595"/>
      <c r="D1" s="594"/>
      <c r="E1" s="594"/>
      <c r="F1" s="596"/>
      <c r="G1" s="597"/>
      <c r="H1" s="594"/>
      <c r="I1" s="594"/>
      <c r="J1" s="594"/>
      <c r="K1" s="594"/>
      <c r="L1" s="594"/>
      <c r="M1" s="598"/>
      <c r="N1" s="599"/>
      <c r="O1" s="599"/>
      <c r="P1" s="599"/>
      <c r="Q1" s="599"/>
      <c r="R1" s="600" t="s">
        <v>3382</v>
      </c>
    </row>
    <row r="2" spans="1:18" s="601" customFormat="1" ht="15" customHeight="1">
      <c r="A2" s="594"/>
      <c r="B2" s="594"/>
      <c r="C2" s="595"/>
      <c r="D2" s="594"/>
      <c r="E2" s="594"/>
      <c r="F2" s="596"/>
      <c r="G2" s="597"/>
      <c r="H2" s="594"/>
      <c r="I2" s="594"/>
      <c r="J2" s="4961" t="s">
        <v>3292</v>
      </c>
      <c r="K2" s="4961"/>
      <c r="L2" s="4961"/>
      <c r="M2" s="4961"/>
      <c r="N2" s="4961"/>
      <c r="O2" s="4961"/>
      <c r="P2" s="4961"/>
      <c r="Q2" s="4961"/>
      <c r="R2" s="4961"/>
    </row>
    <row r="3" spans="1:18" s="601" customFormat="1" ht="15" customHeight="1">
      <c r="A3" s="594"/>
      <c r="B3" s="594"/>
      <c r="C3" s="595"/>
      <c r="D3" s="594"/>
      <c r="E3" s="594"/>
      <c r="F3" s="596"/>
      <c r="G3" s="597"/>
      <c r="H3" s="594"/>
      <c r="I3" s="594"/>
      <c r="J3" s="4962" t="s">
        <v>3293</v>
      </c>
      <c r="K3" s="4962"/>
      <c r="L3" s="4962"/>
      <c r="M3" s="4962"/>
      <c r="N3" s="4962"/>
      <c r="O3" s="4962"/>
      <c r="P3" s="4962"/>
      <c r="Q3" s="4962"/>
      <c r="R3" s="4962"/>
    </row>
    <row r="4" spans="1:18" ht="9.75" customHeight="1" thickBot="1"/>
    <row r="5" spans="1:18" s="607" customFormat="1" ht="13.5" customHeight="1">
      <c r="A5" s="4963"/>
      <c r="B5" s="4966" t="s">
        <v>3294</v>
      </c>
      <c r="C5" s="4969" t="s">
        <v>3295</v>
      </c>
      <c r="D5" s="4966" t="s">
        <v>3296</v>
      </c>
      <c r="E5" s="4966"/>
      <c r="F5" s="4966"/>
      <c r="G5" s="4966"/>
      <c r="H5" s="4966"/>
      <c r="I5" s="4966"/>
      <c r="J5" s="4966"/>
      <c r="K5" s="4966"/>
      <c r="L5" s="4966"/>
      <c r="M5" s="4972"/>
      <c r="N5" s="4973" t="s">
        <v>3310</v>
      </c>
      <c r="O5" s="4973"/>
      <c r="P5" s="4973"/>
      <c r="Q5" s="4973"/>
      <c r="R5" s="4974"/>
    </row>
    <row r="6" spans="1:18" s="607" customFormat="1" ht="13.5" customHeight="1">
      <c r="A6" s="4964"/>
      <c r="B6" s="4967"/>
      <c r="C6" s="4970"/>
      <c r="D6" s="4975" t="s">
        <v>3297</v>
      </c>
      <c r="E6" s="4976"/>
      <c r="F6" s="4979" t="s">
        <v>3298</v>
      </c>
      <c r="G6" s="4980"/>
      <c r="H6" s="4967" t="s">
        <v>3299</v>
      </c>
      <c r="I6" s="4967"/>
      <c r="J6" s="4967"/>
      <c r="K6" s="4967"/>
      <c r="L6" s="4979" t="s">
        <v>528</v>
      </c>
      <c r="M6" s="4983"/>
      <c r="N6" s="4985" t="s">
        <v>3300</v>
      </c>
      <c r="O6" s="4967"/>
      <c r="P6" s="4967"/>
      <c r="Q6" s="4967" t="s">
        <v>3301</v>
      </c>
      <c r="R6" s="4986"/>
    </row>
    <row r="7" spans="1:18" s="607" customFormat="1" ht="13.5" customHeight="1" thickBot="1">
      <c r="A7" s="4965"/>
      <c r="B7" s="4968"/>
      <c r="C7" s="4971"/>
      <c r="D7" s="4977"/>
      <c r="E7" s="4978"/>
      <c r="F7" s="4981"/>
      <c r="G7" s="4982"/>
      <c r="H7" s="608">
        <v>1</v>
      </c>
      <c r="I7" s="608">
        <v>2</v>
      </c>
      <c r="J7" s="608">
        <v>3</v>
      </c>
      <c r="K7" s="608">
        <v>4</v>
      </c>
      <c r="L7" s="4981"/>
      <c r="M7" s="4984"/>
      <c r="N7" s="609" t="s">
        <v>3302</v>
      </c>
      <c r="O7" s="608" t="s">
        <v>3303</v>
      </c>
      <c r="P7" s="608" t="s">
        <v>3304</v>
      </c>
      <c r="Q7" s="608" t="s">
        <v>3305</v>
      </c>
      <c r="R7" s="610" t="s">
        <v>3306</v>
      </c>
    </row>
    <row r="8" spans="1:18" s="604" customFormat="1" ht="12" customHeight="1" thickTop="1">
      <c r="A8" s="4942" t="s">
        <v>3383</v>
      </c>
      <c r="B8" s="4945" t="s">
        <v>3384</v>
      </c>
      <c r="C8" s="4945" t="s">
        <v>3385</v>
      </c>
      <c r="D8" s="611" t="s">
        <v>139</v>
      </c>
      <c r="E8" s="612" t="s">
        <v>498</v>
      </c>
      <c r="F8" s="611" t="s">
        <v>139</v>
      </c>
      <c r="G8" s="4949" t="s">
        <v>3308</v>
      </c>
      <c r="H8" s="613"/>
      <c r="I8" s="613" t="s">
        <v>139</v>
      </c>
      <c r="J8" s="613" t="s">
        <v>139</v>
      </c>
      <c r="K8" s="613"/>
      <c r="L8" s="614" t="s">
        <v>139</v>
      </c>
      <c r="M8" s="4950" t="s">
        <v>3386</v>
      </c>
      <c r="N8" s="615"/>
      <c r="O8" s="613" t="s">
        <v>139</v>
      </c>
      <c r="P8" s="613" t="s">
        <v>139</v>
      </c>
      <c r="Q8" s="4940" t="s">
        <v>3307</v>
      </c>
      <c r="R8" s="4941" t="s">
        <v>3307</v>
      </c>
    </row>
    <row r="9" spans="1:18" s="604" customFormat="1" ht="12" customHeight="1">
      <c r="A9" s="4943"/>
      <c r="B9" s="4946"/>
      <c r="C9" s="4946"/>
      <c r="D9" s="616"/>
      <c r="E9" s="617"/>
      <c r="F9" s="616"/>
      <c r="G9" s="4926"/>
      <c r="H9" s="618"/>
      <c r="I9" s="618"/>
      <c r="J9" s="618"/>
      <c r="K9" s="618"/>
      <c r="L9" s="619"/>
      <c r="M9" s="4951"/>
      <c r="N9" s="620"/>
      <c r="O9" s="618"/>
      <c r="P9" s="618"/>
      <c r="Q9" s="4929"/>
      <c r="R9" s="4924"/>
    </row>
    <row r="10" spans="1:18" ht="12" customHeight="1">
      <c r="A10" s="4943"/>
      <c r="B10" s="4946"/>
      <c r="C10" s="4947"/>
      <c r="D10" s="616"/>
      <c r="E10" s="617"/>
      <c r="F10" s="621" t="s">
        <v>139</v>
      </c>
      <c r="G10" s="4926" t="s">
        <v>3309</v>
      </c>
      <c r="H10" s="618"/>
      <c r="I10" s="621" t="s">
        <v>139</v>
      </c>
      <c r="J10" s="621" t="s">
        <v>139</v>
      </c>
      <c r="K10" s="618"/>
      <c r="L10" s="622" t="s">
        <v>139</v>
      </c>
      <c r="M10" s="4927" t="s">
        <v>529</v>
      </c>
      <c r="N10" s="620"/>
      <c r="O10" s="618"/>
      <c r="P10" s="621" t="s">
        <v>139</v>
      </c>
      <c r="Q10" s="4929"/>
      <c r="R10" s="4924"/>
    </row>
    <row r="11" spans="1:18" ht="12" customHeight="1">
      <c r="A11" s="4943"/>
      <c r="B11" s="4946"/>
      <c r="C11" s="4947"/>
      <c r="D11" s="616"/>
      <c r="E11" s="617"/>
      <c r="F11" s="616"/>
      <c r="G11" s="4926"/>
      <c r="H11" s="618"/>
      <c r="I11" s="618"/>
      <c r="J11" s="618"/>
      <c r="K11" s="618"/>
      <c r="L11" s="619"/>
      <c r="M11" s="4927"/>
      <c r="N11" s="620"/>
      <c r="O11" s="618"/>
      <c r="P11" s="618"/>
      <c r="Q11" s="4929"/>
      <c r="R11" s="4924"/>
    </row>
    <row r="12" spans="1:18" ht="12" customHeight="1">
      <c r="A12" s="4943"/>
      <c r="B12" s="623"/>
      <c r="C12" s="4947"/>
      <c r="D12" s="616"/>
      <c r="E12" s="617"/>
      <c r="F12" s="621" t="s">
        <v>139</v>
      </c>
      <c r="G12" s="4926"/>
      <c r="H12" s="618"/>
      <c r="I12" s="621" t="s">
        <v>139</v>
      </c>
      <c r="J12" s="621" t="s">
        <v>139</v>
      </c>
      <c r="K12" s="618"/>
      <c r="L12" s="622" t="s">
        <v>139</v>
      </c>
      <c r="M12" s="4927" t="s">
        <v>3387</v>
      </c>
      <c r="N12" s="620" t="s">
        <v>139</v>
      </c>
      <c r="O12" s="618"/>
      <c r="P12" s="621" t="s">
        <v>139</v>
      </c>
      <c r="Q12" s="4929"/>
      <c r="R12" s="4924"/>
    </row>
    <row r="13" spans="1:18" ht="12" customHeight="1">
      <c r="A13" s="4943"/>
      <c r="B13" s="624"/>
      <c r="C13" s="4947"/>
      <c r="D13" s="616"/>
      <c r="E13" s="617"/>
      <c r="F13" s="616"/>
      <c r="G13" s="4926"/>
      <c r="H13" s="618"/>
      <c r="I13" s="618"/>
      <c r="J13" s="618"/>
      <c r="K13" s="618"/>
      <c r="L13" s="619"/>
      <c r="M13" s="4927"/>
      <c r="N13" s="620"/>
      <c r="O13" s="618"/>
      <c r="P13" s="618"/>
      <c r="Q13" s="4929"/>
      <c r="R13" s="4924"/>
    </row>
    <row r="14" spans="1:18" ht="12" customHeight="1">
      <c r="A14" s="4943"/>
      <c r="B14" s="4946"/>
      <c r="C14" s="4947"/>
      <c r="D14" s="616"/>
      <c r="E14" s="617"/>
      <c r="F14" s="621" t="s">
        <v>139</v>
      </c>
      <c r="G14" s="4926"/>
      <c r="H14" s="618"/>
      <c r="I14" s="618"/>
      <c r="J14" s="621" t="s">
        <v>139</v>
      </c>
      <c r="K14" s="618"/>
      <c r="L14" s="622" t="s">
        <v>139</v>
      </c>
      <c r="M14" s="4927" t="s">
        <v>530</v>
      </c>
      <c r="N14" s="620" t="s">
        <v>139</v>
      </c>
      <c r="O14" s="618"/>
      <c r="P14" s="621" t="s">
        <v>139</v>
      </c>
      <c r="Q14" s="4929"/>
      <c r="R14" s="4924"/>
    </row>
    <row r="15" spans="1:18" ht="12" customHeight="1">
      <c r="A15" s="4943"/>
      <c r="B15" s="4946"/>
      <c r="C15" s="4947"/>
      <c r="D15" s="616"/>
      <c r="E15" s="617"/>
      <c r="F15" s="616"/>
      <c r="G15" s="4926"/>
      <c r="H15" s="618"/>
      <c r="I15" s="618"/>
      <c r="J15" s="618"/>
      <c r="K15" s="618"/>
      <c r="L15" s="619"/>
      <c r="M15" s="4927"/>
      <c r="N15" s="620"/>
      <c r="O15" s="618"/>
      <c r="P15" s="618"/>
      <c r="Q15" s="4929"/>
      <c r="R15" s="4924"/>
    </row>
    <row r="16" spans="1:18" ht="12" customHeight="1">
      <c r="A16" s="4943"/>
      <c r="B16" s="4946"/>
      <c r="C16" s="4947"/>
      <c r="D16" s="616"/>
      <c r="E16" s="617"/>
      <c r="F16" s="616"/>
      <c r="G16" s="4926"/>
      <c r="H16" s="618"/>
      <c r="I16" s="618"/>
      <c r="J16" s="621" t="s">
        <v>139</v>
      </c>
      <c r="K16" s="618"/>
      <c r="L16" s="622" t="s">
        <v>139</v>
      </c>
      <c r="M16" s="4927" t="s">
        <v>531</v>
      </c>
      <c r="N16" s="620" t="s">
        <v>139</v>
      </c>
      <c r="O16" s="618"/>
      <c r="P16" s="621" t="s">
        <v>139</v>
      </c>
      <c r="Q16" s="4929"/>
      <c r="R16" s="4924"/>
    </row>
    <row r="17" spans="1:18" ht="12" customHeight="1">
      <c r="A17" s="4943"/>
      <c r="B17" s="4946"/>
      <c r="C17" s="4947"/>
      <c r="D17" s="616"/>
      <c r="E17" s="617"/>
      <c r="F17" s="616"/>
      <c r="G17" s="4926"/>
      <c r="H17" s="618"/>
      <c r="I17" s="618"/>
      <c r="J17" s="618"/>
      <c r="K17" s="618"/>
      <c r="L17" s="619"/>
      <c r="M17" s="4927"/>
      <c r="N17" s="620"/>
      <c r="O17" s="618"/>
      <c r="P17" s="618"/>
      <c r="Q17" s="4929"/>
      <c r="R17" s="4924"/>
    </row>
    <row r="18" spans="1:18" ht="12" customHeight="1">
      <c r="A18" s="4943"/>
      <c r="B18" s="625"/>
      <c r="C18" s="4947"/>
      <c r="D18" s="616"/>
      <c r="E18" s="617"/>
      <c r="F18" s="616"/>
      <c r="G18" s="4926"/>
      <c r="H18" s="618"/>
      <c r="I18" s="621" t="s">
        <v>139</v>
      </c>
      <c r="J18" s="621" t="s">
        <v>139</v>
      </c>
      <c r="K18" s="618"/>
      <c r="L18" s="622" t="s">
        <v>139</v>
      </c>
      <c r="M18" s="4927" t="s">
        <v>3388</v>
      </c>
      <c r="N18" s="620" t="s">
        <v>139</v>
      </c>
      <c r="O18" s="618"/>
      <c r="P18" s="621" t="s">
        <v>139</v>
      </c>
      <c r="Q18" s="4929"/>
      <c r="R18" s="4924"/>
    </row>
    <row r="19" spans="1:18" ht="12" customHeight="1">
      <c r="A19" s="4943"/>
      <c r="B19" s="4952"/>
      <c r="C19" s="4948"/>
      <c r="D19" s="626"/>
      <c r="E19" s="627"/>
      <c r="F19" s="626"/>
      <c r="G19" s="4938"/>
      <c r="H19" s="628"/>
      <c r="I19" s="628"/>
      <c r="J19" s="628"/>
      <c r="K19" s="628"/>
      <c r="L19" s="629"/>
      <c r="M19" s="4939"/>
      <c r="N19" s="630"/>
      <c r="O19" s="628"/>
      <c r="P19" s="628"/>
      <c r="Q19" s="4936"/>
      <c r="R19" s="4937"/>
    </row>
    <row r="20" spans="1:18" ht="12" customHeight="1">
      <c r="A20" s="4943"/>
      <c r="B20" s="4952"/>
      <c r="C20" s="4953" t="s">
        <v>3389</v>
      </c>
      <c r="D20" s="631" t="s">
        <v>139</v>
      </c>
      <c r="E20" s="632" t="s">
        <v>498</v>
      </c>
      <c r="F20" s="631" t="s">
        <v>139</v>
      </c>
      <c r="G20" s="4934" t="s">
        <v>3315</v>
      </c>
      <c r="H20" s="633"/>
      <c r="I20" s="633"/>
      <c r="J20" s="633" t="s">
        <v>139</v>
      </c>
      <c r="K20" s="633" t="s">
        <v>139</v>
      </c>
      <c r="L20" s="634" t="s">
        <v>139</v>
      </c>
      <c r="M20" s="4935" t="s">
        <v>532</v>
      </c>
      <c r="N20" s="635" t="s">
        <v>139</v>
      </c>
      <c r="O20" s="633"/>
      <c r="P20" s="633" t="s">
        <v>139</v>
      </c>
      <c r="Q20" s="4928" t="s">
        <v>3307</v>
      </c>
      <c r="R20" s="4923" t="s">
        <v>3307</v>
      </c>
    </row>
    <row r="21" spans="1:18" ht="12" customHeight="1">
      <c r="A21" s="4943"/>
      <c r="B21" s="624"/>
      <c r="C21" s="4947"/>
      <c r="D21" s="616"/>
      <c r="E21" s="617"/>
      <c r="F21" s="616"/>
      <c r="G21" s="4926"/>
      <c r="H21" s="618"/>
      <c r="I21" s="618"/>
      <c r="J21" s="618"/>
      <c r="K21" s="618"/>
      <c r="L21" s="619"/>
      <c r="M21" s="4927"/>
      <c r="N21" s="620"/>
      <c r="O21" s="618"/>
      <c r="P21" s="618"/>
      <c r="Q21" s="4929"/>
      <c r="R21" s="4924"/>
    </row>
    <row r="22" spans="1:18" ht="12" customHeight="1">
      <c r="A22" s="4943"/>
      <c r="B22" s="624"/>
      <c r="C22" s="4947"/>
      <c r="D22" s="616"/>
      <c r="E22" s="617"/>
      <c r="F22" s="621" t="s">
        <v>139</v>
      </c>
      <c r="G22" s="4926"/>
      <c r="H22" s="618"/>
      <c r="I22" s="618"/>
      <c r="J22" s="621" t="s">
        <v>139</v>
      </c>
      <c r="K22" s="621" t="s">
        <v>139</v>
      </c>
      <c r="L22" s="622" t="s">
        <v>139</v>
      </c>
      <c r="M22" s="4927" t="s">
        <v>533</v>
      </c>
      <c r="N22" s="620" t="s">
        <v>139</v>
      </c>
      <c r="O22" s="618"/>
      <c r="P22" s="621" t="s">
        <v>139</v>
      </c>
      <c r="Q22" s="4929"/>
      <c r="R22" s="4924"/>
    </row>
    <row r="23" spans="1:18" ht="12" customHeight="1">
      <c r="A23" s="4943"/>
      <c r="B23" s="624"/>
      <c r="C23" s="4947"/>
      <c r="D23" s="616"/>
      <c r="E23" s="617"/>
      <c r="F23" s="616"/>
      <c r="G23" s="4926"/>
      <c r="H23" s="618"/>
      <c r="I23" s="618"/>
      <c r="J23" s="618"/>
      <c r="K23" s="618"/>
      <c r="L23" s="619"/>
      <c r="M23" s="4927"/>
      <c r="N23" s="620"/>
      <c r="O23" s="618"/>
      <c r="P23" s="618"/>
      <c r="Q23" s="4929"/>
      <c r="R23" s="4924"/>
    </row>
    <row r="24" spans="1:18" ht="12" customHeight="1">
      <c r="A24" s="4943"/>
      <c r="B24" s="624"/>
      <c r="C24" s="4947"/>
      <c r="D24" s="616"/>
      <c r="E24" s="617"/>
      <c r="F24" s="621" t="s">
        <v>139</v>
      </c>
      <c r="G24" s="4926"/>
      <c r="H24" s="618"/>
      <c r="I24" s="618"/>
      <c r="J24" s="618"/>
      <c r="K24" s="621" t="s">
        <v>139</v>
      </c>
      <c r="L24" s="622" t="s">
        <v>139</v>
      </c>
      <c r="M24" s="4927" t="s">
        <v>3390</v>
      </c>
      <c r="N24" s="620" t="s">
        <v>139</v>
      </c>
      <c r="O24" s="621" t="s">
        <v>139</v>
      </c>
      <c r="P24" s="621" t="s">
        <v>139</v>
      </c>
      <c r="Q24" s="4929"/>
      <c r="R24" s="4924"/>
    </row>
    <row r="25" spans="1:18" ht="12" customHeight="1">
      <c r="A25" s="4943"/>
      <c r="B25" s="624"/>
      <c r="C25" s="4948"/>
      <c r="D25" s="626"/>
      <c r="E25" s="627"/>
      <c r="F25" s="626"/>
      <c r="G25" s="4938"/>
      <c r="H25" s="628"/>
      <c r="I25" s="628"/>
      <c r="J25" s="628"/>
      <c r="K25" s="628"/>
      <c r="L25" s="629"/>
      <c r="M25" s="4939"/>
      <c r="N25" s="630"/>
      <c r="O25" s="628"/>
      <c r="P25" s="628"/>
      <c r="Q25" s="4936"/>
      <c r="R25" s="4937"/>
    </row>
    <row r="26" spans="1:18" ht="12" customHeight="1">
      <c r="A26" s="4943"/>
      <c r="B26" s="624"/>
      <c r="C26" s="4953" t="s">
        <v>3391</v>
      </c>
      <c r="D26" s="631" t="s">
        <v>139</v>
      </c>
      <c r="E26" s="632" t="s">
        <v>498</v>
      </c>
      <c r="F26" s="631" t="s">
        <v>139</v>
      </c>
      <c r="G26" s="4934" t="s">
        <v>3315</v>
      </c>
      <c r="H26" s="633"/>
      <c r="I26" s="633"/>
      <c r="J26" s="633"/>
      <c r="K26" s="633" t="s">
        <v>139</v>
      </c>
      <c r="L26" s="634" t="s">
        <v>139</v>
      </c>
      <c r="M26" s="4935" t="s">
        <v>3392</v>
      </c>
      <c r="N26" s="635" t="s">
        <v>139</v>
      </c>
      <c r="O26" s="633" t="s">
        <v>139</v>
      </c>
      <c r="P26" s="633" t="s">
        <v>139</v>
      </c>
      <c r="Q26" s="4928" t="s">
        <v>3307</v>
      </c>
      <c r="R26" s="4923" t="s">
        <v>3307</v>
      </c>
    </row>
    <row r="27" spans="1:18" ht="12" customHeight="1">
      <c r="A27" s="4943"/>
      <c r="B27" s="624"/>
      <c r="C27" s="4946"/>
      <c r="D27" s="616"/>
      <c r="E27" s="617"/>
      <c r="F27" s="616"/>
      <c r="G27" s="4926"/>
      <c r="H27" s="618"/>
      <c r="I27" s="618"/>
      <c r="J27" s="618"/>
      <c r="K27" s="618"/>
      <c r="L27" s="619"/>
      <c r="M27" s="4927"/>
      <c r="N27" s="620"/>
      <c r="O27" s="618"/>
      <c r="P27" s="618"/>
      <c r="Q27" s="4929"/>
      <c r="R27" s="4924"/>
    </row>
    <row r="28" spans="1:18" ht="12" customHeight="1">
      <c r="A28" s="4943"/>
      <c r="B28" s="624"/>
      <c r="C28" s="4946"/>
      <c r="D28" s="616"/>
      <c r="E28" s="617"/>
      <c r="F28" s="621" t="s">
        <v>139</v>
      </c>
      <c r="G28" s="4926"/>
      <c r="H28" s="618"/>
      <c r="I28" s="618"/>
      <c r="J28" s="618"/>
      <c r="K28" s="621" t="s">
        <v>139</v>
      </c>
      <c r="L28" s="622" t="s">
        <v>139</v>
      </c>
      <c r="M28" s="4927" t="s">
        <v>534</v>
      </c>
      <c r="N28" s="620" t="s">
        <v>139</v>
      </c>
      <c r="O28" s="618"/>
      <c r="P28" s="621" t="s">
        <v>139</v>
      </c>
      <c r="Q28" s="4929"/>
      <c r="R28" s="4924"/>
    </row>
    <row r="29" spans="1:18" ht="12" customHeight="1">
      <c r="A29" s="4943"/>
      <c r="B29" s="624"/>
      <c r="C29" s="4946"/>
      <c r="D29" s="616"/>
      <c r="E29" s="617"/>
      <c r="F29" s="616"/>
      <c r="G29" s="4926"/>
      <c r="H29" s="618"/>
      <c r="I29" s="618"/>
      <c r="J29" s="618"/>
      <c r="K29" s="618"/>
      <c r="L29" s="619"/>
      <c r="M29" s="4927"/>
      <c r="N29" s="620"/>
      <c r="O29" s="618"/>
      <c r="P29" s="618"/>
      <c r="Q29" s="4929"/>
      <c r="R29" s="4924"/>
    </row>
    <row r="30" spans="1:18" ht="12" customHeight="1">
      <c r="A30" s="4943"/>
      <c r="B30" s="624"/>
      <c r="C30" s="4946"/>
      <c r="D30" s="616"/>
      <c r="E30" s="617"/>
      <c r="F30" s="621" t="s">
        <v>139</v>
      </c>
      <c r="G30" s="4926"/>
      <c r="H30" s="618"/>
      <c r="I30" s="618"/>
      <c r="J30" s="618"/>
      <c r="K30" s="621" t="s">
        <v>139</v>
      </c>
      <c r="L30" s="622" t="s">
        <v>139</v>
      </c>
      <c r="M30" s="4927" t="s">
        <v>535</v>
      </c>
      <c r="N30" s="620" t="s">
        <v>139</v>
      </c>
      <c r="O30" s="618"/>
      <c r="P30" s="621" t="s">
        <v>139</v>
      </c>
      <c r="Q30" s="4929"/>
      <c r="R30" s="4924"/>
    </row>
    <row r="31" spans="1:18" ht="12" customHeight="1">
      <c r="A31" s="4943"/>
      <c r="B31" s="624"/>
      <c r="C31" s="4946"/>
      <c r="D31" s="616"/>
      <c r="E31" s="617"/>
      <c r="F31" s="616"/>
      <c r="G31" s="4926"/>
      <c r="H31" s="618"/>
      <c r="I31" s="618"/>
      <c r="J31" s="618"/>
      <c r="K31" s="618"/>
      <c r="L31" s="619"/>
      <c r="M31" s="4927"/>
      <c r="N31" s="620"/>
      <c r="O31" s="618"/>
      <c r="P31" s="618"/>
      <c r="Q31" s="4929"/>
      <c r="R31" s="4924"/>
    </row>
    <row r="32" spans="1:18" ht="12" customHeight="1">
      <c r="A32" s="4943"/>
      <c r="B32" s="624"/>
      <c r="C32" s="4946"/>
      <c r="D32" s="616"/>
      <c r="E32" s="617"/>
      <c r="F32" s="616"/>
      <c r="G32" s="4926"/>
      <c r="H32" s="618"/>
      <c r="I32" s="618"/>
      <c r="J32" s="618"/>
      <c r="K32" s="621" t="s">
        <v>139</v>
      </c>
      <c r="L32" s="622" t="s">
        <v>139</v>
      </c>
      <c r="M32" s="4927" t="s">
        <v>3390</v>
      </c>
      <c r="N32" s="620" t="s">
        <v>139</v>
      </c>
      <c r="O32" s="621" t="s">
        <v>139</v>
      </c>
      <c r="P32" s="621" t="s">
        <v>139</v>
      </c>
      <c r="Q32" s="4929"/>
      <c r="R32" s="4924"/>
    </row>
    <row r="33" spans="1:18" ht="12" customHeight="1">
      <c r="A33" s="4943"/>
      <c r="B33" s="636"/>
      <c r="C33" s="4960"/>
      <c r="D33" s="626"/>
      <c r="E33" s="627"/>
      <c r="F33" s="626"/>
      <c r="G33" s="4938"/>
      <c r="H33" s="628"/>
      <c r="I33" s="628"/>
      <c r="J33" s="628"/>
      <c r="K33" s="628"/>
      <c r="L33" s="629"/>
      <c r="M33" s="4939"/>
      <c r="N33" s="630"/>
      <c r="O33" s="628"/>
      <c r="P33" s="628"/>
      <c r="Q33" s="4936"/>
      <c r="R33" s="4937"/>
    </row>
    <row r="34" spans="1:18" ht="12" customHeight="1">
      <c r="A34" s="4943"/>
      <c r="B34" s="4910" t="s">
        <v>6016</v>
      </c>
      <c r="C34" s="4911" t="s">
        <v>6021</v>
      </c>
      <c r="D34" s="2244" t="s">
        <v>139</v>
      </c>
      <c r="E34" s="2245" t="s">
        <v>498</v>
      </c>
      <c r="F34" s="2244" t="s">
        <v>139</v>
      </c>
      <c r="G34" s="2253"/>
      <c r="H34" s="2236"/>
      <c r="I34" s="2236"/>
      <c r="J34" s="2236"/>
      <c r="K34" s="2246" t="s">
        <v>139</v>
      </c>
      <c r="L34" s="2244" t="s">
        <v>139</v>
      </c>
      <c r="M34" s="4914" t="s">
        <v>6022</v>
      </c>
      <c r="N34" s="2237" t="s">
        <v>139</v>
      </c>
      <c r="O34" s="2236"/>
      <c r="P34" s="2236"/>
      <c r="Q34" s="4916" t="s">
        <v>3307</v>
      </c>
      <c r="R34" s="4919" t="s">
        <v>3307</v>
      </c>
    </row>
    <row r="35" spans="1:18" ht="12" customHeight="1">
      <c r="A35" s="4943"/>
      <c r="B35" s="4910"/>
      <c r="C35" s="4912"/>
      <c r="D35" s="2234"/>
      <c r="E35" s="2235"/>
      <c r="F35" s="2234"/>
      <c r="G35" s="2253"/>
      <c r="H35" s="2236"/>
      <c r="I35" s="2236"/>
      <c r="J35" s="2236"/>
      <c r="K35" s="2236"/>
      <c r="L35" s="2234"/>
      <c r="M35" s="4915"/>
      <c r="N35" s="2237"/>
      <c r="O35" s="2236"/>
      <c r="P35" s="2236"/>
      <c r="Q35" s="4917"/>
      <c r="R35" s="4920"/>
    </row>
    <row r="36" spans="1:18" ht="12" customHeight="1">
      <c r="A36" s="4943"/>
      <c r="B36" s="4910"/>
      <c r="C36" s="4912"/>
      <c r="D36" s="2234"/>
      <c r="E36" s="2235"/>
      <c r="F36" s="2238" t="s">
        <v>139</v>
      </c>
      <c r="G36" s="2253"/>
      <c r="H36" s="2236"/>
      <c r="I36" s="2236"/>
      <c r="J36" s="2236"/>
      <c r="K36" s="2238" t="s">
        <v>139</v>
      </c>
      <c r="L36" s="2234" t="s">
        <v>139</v>
      </c>
      <c r="M36" s="4915" t="s">
        <v>6023</v>
      </c>
      <c r="N36" s="2237" t="s">
        <v>139</v>
      </c>
      <c r="O36" s="2238" t="s">
        <v>139</v>
      </c>
      <c r="P36" s="2236"/>
      <c r="Q36" s="4917"/>
      <c r="R36" s="4920"/>
    </row>
    <row r="37" spans="1:18" ht="12" customHeight="1">
      <c r="A37" s="4943"/>
      <c r="B37" s="4910"/>
      <c r="C37" s="4912"/>
      <c r="D37" s="2234"/>
      <c r="E37" s="2235"/>
      <c r="F37" s="2234"/>
      <c r="G37" s="2253"/>
      <c r="H37" s="2236"/>
      <c r="I37" s="2236"/>
      <c r="J37" s="2236"/>
      <c r="K37" s="2236"/>
      <c r="L37" s="2234"/>
      <c r="M37" s="4915"/>
      <c r="N37" s="2237"/>
      <c r="O37" s="2236"/>
      <c r="P37" s="2236"/>
      <c r="Q37" s="4917"/>
      <c r="R37" s="4920"/>
    </row>
    <row r="38" spans="1:18" ht="12" customHeight="1">
      <c r="A38" s="4943"/>
      <c r="B38" s="624"/>
      <c r="C38" s="4912"/>
      <c r="D38" s="2234"/>
      <c r="E38" s="2235"/>
      <c r="F38" s="2238" t="s">
        <v>139</v>
      </c>
      <c r="G38" s="2253"/>
      <c r="H38" s="2236"/>
      <c r="I38" s="2236"/>
      <c r="J38" s="2238" t="s">
        <v>139</v>
      </c>
      <c r="K38" s="2236"/>
      <c r="L38" s="2234" t="s">
        <v>139</v>
      </c>
      <c r="M38" s="4915" t="s">
        <v>6024</v>
      </c>
      <c r="N38" s="2237" t="s">
        <v>139</v>
      </c>
      <c r="O38" s="2236"/>
      <c r="P38" s="2238" t="s">
        <v>139</v>
      </c>
      <c r="Q38" s="4917"/>
      <c r="R38" s="4920"/>
    </row>
    <row r="39" spans="1:18" ht="12" customHeight="1">
      <c r="A39" s="4943"/>
      <c r="B39" s="624"/>
      <c r="C39" s="4912"/>
      <c r="D39" s="2234"/>
      <c r="E39" s="2235"/>
      <c r="F39" s="2234"/>
      <c r="G39" s="2253"/>
      <c r="H39" s="2236"/>
      <c r="I39" s="2236"/>
      <c r="J39" s="2236"/>
      <c r="K39" s="2236"/>
      <c r="L39" s="2234"/>
      <c r="M39" s="4915"/>
      <c r="N39" s="2237"/>
      <c r="O39" s="2236"/>
      <c r="P39" s="2236"/>
      <c r="Q39" s="4917"/>
      <c r="R39" s="4920"/>
    </row>
    <row r="40" spans="1:18" ht="12" customHeight="1">
      <c r="A40" s="4943"/>
      <c r="B40" s="624"/>
      <c r="C40" s="4912"/>
      <c r="D40" s="2234"/>
      <c r="E40" s="2235"/>
      <c r="F40" s="2238" t="s">
        <v>139</v>
      </c>
      <c r="G40" s="2253"/>
      <c r="H40" s="2236"/>
      <c r="I40" s="2238" t="s">
        <v>139</v>
      </c>
      <c r="J40" s="2238" t="s">
        <v>139</v>
      </c>
      <c r="K40" s="2236"/>
      <c r="L40" s="2234" t="s">
        <v>139</v>
      </c>
      <c r="M40" s="4915" t="s">
        <v>6025</v>
      </c>
      <c r="N40" s="2237" t="s">
        <v>139</v>
      </c>
      <c r="O40" s="2236"/>
      <c r="P40" s="2238" t="s">
        <v>139</v>
      </c>
      <c r="Q40" s="4917"/>
      <c r="R40" s="4920"/>
    </row>
    <row r="41" spans="1:18" ht="12" customHeight="1">
      <c r="A41" s="4943"/>
      <c r="B41" s="624"/>
      <c r="C41" s="4913"/>
      <c r="D41" s="2234"/>
      <c r="E41" s="2235"/>
      <c r="F41" s="2234"/>
      <c r="G41" s="2253"/>
      <c r="H41" s="2236"/>
      <c r="I41" s="2236"/>
      <c r="J41" s="2236"/>
      <c r="K41" s="2236"/>
      <c r="L41" s="2234"/>
      <c r="M41" s="4922"/>
      <c r="N41" s="2237"/>
      <c r="O41" s="2236"/>
      <c r="P41" s="2236"/>
      <c r="Q41" s="4918"/>
      <c r="R41" s="4921"/>
    </row>
    <row r="42" spans="1:18" ht="12" customHeight="1">
      <c r="A42" s="4943"/>
      <c r="B42" s="624"/>
      <c r="C42" s="4954" t="s">
        <v>3393</v>
      </c>
      <c r="D42" s="631" t="s">
        <v>139</v>
      </c>
      <c r="E42" s="632" t="s">
        <v>498</v>
      </c>
      <c r="F42" s="631" t="s">
        <v>139</v>
      </c>
      <c r="G42" s="4934" t="s">
        <v>3315</v>
      </c>
      <c r="H42" s="633"/>
      <c r="I42" s="633"/>
      <c r="J42" s="633" t="s">
        <v>139</v>
      </c>
      <c r="K42" s="633" t="s">
        <v>139</v>
      </c>
      <c r="L42" s="634" t="s">
        <v>139</v>
      </c>
      <c r="M42" s="4958" t="s">
        <v>3394</v>
      </c>
      <c r="N42" s="635" t="s">
        <v>139</v>
      </c>
      <c r="O42" s="633"/>
      <c r="P42" s="633" t="s">
        <v>139</v>
      </c>
      <c r="Q42" s="4928" t="s">
        <v>3307</v>
      </c>
      <c r="R42" s="4923" t="s">
        <v>3307</v>
      </c>
    </row>
    <row r="43" spans="1:18" ht="12" customHeight="1">
      <c r="A43" s="4943"/>
      <c r="B43" s="624"/>
      <c r="C43" s="4955"/>
      <c r="D43" s="616"/>
      <c r="E43" s="617"/>
      <c r="F43" s="616"/>
      <c r="G43" s="4926"/>
      <c r="H43" s="618"/>
      <c r="I43" s="618"/>
      <c r="J43" s="618"/>
      <c r="K43" s="618"/>
      <c r="L43" s="619"/>
      <c r="M43" s="4959"/>
      <c r="N43" s="620"/>
      <c r="O43" s="618"/>
      <c r="P43" s="618"/>
      <c r="Q43" s="4929"/>
      <c r="R43" s="4924"/>
    </row>
    <row r="44" spans="1:18" ht="12" customHeight="1">
      <c r="A44" s="4943"/>
      <c r="B44" s="624"/>
      <c r="C44" s="4955"/>
      <c r="D44" s="616"/>
      <c r="E44" s="617"/>
      <c r="F44" s="621" t="s">
        <v>139</v>
      </c>
      <c r="G44" s="4926"/>
      <c r="H44" s="618"/>
      <c r="I44" s="618"/>
      <c r="J44" s="621" t="s">
        <v>139</v>
      </c>
      <c r="K44" s="621" t="s">
        <v>139</v>
      </c>
      <c r="L44" s="622" t="s">
        <v>139</v>
      </c>
      <c r="M44" s="4927" t="s">
        <v>3395</v>
      </c>
      <c r="N44" s="620" t="s">
        <v>139</v>
      </c>
      <c r="O44" s="618"/>
      <c r="P44" s="621" t="s">
        <v>139</v>
      </c>
      <c r="Q44" s="4929"/>
      <c r="R44" s="4924"/>
    </row>
    <row r="45" spans="1:18" ht="12" customHeight="1">
      <c r="A45" s="4943"/>
      <c r="B45" s="2257"/>
      <c r="C45" s="4955"/>
      <c r="D45" s="616"/>
      <c r="E45" s="617"/>
      <c r="F45" s="616"/>
      <c r="G45" s="4926"/>
      <c r="H45" s="618"/>
      <c r="I45" s="618"/>
      <c r="J45" s="618"/>
      <c r="K45" s="618"/>
      <c r="L45" s="619"/>
      <c r="M45" s="4927"/>
      <c r="N45" s="620"/>
      <c r="O45" s="618"/>
      <c r="P45" s="618"/>
      <c r="Q45" s="4929"/>
      <c r="R45" s="4924"/>
    </row>
    <row r="46" spans="1:18" ht="12" customHeight="1">
      <c r="A46" s="4943"/>
      <c r="B46" s="625"/>
      <c r="C46" s="4955"/>
      <c r="D46" s="616"/>
      <c r="E46" s="617"/>
      <c r="F46" s="621" t="s">
        <v>139</v>
      </c>
      <c r="G46" s="4926"/>
      <c r="H46" s="618"/>
      <c r="I46" s="618"/>
      <c r="J46" s="621" t="s">
        <v>139</v>
      </c>
      <c r="K46" s="621" t="s">
        <v>139</v>
      </c>
      <c r="L46" s="622" t="s">
        <v>139</v>
      </c>
      <c r="M46" s="4927" t="s">
        <v>3396</v>
      </c>
      <c r="N46" s="620" t="s">
        <v>139</v>
      </c>
      <c r="O46" s="618"/>
      <c r="P46" s="621" t="s">
        <v>139</v>
      </c>
      <c r="Q46" s="4929"/>
      <c r="R46" s="4924"/>
    </row>
    <row r="47" spans="1:18" ht="12" customHeight="1">
      <c r="A47" s="4943"/>
      <c r="B47" s="2257"/>
      <c r="C47" s="4955"/>
      <c r="D47" s="616"/>
      <c r="E47" s="617"/>
      <c r="F47" s="616"/>
      <c r="G47" s="4926"/>
      <c r="H47" s="618"/>
      <c r="I47" s="618"/>
      <c r="J47" s="618"/>
      <c r="K47" s="618"/>
      <c r="L47" s="619"/>
      <c r="M47" s="4927"/>
      <c r="N47" s="620"/>
      <c r="O47" s="618"/>
      <c r="P47" s="618"/>
      <c r="Q47" s="4929"/>
      <c r="R47" s="4924"/>
    </row>
    <row r="48" spans="1:18" ht="12" customHeight="1">
      <c r="A48" s="4943"/>
      <c r="B48" s="2257"/>
      <c r="C48" s="4955"/>
      <c r="D48" s="616"/>
      <c r="E48" s="617"/>
      <c r="F48" s="621" t="s">
        <v>139</v>
      </c>
      <c r="G48" s="4926"/>
      <c r="H48" s="618"/>
      <c r="I48" s="618"/>
      <c r="J48" s="621" t="s">
        <v>139</v>
      </c>
      <c r="K48" s="621" t="s">
        <v>139</v>
      </c>
      <c r="L48" s="622" t="s">
        <v>139</v>
      </c>
      <c r="M48" s="4927" t="s">
        <v>3397</v>
      </c>
      <c r="N48" s="620" t="s">
        <v>139</v>
      </c>
      <c r="O48" s="618"/>
      <c r="P48" s="621" t="s">
        <v>139</v>
      </c>
      <c r="Q48" s="4929"/>
      <c r="R48" s="4924"/>
    </row>
    <row r="49" spans="1:18" ht="12" customHeight="1">
      <c r="A49" s="4943"/>
      <c r="B49" s="625"/>
      <c r="C49" s="4955"/>
      <c r="D49" s="616"/>
      <c r="E49" s="617"/>
      <c r="F49" s="616"/>
      <c r="G49" s="4926"/>
      <c r="H49" s="618"/>
      <c r="I49" s="618"/>
      <c r="J49" s="618"/>
      <c r="K49" s="618"/>
      <c r="L49" s="619"/>
      <c r="M49" s="4927"/>
      <c r="N49" s="620"/>
      <c r="O49" s="618"/>
      <c r="P49" s="618"/>
      <c r="Q49" s="4929"/>
      <c r="R49" s="4924"/>
    </row>
    <row r="50" spans="1:18" ht="12" customHeight="1">
      <c r="A50" s="4943"/>
      <c r="B50" s="625"/>
      <c r="C50" s="4955"/>
      <c r="D50" s="616"/>
      <c r="E50" s="617"/>
      <c r="F50" s="616"/>
      <c r="G50" s="4926"/>
      <c r="H50" s="618"/>
      <c r="I50" s="618"/>
      <c r="J50" s="618"/>
      <c r="K50" s="621" t="s">
        <v>139</v>
      </c>
      <c r="L50" s="622" t="s">
        <v>139</v>
      </c>
      <c r="M50" s="4927" t="s">
        <v>3398</v>
      </c>
      <c r="N50" s="620" t="s">
        <v>139</v>
      </c>
      <c r="O50" s="618"/>
      <c r="P50" s="621" t="s">
        <v>139</v>
      </c>
      <c r="Q50" s="4929"/>
      <c r="R50" s="4924"/>
    </row>
    <row r="51" spans="1:18" ht="12" customHeight="1">
      <c r="A51" s="4943"/>
      <c r="B51" s="625"/>
      <c r="C51" s="4955"/>
      <c r="D51" s="616"/>
      <c r="E51" s="617"/>
      <c r="F51" s="616"/>
      <c r="G51" s="4926"/>
      <c r="H51" s="618"/>
      <c r="I51" s="618"/>
      <c r="J51" s="618"/>
      <c r="K51" s="618"/>
      <c r="L51" s="619"/>
      <c r="M51" s="4927"/>
      <c r="N51" s="620"/>
      <c r="O51" s="618"/>
      <c r="P51" s="618"/>
      <c r="Q51" s="4929"/>
      <c r="R51" s="4924"/>
    </row>
    <row r="52" spans="1:18" ht="12" customHeight="1">
      <c r="A52" s="4943"/>
      <c r="B52" s="625"/>
      <c r="C52" s="4955"/>
      <c r="D52" s="616"/>
      <c r="E52" s="617"/>
      <c r="F52" s="616"/>
      <c r="G52" s="4926"/>
      <c r="H52" s="618"/>
      <c r="I52" s="618"/>
      <c r="J52" s="618"/>
      <c r="K52" s="621" t="s">
        <v>139</v>
      </c>
      <c r="L52" s="622" t="s">
        <v>139</v>
      </c>
      <c r="M52" s="4927" t="s">
        <v>3399</v>
      </c>
      <c r="N52" s="620" t="s">
        <v>139</v>
      </c>
      <c r="O52" s="618"/>
      <c r="P52" s="621" t="s">
        <v>139</v>
      </c>
      <c r="Q52" s="4929"/>
      <c r="R52" s="4924"/>
    </row>
    <row r="53" spans="1:18" ht="12" customHeight="1">
      <c r="A53" s="4943"/>
      <c r="B53" s="625"/>
      <c r="C53" s="4955"/>
      <c r="D53" s="616"/>
      <c r="E53" s="617"/>
      <c r="F53" s="616"/>
      <c r="G53" s="4926"/>
      <c r="H53" s="618"/>
      <c r="I53" s="618"/>
      <c r="J53" s="618"/>
      <c r="K53" s="618"/>
      <c r="L53" s="619"/>
      <c r="M53" s="4927"/>
      <c r="N53" s="620"/>
      <c r="O53" s="618"/>
      <c r="P53" s="618"/>
      <c r="Q53" s="4929"/>
      <c r="R53" s="4924"/>
    </row>
    <row r="54" spans="1:18" ht="12" customHeight="1">
      <c r="A54" s="4943"/>
      <c r="B54" s="625"/>
      <c r="C54" s="4956"/>
      <c r="D54" s="616"/>
      <c r="E54" s="617"/>
      <c r="F54" s="616"/>
      <c r="G54" s="4926"/>
      <c r="H54" s="618"/>
      <c r="I54" s="618"/>
      <c r="J54" s="618"/>
      <c r="K54" s="621" t="s">
        <v>139</v>
      </c>
      <c r="L54" s="622" t="s">
        <v>139</v>
      </c>
      <c r="M54" s="4932" t="s">
        <v>3400</v>
      </c>
      <c r="N54" s="620" t="s">
        <v>139</v>
      </c>
      <c r="O54" s="618"/>
      <c r="P54" s="621" t="s">
        <v>139</v>
      </c>
      <c r="Q54" s="4929"/>
      <c r="R54" s="4924"/>
    </row>
    <row r="55" spans="1:18" ht="12" customHeight="1" thickBot="1">
      <c r="A55" s="4944"/>
      <c r="B55" s="637"/>
      <c r="C55" s="4957"/>
      <c r="D55" s="638"/>
      <c r="E55" s="639"/>
      <c r="F55" s="638"/>
      <c r="G55" s="4931"/>
      <c r="H55" s="640"/>
      <c r="I55" s="640"/>
      <c r="J55" s="640"/>
      <c r="K55" s="640"/>
      <c r="L55" s="641"/>
      <c r="M55" s="4933"/>
      <c r="N55" s="642"/>
      <c r="O55" s="640"/>
      <c r="P55" s="640"/>
      <c r="Q55" s="4930"/>
      <c r="R55" s="4925"/>
    </row>
  </sheetData>
  <mergeCells count="77">
    <mergeCell ref="J2:R2"/>
    <mergeCell ref="J3:R3"/>
    <mergeCell ref="A5:A7"/>
    <mergeCell ref="B5:B7"/>
    <mergeCell ref="C5:C7"/>
    <mergeCell ref="D5:M5"/>
    <mergeCell ref="N5:R5"/>
    <mergeCell ref="D6:E7"/>
    <mergeCell ref="F6:G7"/>
    <mergeCell ref="H6:K6"/>
    <mergeCell ref="L6:M7"/>
    <mergeCell ref="N6:P6"/>
    <mergeCell ref="Q6:R6"/>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Q8:Q19"/>
    <mergeCell ref="R8:R19"/>
    <mergeCell ref="G10:G11"/>
    <mergeCell ref="M10:M11"/>
    <mergeCell ref="G12:G13"/>
    <mergeCell ref="M12:M13"/>
    <mergeCell ref="G14:G15"/>
    <mergeCell ref="M14:M15"/>
    <mergeCell ref="G16:G17"/>
    <mergeCell ref="M16:M17"/>
    <mergeCell ref="G18:G19"/>
    <mergeCell ref="M18:M19"/>
    <mergeCell ref="Q20:Q25"/>
    <mergeCell ref="R20:R25"/>
    <mergeCell ref="G22:G23"/>
    <mergeCell ref="M22:M23"/>
    <mergeCell ref="G24:G25"/>
    <mergeCell ref="M24:M25"/>
    <mergeCell ref="G26:G27"/>
    <mergeCell ref="M26:M27"/>
    <mergeCell ref="Q26:Q33"/>
    <mergeCell ref="R26:R33"/>
    <mergeCell ref="G28:G29"/>
    <mergeCell ref="M28:M29"/>
    <mergeCell ref="G30:G31"/>
    <mergeCell ref="M30:M31"/>
    <mergeCell ref="G32:G33"/>
    <mergeCell ref="M32:M33"/>
    <mergeCell ref="R42:R55"/>
    <mergeCell ref="G44:G45"/>
    <mergeCell ref="M44:M45"/>
    <mergeCell ref="G46:G47"/>
    <mergeCell ref="M46:M47"/>
    <mergeCell ref="Q42:Q55"/>
    <mergeCell ref="G54:G55"/>
    <mergeCell ref="M54:M55"/>
    <mergeCell ref="G48:G49"/>
    <mergeCell ref="M48:M49"/>
    <mergeCell ref="G50:G51"/>
    <mergeCell ref="M50:M51"/>
    <mergeCell ref="B34:B37"/>
    <mergeCell ref="C34:C41"/>
    <mergeCell ref="M34:M35"/>
    <mergeCell ref="Q34:Q41"/>
    <mergeCell ref="R34:R41"/>
    <mergeCell ref="M36:M37"/>
    <mergeCell ref="M38:M39"/>
    <mergeCell ref="M40:M41"/>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32" customWidth="1"/>
    <col min="2" max="2" width="14.125" style="532" customWidth="1"/>
    <col min="3" max="3" width="2.875" style="532" customWidth="1"/>
    <col min="4" max="4" width="5.875" style="532" customWidth="1"/>
    <col min="5" max="5" width="2.625" style="532" customWidth="1"/>
    <col min="6" max="6" width="3" style="532" customWidth="1"/>
    <col min="7" max="7" width="2.625" style="533" customWidth="1"/>
    <col min="8" max="8" width="8.375" style="562" customWidth="1"/>
    <col min="9" max="12" width="2.625" style="532" customWidth="1"/>
    <col min="13" max="13" width="2.125" style="532" customWidth="1"/>
    <col min="14" max="14" width="12.125" style="534" customWidth="1"/>
    <col min="15" max="17" width="2.625" style="533" customWidth="1"/>
    <col min="18" max="19" width="10.625" style="533" customWidth="1"/>
    <col min="20" max="20" width="9" style="532" customWidth="1"/>
    <col min="21" max="16384" width="9" style="532"/>
  </cols>
  <sheetData>
    <row r="1" spans="1:19" s="525" customFormat="1" ht="21" customHeight="1">
      <c r="A1" s="528" t="s">
        <v>3259</v>
      </c>
      <c r="B1" s="528"/>
      <c r="C1" s="528"/>
      <c r="D1" s="528"/>
      <c r="E1" s="528"/>
      <c r="F1" s="528"/>
      <c r="G1" s="529"/>
      <c r="H1" s="561"/>
      <c r="I1" s="528"/>
      <c r="J1" s="528"/>
      <c r="K1" s="528"/>
      <c r="L1" s="528"/>
      <c r="M1" s="528"/>
      <c r="N1" s="530"/>
      <c r="O1" s="526"/>
      <c r="P1" s="526"/>
      <c r="Q1" s="526"/>
      <c r="R1" s="526"/>
      <c r="S1" s="531" t="s">
        <v>3401</v>
      </c>
    </row>
    <row r="2" spans="1:19" s="525" customFormat="1" ht="15" customHeight="1">
      <c r="A2" s="528"/>
      <c r="B2" s="528"/>
      <c r="C2" s="528"/>
      <c r="D2" s="528"/>
      <c r="E2" s="528"/>
      <c r="F2" s="528"/>
      <c r="G2" s="529"/>
      <c r="H2" s="561"/>
      <c r="I2" s="528"/>
      <c r="J2" s="528"/>
      <c r="K2" s="4850" t="s">
        <v>3292</v>
      </c>
      <c r="L2" s="4850"/>
      <c r="M2" s="4850"/>
      <c r="N2" s="4850"/>
      <c r="O2" s="4850"/>
      <c r="P2" s="4850"/>
      <c r="Q2" s="4850"/>
      <c r="R2" s="4850"/>
      <c r="S2" s="4850"/>
    </row>
    <row r="3" spans="1:19" s="525" customFormat="1" ht="15" customHeight="1">
      <c r="A3" s="528"/>
      <c r="B3" s="528"/>
      <c r="C3" s="528"/>
      <c r="D3" s="528"/>
      <c r="E3" s="528"/>
      <c r="F3" s="528"/>
      <c r="G3" s="529"/>
      <c r="H3" s="561"/>
      <c r="I3" s="528"/>
      <c r="J3" s="528"/>
      <c r="K3" s="4851" t="s">
        <v>3293</v>
      </c>
      <c r="L3" s="4851"/>
      <c r="M3" s="4851"/>
      <c r="N3" s="4851"/>
      <c r="O3" s="4851"/>
      <c r="P3" s="4851"/>
      <c r="Q3" s="4851"/>
      <c r="R3" s="4851"/>
      <c r="S3" s="4851"/>
    </row>
    <row r="4" spans="1:19" ht="12" thickBot="1"/>
    <row r="5" spans="1:19" s="535" customFormat="1" ht="13.5" customHeight="1">
      <c r="A5" s="4852"/>
      <c r="B5" s="4855" t="s">
        <v>3294</v>
      </c>
      <c r="C5" s="5015" t="s">
        <v>3295</v>
      </c>
      <c r="D5" s="5016"/>
      <c r="E5" s="4855" t="s">
        <v>3296</v>
      </c>
      <c r="F5" s="4855"/>
      <c r="G5" s="4855"/>
      <c r="H5" s="4855"/>
      <c r="I5" s="4855"/>
      <c r="J5" s="4855"/>
      <c r="K5" s="4855"/>
      <c r="L5" s="4855"/>
      <c r="M5" s="4855"/>
      <c r="N5" s="4858"/>
      <c r="O5" s="4859" t="s">
        <v>3310</v>
      </c>
      <c r="P5" s="4859"/>
      <c r="Q5" s="4859"/>
      <c r="R5" s="4859"/>
      <c r="S5" s="4860"/>
    </row>
    <row r="6" spans="1:19" s="535" customFormat="1" ht="13.5" customHeight="1">
      <c r="A6" s="4853"/>
      <c r="B6" s="4856"/>
      <c r="C6" s="5017"/>
      <c r="D6" s="5018"/>
      <c r="E6" s="4861" t="s">
        <v>3297</v>
      </c>
      <c r="F6" s="4862"/>
      <c r="G6" s="4865" t="s">
        <v>3298</v>
      </c>
      <c r="H6" s="4866"/>
      <c r="I6" s="4856" t="s">
        <v>3299</v>
      </c>
      <c r="J6" s="4856"/>
      <c r="K6" s="4856"/>
      <c r="L6" s="4856"/>
      <c r="M6" s="4865" t="s">
        <v>528</v>
      </c>
      <c r="N6" s="4869"/>
      <c r="O6" s="4871" t="s">
        <v>3300</v>
      </c>
      <c r="P6" s="4856"/>
      <c r="Q6" s="4856"/>
      <c r="R6" s="4856" t="s">
        <v>3301</v>
      </c>
      <c r="S6" s="4872"/>
    </row>
    <row r="7" spans="1:19" s="535" customFormat="1" ht="13.5" customHeight="1" thickBot="1">
      <c r="A7" s="4854"/>
      <c r="B7" s="4857"/>
      <c r="C7" s="4867"/>
      <c r="D7" s="4868"/>
      <c r="E7" s="4863"/>
      <c r="F7" s="4864"/>
      <c r="G7" s="4867"/>
      <c r="H7" s="4868"/>
      <c r="I7" s="536">
        <v>1</v>
      </c>
      <c r="J7" s="536">
        <v>2</v>
      </c>
      <c r="K7" s="536">
        <v>3</v>
      </c>
      <c r="L7" s="536">
        <v>4</v>
      </c>
      <c r="M7" s="4867"/>
      <c r="N7" s="4870"/>
      <c r="O7" s="537" t="s">
        <v>3302</v>
      </c>
      <c r="P7" s="536" t="s">
        <v>3303</v>
      </c>
      <c r="Q7" s="536" t="s">
        <v>3304</v>
      </c>
      <c r="R7" s="536" t="s">
        <v>3305</v>
      </c>
      <c r="S7" s="538" t="s">
        <v>3306</v>
      </c>
    </row>
    <row r="8" spans="1:19" s="533" customFormat="1" ht="12" customHeight="1" thickTop="1">
      <c r="A8" s="4838" t="s">
        <v>3402</v>
      </c>
      <c r="B8" s="4841" t="s">
        <v>3403</v>
      </c>
      <c r="C8" s="4995" t="s">
        <v>3404</v>
      </c>
      <c r="D8" s="5009"/>
      <c r="E8" s="539" t="s">
        <v>139</v>
      </c>
      <c r="F8" s="559" t="s">
        <v>498</v>
      </c>
      <c r="G8" s="539" t="s">
        <v>139</v>
      </c>
      <c r="H8" s="4845"/>
      <c r="I8" s="541"/>
      <c r="J8" s="541"/>
      <c r="K8" s="541" t="s">
        <v>139</v>
      </c>
      <c r="L8" s="541" t="s">
        <v>139</v>
      </c>
      <c r="M8" s="539" t="s">
        <v>139</v>
      </c>
      <c r="N8" s="4846" t="s">
        <v>3405</v>
      </c>
      <c r="O8" s="542" t="s">
        <v>139</v>
      </c>
      <c r="P8" s="541"/>
      <c r="Q8" s="541" t="s">
        <v>139</v>
      </c>
      <c r="R8" s="4835" t="s">
        <v>3307</v>
      </c>
      <c r="S8" s="4836" t="s">
        <v>3307</v>
      </c>
    </row>
    <row r="9" spans="1:19" s="533" customFormat="1" ht="12" customHeight="1">
      <c r="A9" s="4839"/>
      <c r="B9" s="4993"/>
      <c r="C9" s="5003"/>
      <c r="D9" s="5004"/>
      <c r="E9" s="550"/>
      <c r="F9" s="540"/>
      <c r="G9" s="550"/>
      <c r="H9" s="4818"/>
      <c r="I9" s="551"/>
      <c r="J9" s="551"/>
      <c r="K9" s="551"/>
      <c r="L9" s="551"/>
      <c r="M9" s="550"/>
      <c r="N9" s="4819"/>
      <c r="O9" s="552"/>
      <c r="P9" s="551"/>
      <c r="Q9" s="551"/>
      <c r="R9" s="4823"/>
      <c r="S9" s="4816"/>
    </row>
    <row r="10" spans="1:19" ht="12" customHeight="1">
      <c r="A10" s="4839"/>
      <c r="B10" s="4993"/>
      <c r="C10" s="5003"/>
      <c r="D10" s="5004"/>
      <c r="E10" s="550"/>
      <c r="F10" s="540"/>
      <c r="G10" s="553" t="s">
        <v>139</v>
      </c>
      <c r="H10" s="4818"/>
      <c r="I10" s="551"/>
      <c r="J10" s="551"/>
      <c r="K10" s="553" t="s">
        <v>139</v>
      </c>
      <c r="L10" s="553" t="s">
        <v>139</v>
      </c>
      <c r="M10" s="553" t="s">
        <v>139</v>
      </c>
      <c r="N10" s="4837" t="s">
        <v>3406</v>
      </c>
      <c r="O10" s="552" t="s">
        <v>139</v>
      </c>
      <c r="P10" s="551"/>
      <c r="Q10" s="553" t="s">
        <v>139</v>
      </c>
      <c r="R10" s="4823"/>
      <c r="S10" s="4816"/>
    </row>
    <row r="11" spans="1:19" ht="12" customHeight="1">
      <c r="A11" s="4839"/>
      <c r="B11" s="4993"/>
      <c r="C11" s="5003"/>
      <c r="D11" s="5004"/>
      <c r="E11" s="550"/>
      <c r="F11" s="540"/>
      <c r="G11" s="550"/>
      <c r="H11" s="4818"/>
      <c r="I11" s="551"/>
      <c r="J11" s="551"/>
      <c r="K11" s="551"/>
      <c r="L11" s="551"/>
      <c r="M11" s="550"/>
      <c r="N11" s="4837"/>
      <c r="O11" s="552"/>
      <c r="P11" s="551"/>
      <c r="Q11" s="551"/>
      <c r="R11" s="4823"/>
      <c r="S11" s="4816"/>
    </row>
    <row r="12" spans="1:19" ht="12" customHeight="1">
      <c r="A12" s="4839"/>
      <c r="B12" s="4993"/>
      <c r="C12" s="5003"/>
      <c r="D12" s="5004"/>
      <c r="E12" s="550"/>
      <c r="F12" s="540"/>
      <c r="G12" s="553" t="s">
        <v>139</v>
      </c>
      <c r="H12" s="4818"/>
      <c r="I12" s="551"/>
      <c r="J12" s="551"/>
      <c r="K12" s="553" t="s">
        <v>139</v>
      </c>
      <c r="L12" s="553" t="s">
        <v>139</v>
      </c>
      <c r="M12" s="553" t="s">
        <v>139</v>
      </c>
      <c r="N12" s="4819" t="s">
        <v>3407</v>
      </c>
      <c r="O12" s="552" t="s">
        <v>139</v>
      </c>
      <c r="P12" s="551"/>
      <c r="Q12" s="553" t="s">
        <v>139</v>
      </c>
      <c r="R12" s="4823"/>
      <c r="S12" s="4816"/>
    </row>
    <row r="13" spans="1:19" ht="12" customHeight="1">
      <c r="A13" s="4839"/>
      <c r="B13" s="4993"/>
      <c r="C13" s="5010"/>
      <c r="D13" s="5011"/>
      <c r="E13" s="543"/>
      <c r="F13" s="544"/>
      <c r="G13" s="543"/>
      <c r="H13" s="4826"/>
      <c r="I13" s="554"/>
      <c r="J13" s="554"/>
      <c r="K13" s="554"/>
      <c r="L13" s="554"/>
      <c r="M13" s="543"/>
      <c r="N13" s="4827"/>
      <c r="O13" s="545"/>
      <c r="P13" s="554"/>
      <c r="Q13" s="554"/>
      <c r="R13" s="4823"/>
      <c r="S13" s="4816"/>
    </row>
    <row r="14" spans="1:19" ht="12" customHeight="1">
      <c r="A14" s="4839"/>
      <c r="B14" s="4993"/>
      <c r="C14" s="5001" t="s">
        <v>3408</v>
      </c>
      <c r="D14" s="5002"/>
      <c r="E14" s="546" t="s">
        <v>139</v>
      </c>
      <c r="F14" s="547" t="s">
        <v>498</v>
      </c>
      <c r="G14" s="546" t="s">
        <v>139</v>
      </c>
      <c r="H14" s="4848" t="s">
        <v>3332</v>
      </c>
      <c r="I14" s="548"/>
      <c r="J14" s="548"/>
      <c r="K14" s="548" t="s">
        <v>139</v>
      </c>
      <c r="L14" s="548" t="s">
        <v>139</v>
      </c>
      <c r="M14" s="546" t="s">
        <v>139</v>
      </c>
      <c r="N14" s="4834" t="s">
        <v>3409</v>
      </c>
      <c r="O14" s="549" t="s">
        <v>139</v>
      </c>
      <c r="P14" s="548"/>
      <c r="Q14" s="548" t="s">
        <v>139</v>
      </c>
      <c r="R14" s="4823"/>
      <c r="S14" s="4816"/>
    </row>
    <row r="15" spans="1:19" ht="12" customHeight="1">
      <c r="A15" s="4839"/>
      <c r="B15" s="4993"/>
      <c r="C15" s="5003"/>
      <c r="D15" s="5004"/>
      <c r="E15" s="550"/>
      <c r="F15" s="540"/>
      <c r="G15" s="553"/>
      <c r="H15" s="4849"/>
      <c r="I15" s="551"/>
      <c r="J15" s="551"/>
      <c r="K15" s="551"/>
      <c r="L15" s="551"/>
      <c r="M15" s="550"/>
      <c r="N15" s="4819"/>
      <c r="O15" s="552"/>
      <c r="P15" s="551"/>
      <c r="Q15" s="551"/>
      <c r="R15" s="4823"/>
      <c r="S15" s="4816"/>
    </row>
    <row r="16" spans="1:19" ht="12" customHeight="1">
      <c r="A16" s="4839"/>
      <c r="B16" s="4993"/>
      <c r="C16" s="5003"/>
      <c r="D16" s="5004"/>
      <c r="E16" s="550"/>
      <c r="F16" s="540"/>
      <c r="G16" s="553" t="s">
        <v>139</v>
      </c>
      <c r="H16" s="4818" t="s">
        <v>3309</v>
      </c>
      <c r="I16" s="551"/>
      <c r="J16" s="551"/>
      <c r="K16" s="553" t="s">
        <v>139</v>
      </c>
      <c r="L16" s="553" t="s">
        <v>139</v>
      </c>
      <c r="M16" s="553" t="s">
        <v>139</v>
      </c>
      <c r="N16" s="4819" t="s">
        <v>3410</v>
      </c>
      <c r="O16" s="552" t="s">
        <v>139</v>
      </c>
      <c r="P16" s="551"/>
      <c r="Q16" s="553" t="s">
        <v>139</v>
      </c>
      <c r="R16" s="4823"/>
      <c r="S16" s="4816"/>
    </row>
    <row r="17" spans="1:19" ht="12" customHeight="1">
      <c r="A17" s="4839"/>
      <c r="B17" s="4993"/>
      <c r="C17" s="5010"/>
      <c r="D17" s="5011"/>
      <c r="E17" s="543"/>
      <c r="F17" s="544"/>
      <c r="G17" s="543"/>
      <c r="H17" s="4826"/>
      <c r="I17" s="554"/>
      <c r="J17" s="554"/>
      <c r="K17" s="554"/>
      <c r="L17" s="554"/>
      <c r="M17" s="543"/>
      <c r="N17" s="4827"/>
      <c r="O17" s="545"/>
      <c r="P17" s="554"/>
      <c r="Q17" s="554"/>
      <c r="R17" s="4824"/>
      <c r="S17" s="4825"/>
    </row>
    <row r="18" spans="1:19" ht="12" customHeight="1">
      <c r="A18" s="4839"/>
      <c r="B18" s="4993"/>
      <c r="C18" s="5001" t="s">
        <v>3411</v>
      </c>
      <c r="D18" s="5002"/>
      <c r="E18" s="546" t="s">
        <v>139</v>
      </c>
      <c r="F18" s="547" t="s">
        <v>498</v>
      </c>
      <c r="G18" s="546" t="s">
        <v>139</v>
      </c>
      <c r="H18" s="4833"/>
      <c r="I18" s="548"/>
      <c r="J18" s="548"/>
      <c r="K18" s="548" t="s">
        <v>139</v>
      </c>
      <c r="L18" s="548" t="s">
        <v>139</v>
      </c>
      <c r="M18" s="546" t="s">
        <v>139</v>
      </c>
      <c r="N18" s="4819" t="s">
        <v>3405</v>
      </c>
      <c r="O18" s="549" t="s">
        <v>139</v>
      </c>
      <c r="P18" s="548"/>
      <c r="Q18" s="548" t="s">
        <v>139</v>
      </c>
      <c r="R18" s="4822" t="s">
        <v>3307</v>
      </c>
      <c r="S18" s="4815" t="s">
        <v>3307</v>
      </c>
    </row>
    <row r="19" spans="1:19" ht="12" customHeight="1">
      <c r="A19" s="4839"/>
      <c r="B19" s="4993"/>
      <c r="C19" s="5003"/>
      <c r="D19" s="5004"/>
      <c r="E19" s="550"/>
      <c r="F19" s="540"/>
      <c r="G19" s="550"/>
      <c r="H19" s="4818"/>
      <c r="I19" s="551"/>
      <c r="J19" s="551"/>
      <c r="K19" s="551"/>
      <c r="L19" s="551"/>
      <c r="M19" s="550"/>
      <c r="N19" s="4819"/>
      <c r="O19" s="552"/>
      <c r="P19" s="551"/>
      <c r="Q19" s="551"/>
      <c r="R19" s="4823"/>
      <c r="S19" s="4816"/>
    </row>
    <row r="20" spans="1:19" ht="12" customHeight="1">
      <c r="A20" s="4839"/>
      <c r="B20" s="4993"/>
      <c r="C20" s="5003"/>
      <c r="D20" s="5004"/>
      <c r="E20" s="550"/>
      <c r="F20" s="540"/>
      <c r="G20" s="553" t="s">
        <v>139</v>
      </c>
      <c r="H20" s="4818"/>
      <c r="I20" s="551"/>
      <c r="J20" s="551"/>
      <c r="K20" s="553" t="s">
        <v>139</v>
      </c>
      <c r="L20" s="553" t="s">
        <v>139</v>
      </c>
      <c r="M20" s="553" t="s">
        <v>139</v>
      </c>
      <c r="N20" s="4837" t="s">
        <v>3406</v>
      </c>
      <c r="O20" s="552" t="s">
        <v>139</v>
      </c>
      <c r="P20" s="551"/>
      <c r="Q20" s="553" t="s">
        <v>139</v>
      </c>
      <c r="R20" s="4823"/>
      <c r="S20" s="4816"/>
    </row>
    <row r="21" spans="1:19" ht="12" customHeight="1">
      <c r="A21" s="4839"/>
      <c r="B21" s="4993"/>
      <c r="C21" s="5003"/>
      <c r="D21" s="5004"/>
      <c r="E21" s="550"/>
      <c r="F21" s="540"/>
      <c r="G21" s="550"/>
      <c r="H21" s="4818"/>
      <c r="I21" s="551"/>
      <c r="J21" s="551"/>
      <c r="K21" s="551"/>
      <c r="L21" s="551"/>
      <c r="M21" s="550"/>
      <c r="N21" s="4837"/>
      <c r="O21" s="552"/>
      <c r="P21" s="551"/>
      <c r="Q21" s="551"/>
      <c r="R21" s="4823"/>
      <c r="S21" s="4816"/>
    </row>
    <row r="22" spans="1:19" ht="12" customHeight="1">
      <c r="A22" s="4839"/>
      <c r="B22" s="4993"/>
      <c r="C22" s="5003"/>
      <c r="D22" s="5004"/>
      <c r="E22" s="550"/>
      <c r="F22" s="540"/>
      <c r="G22" s="553" t="s">
        <v>139</v>
      </c>
      <c r="H22" s="4818"/>
      <c r="I22" s="551"/>
      <c r="J22" s="551"/>
      <c r="K22" s="553" t="s">
        <v>139</v>
      </c>
      <c r="L22" s="553" t="s">
        <v>139</v>
      </c>
      <c r="M22" s="553" t="s">
        <v>139</v>
      </c>
      <c r="N22" s="4819" t="s">
        <v>3407</v>
      </c>
      <c r="O22" s="552" t="s">
        <v>139</v>
      </c>
      <c r="P22" s="551"/>
      <c r="Q22" s="553" t="s">
        <v>139</v>
      </c>
      <c r="R22" s="4823"/>
      <c r="S22" s="4816"/>
    </row>
    <row r="23" spans="1:19" ht="12" customHeight="1">
      <c r="A23" s="4839"/>
      <c r="B23" s="4993"/>
      <c r="C23" s="5003"/>
      <c r="D23" s="5004"/>
      <c r="E23" s="550"/>
      <c r="F23" s="540"/>
      <c r="G23" s="550"/>
      <c r="H23" s="4818"/>
      <c r="I23" s="551"/>
      <c r="J23" s="551"/>
      <c r="K23" s="551"/>
      <c r="L23" s="551"/>
      <c r="M23" s="550"/>
      <c r="N23" s="4819"/>
      <c r="O23" s="552"/>
      <c r="P23" s="551"/>
      <c r="Q23" s="551"/>
      <c r="R23" s="4823"/>
      <c r="S23" s="4816"/>
    </row>
    <row r="24" spans="1:19" ht="12" customHeight="1">
      <c r="A24" s="4839"/>
      <c r="B24" s="4993"/>
      <c r="C24" s="5003"/>
      <c r="D24" s="5004"/>
      <c r="E24" s="550"/>
      <c r="F24" s="540"/>
      <c r="G24" s="553" t="s">
        <v>139</v>
      </c>
      <c r="H24" s="4818"/>
      <c r="I24" s="551"/>
      <c r="J24" s="551"/>
      <c r="K24" s="553" t="s">
        <v>139</v>
      </c>
      <c r="L24" s="553" t="s">
        <v>139</v>
      </c>
      <c r="M24" s="553" t="s">
        <v>139</v>
      </c>
      <c r="N24" s="4819" t="s">
        <v>3412</v>
      </c>
      <c r="O24" s="552" t="s">
        <v>139</v>
      </c>
      <c r="P24" s="551"/>
      <c r="Q24" s="553" t="s">
        <v>139</v>
      </c>
      <c r="R24" s="4823"/>
      <c r="S24" s="4816"/>
    </row>
    <row r="25" spans="1:19" ht="12" customHeight="1">
      <c r="A25" s="4839"/>
      <c r="B25" s="4993"/>
      <c r="C25" s="5010"/>
      <c r="D25" s="5011"/>
      <c r="E25" s="543"/>
      <c r="F25" s="544"/>
      <c r="G25" s="543"/>
      <c r="H25" s="4826"/>
      <c r="I25" s="554"/>
      <c r="J25" s="554"/>
      <c r="K25" s="554"/>
      <c r="L25" s="554"/>
      <c r="M25" s="543"/>
      <c r="N25" s="4827"/>
      <c r="O25" s="545"/>
      <c r="P25" s="554"/>
      <c r="Q25" s="554"/>
      <c r="R25" s="4823"/>
      <c r="S25" s="4816"/>
    </row>
    <row r="26" spans="1:19" ht="12" customHeight="1">
      <c r="A26" s="4839"/>
      <c r="B26" s="4993"/>
      <c r="C26" s="5003" t="s">
        <v>3408</v>
      </c>
      <c r="D26" s="5004"/>
      <c r="E26" s="546" t="s">
        <v>139</v>
      </c>
      <c r="F26" s="547" t="s">
        <v>498</v>
      </c>
      <c r="G26" s="546" t="s">
        <v>139</v>
      </c>
      <c r="H26" s="4848" t="s">
        <v>3332</v>
      </c>
      <c r="I26" s="548"/>
      <c r="J26" s="548"/>
      <c r="K26" s="548" t="s">
        <v>139</v>
      </c>
      <c r="L26" s="548" t="s">
        <v>139</v>
      </c>
      <c r="M26" s="546" t="s">
        <v>139</v>
      </c>
      <c r="N26" s="4834" t="s">
        <v>3409</v>
      </c>
      <c r="O26" s="549" t="s">
        <v>139</v>
      </c>
      <c r="P26" s="548"/>
      <c r="Q26" s="548" t="s">
        <v>139</v>
      </c>
      <c r="R26" s="4823"/>
      <c r="S26" s="4816"/>
    </row>
    <row r="27" spans="1:19" ht="12" customHeight="1">
      <c r="A27" s="4839"/>
      <c r="B27" s="4993"/>
      <c r="C27" s="5003"/>
      <c r="D27" s="5004"/>
      <c r="E27" s="550"/>
      <c r="F27" s="540"/>
      <c r="G27" s="553"/>
      <c r="H27" s="4849"/>
      <c r="I27" s="551"/>
      <c r="J27" s="551"/>
      <c r="K27" s="551"/>
      <c r="L27" s="551"/>
      <c r="M27" s="550"/>
      <c r="N27" s="4819"/>
      <c r="O27" s="552"/>
      <c r="P27" s="551"/>
      <c r="Q27" s="551"/>
      <c r="R27" s="4823"/>
      <c r="S27" s="4816"/>
    </row>
    <row r="28" spans="1:19" ht="12" customHeight="1">
      <c r="A28" s="4839"/>
      <c r="B28" s="4993"/>
      <c r="C28" s="5003"/>
      <c r="D28" s="5004"/>
      <c r="E28" s="550"/>
      <c r="F28" s="540"/>
      <c r="G28" s="553" t="s">
        <v>139</v>
      </c>
      <c r="H28" s="4818" t="s">
        <v>3309</v>
      </c>
      <c r="I28" s="551"/>
      <c r="J28" s="551"/>
      <c r="K28" s="553" t="s">
        <v>139</v>
      </c>
      <c r="L28" s="553" t="s">
        <v>139</v>
      </c>
      <c r="M28" s="553" t="s">
        <v>139</v>
      </c>
      <c r="N28" s="4819" t="s">
        <v>3410</v>
      </c>
      <c r="O28" s="552" t="s">
        <v>139</v>
      </c>
      <c r="P28" s="551"/>
      <c r="Q28" s="553" t="s">
        <v>139</v>
      </c>
      <c r="R28" s="4823"/>
      <c r="S28" s="4816"/>
    </row>
    <row r="29" spans="1:19" ht="12" customHeight="1">
      <c r="A29" s="4839"/>
      <c r="B29" s="5008"/>
      <c r="C29" s="5010"/>
      <c r="D29" s="5011"/>
      <c r="E29" s="543"/>
      <c r="F29" s="544"/>
      <c r="G29" s="543"/>
      <c r="H29" s="4826"/>
      <c r="I29" s="554"/>
      <c r="J29" s="554"/>
      <c r="K29" s="554"/>
      <c r="L29" s="554"/>
      <c r="M29" s="543"/>
      <c r="N29" s="4827"/>
      <c r="O29" s="545"/>
      <c r="P29" s="554"/>
      <c r="Q29" s="554"/>
      <c r="R29" s="4824"/>
      <c r="S29" s="4825"/>
    </row>
    <row r="30" spans="1:19" ht="12" customHeight="1">
      <c r="A30" s="4839"/>
      <c r="B30" s="4828" t="s">
        <v>3413</v>
      </c>
      <c r="C30" s="5001" t="s">
        <v>3414</v>
      </c>
      <c r="D30" s="5002"/>
      <c r="E30" s="546" t="s">
        <v>139</v>
      </c>
      <c r="F30" s="547" t="s">
        <v>498</v>
      </c>
      <c r="G30" s="546" t="s">
        <v>139</v>
      </c>
      <c r="H30" s="4833" t="s">
        <v>3315</v>
      </c>
      <c r="I30" s="548"/>
      <c r="J30" s="548"/>
      <c r="K30" s="548" t="s">
        <v>139</v>
      </c>
      <c r="L30" s="548" t="s">
        <v>139</v>
      </c>
      <c r="M30" s="546" t="s">
        <v>139</v>
      </c>
      <c r="N30" s="4819" t="s">
        <v>3415</v>
      </c>
      <c r="O30" s="549" t="s">
        <v>139</v>
      </c>
      <c r="P30" s="548"/>
      <c r="Q30" s="548" t="s">
        <v>139</v>
      </c>
      <c r="R30" s="4822" t="s">
        <v>3307</v>
      </c>
      <c r="S30" s="4815" t="s">
        <v>3307</v>
      </c>
    </row>
    <row r="31" spans="1:19" ht="12" customHeight="1">
      <c r="A31" s="4839"/>
      <c r="B31" s="4829"/>
      <c r="C31" s="5003"/>
      <c r="D31" s="5004"/>
      <c r="E31" s="550"/>
      <c r="F31" s="540"/>
      <c r="G31" s="550"/>
      <c r="H31" s="4818"/>
      <c r="I31" s="551"/>
      <c r="J31" s="551"/>
      <c r="K31" s="551"/>
      <c r="L31" s="551"/>
      <c r="M31" s="550"/>
      <c r="N31" s="4819"/>
      <c r="O31" s="552"/>
      <c r="P31" s="551"/>
      <c r="Q31" s="551"/>
      <c r="R31" s="4823"/>
      <c r="S31" s="4816"/>
    </row>
    <row r="32" spans="1:19" ht="12" customHeight="1">
      <c r="A32" s="4839"/>
      <c r="B32" s="4829"/>
      <c r="C32" s="5003"/>
      <c r="D32" s="5004"/>
      <c r="E32" s="550"/>
      <c r="F32" s="540"/>
      <c r="G32" s="553" t="s">
        <v>139</v>
      </c>
      <c r="H32" s="4818"/>
      <c r="I32" s="551"/>
      <c r="J32" s="551"/>
      <c r="K32" s="553" t="s">
        <v>139</v>
      </c>
      <c r="L32" s="553" t="s">
        <v>139</v>
      </c>
      <c r="M32" s="553" t="s">
        <v>139</v>
      </c>
      <c r="N32" s="4819" t="s">
        <v>3416</v>
      </c>
      <c r="O32" s="552" t="s">
        <v>139</v>
      </c>
      <c r="P32" s="551"/>
      <c r="Q32" s="553" t="s">
        <v>139</v>
      </c>
      <c r="R32" s="4823"/>
      <c r="S32" s="4816"/>
    </row>
    <row r="33" spans="1:19" ht="12" customHeight="1">
      <c r="A33" s="4839"/>
      <c r="B33" s="4829"/>
      <c r="C33" s="5003"/>
      <c r="D33" s="5004"/>
      <c r="E33" s="550"/>
      <c r="F33" s="540"/>
      <c r="G33" s="550"/>
      <c r="H33" s="4818"/>
      <c r="I33" s="551"/>
      <c r="J33" s="551"/>
      <c r="K33" s="551"/>
      <c r="L33" s="551"/>
      <c r="M33" s="550"/>
      <c r="N33" s="4819"/>
      <c r="O33" s="552"/>
      <c r="P33" s="551"/>
      <c r="Q33" s="551"/>
      <c r="R33" s="4823"/>
      <c r="S33" s="4816"/>
    </row>
    <row r="34" spans="1:19" ht="12" customHeight="1">
      <c r="A34" s="4839"/>
      <c r="B34" s="4829"/>
      <c r="C34" s="5003"/>
      <c r="D34" s="5004"/>
      <c r="E34" s="550"/>
      <c r="F34" s="540"/>
      <c r="G34" s="553" t="s">
        <v>139</v>
      </c>
      <c r="H34" s="4818"/>
      <c r="I34" s="551"/>
      <c r="J34" s="551"/>
      <c r="K34" s="551"/>
      <c r="L34" s="553" t="s">
        <v>139</v>
      </c>
      <c r="M34" s="553" t="s">
        <v>139</v>
      </c>
      <c r="N34" s="4819" t="s">
        <v>3417</v>
      </c>
      <c r="O34" s="552" t="s">
        <v>139</v>
      </c>
      <c r="P34" s="551"/>
      <c r="Q34" s="553" t="s">
        <v>139</v>
      </c>
      <c r="R34" s="4823"/>
      <c r="S34" s="4816"/>
    </row>
    <row r="35" spans="1:19" ht="12" customHeight="1">
      <c r="A35" s="4839"/>
      <c r="B35" s="4829"/>
      <c r="C35" s="5003"/>
      <c r="D35" s="5004"/>
      <c r="E35" s="550"/>
      <c r="F35" s="540"/>
      <c r="G35" s="550"/>
      <c r="H35" s="4818"/>
      <c r="I35" s="551"/>
      <c r="J35" s="551"/>
      <c r="K35" s="551"/>
      <c r="L35" s="551"/>
      <c r="M35" s="550"/>
      <c r="N35" s="4819"/>
      <c r="O35" s="552"/>
      <c r="P35" s="551"/>
      <c r="Q35" s="551"/>
      <c r="R35" s="4823"/>
      <c r="S35" s="4816"/>
    </row>
    <row r="36" spans="1:19" ht="12" customHeight="1">
      <c r="A36" s="4839"/>
      <c r="B36" s="4829"/>
      <c r="C36" s="5003"/>
      <c r="D36" s="5004"/>
      <c r="E36" s="550"/>
      <c r="F36" s="540"/>
      <c r="G36" s="553" t="s">
        <v>139</v>
      </c>
      <c r="H36" s="4818"/>
      <c r="I36" s="551"/>
      <c r="J36" s="551"/>
      <c r="K36" s="551"/>
      <c r="L36" s="553" t="s">
        <v>139</v>
      </c>
      <c r="M36" s="553" t="s">
        <v>139</v>
      </c>
      <c r="N36" s="4819" t="s">
        <v>3418</v>
      </c>
      <c r="O36" s="552" t="s">
        <v>139</v>
      </c>
      <c r="P36" s="553" t="s">
        <v>139</v>
      </c>
      <c r="Q36" s="551"/>
      <c r="R36" s="4823"/>
      <c r="S36" s="4816"/>
    </row>
    <row r="37" spans="1:19" ht="12" customHeight="1">
      <c r="A37" s="4839"/>
      <c r="B37" s="4829"/>
      <c r="C37" s="5010"/>
      <c r="D37" s="5011"/>
      <c r="E37" s="543"/>
      <c r="F37" s="544"/>
      <c r="G37" s="543"/>
      <c r="H37" s="4826"/>
      <c r="I37" s="554"/>
      <c r="J37" s="554"/>
      <c r="K37" s="554"/>
      <c r="L37" s="554"/>
      <c r="M37" s="543"/>
      <c r="N37" s="4827"/>
      <c r="O37" s="545"/>
      <c r="P37" s="554"/>
      <c r="Q37" s="554"/>
      <c r="R37" s="4824"/>
      <c r="S37" s="4825"/>
    </row>
    <row r="38" spans="1:19" ht="12" customHeight="1">
      <c r="A38" s="4839"/>
      <c r="B38" s="4829"/>
      <c r="C38" s="5012" t="s">
        <v>3419</v>
      </c>
      <c r="D38" s="4902" t="s">
        <v>3420</v>
      </c>
      <c r="E38" s="546" t="s">
        <v>139</v>
      </c>
      <c r="F38" s="547" t="s">
        <v>498</v>
      </c>
      <c r="G38" s="546" t="s">
        <v>139</v>
      </c>
      <c r="H38" s="4833"/>
      <c r="I38" s="548"/>
      <c r="J38" s="548"/>
      <c r="K38" s="548"/>
      <c r="L38" s="548" t="s">
        <v>139</v>
      </c>
      <c r="M38" s="546" t="s">
        <v>139</v>
      </c>
      <c r="N38" s="643" t="s">
        <v>3421</v>
      </c>
      <c r="O38" s="549" t="s">
        <v>139</v>
      </c>
      <c r="P38" s="548"/>
      <c r="Q38" s="548"/>
      <c r="R38" s="4822" t="s">
        <v>3307</v>
      </c>
      <c r="S38" s="4815" t="s">
        <v>3307</v>
      </c>
    </row>
    <row r="39" spans="1:19" ht="12" customHeight="1">
      <c r="A39" s="4839"/>
      <c r="B39" s="4829"/>
      <c r="C39" s="5013"/>
      <c r="D39" s="5007"/>
      <c r="E39" s="543"/>
      <c r="F39" s="544"/>
      <c r="G39" s="543"/>
      <c r="H39" s="4826"/>
      <c r="I39" s="554"/>
      <c r="J39" s="554"/>
      <c r="K39" s="551"/>
      <c r="L39" s="554" t="s">
        <v>139</v>
      </c>
      <c r="M39" s="543" t="s">
        <v>139</v>
      </c>
      <c r="N39" s="644" t="s">
        <v>3422</v>
      </c>
      <c r="O39" s="540" t="s">
        <v>139</v>
      </c>
      <c r="P39" s="554"/>
      <c r="Q39" s="554"/>
      <c r="R39" s="4823"/>
      <c r="S39" s="4816"/>
    </row>
    <row r="40" spans="1:19" ht="12" customHeight="1">
      <c r="A40" s="4839"/>
      <c r="B40" s="4829"/>
      <c r="C40" s="5013"/>
      <c r="D40" s="4902" t="s">
        <v>3423</v>
      </c>
      <c r="E40" s="546" t="s">
        <v>139</v>
      </c>
      <c r="F40" s="547" t="s">
        <v>498</v>
      </c>
      <c r="G40" s="546" t="s">
        <v>139</v>
      </c>
      <c r="H40" s="4833"/>
      <c r="I40" s="548"/>
      <c r="J40" s="548"/>
      <c r="K40" s="548"/>
      <c r="L40" s="548" t="s">
        <v>139</v>
      </c>
      <c r="M40" s="546" t="s">
        <v>139</v>
      </c>
      <c r="N40" s="643" t="s">
        <v>3421</v>
      </c>
      <c r="O40" s="549" t="s">
        <v>139</v>
      </c>
      <c r="P40" s="548"/>
      <c r="Q40" s="548"/>
      <c r="R40" s="4823"/>
      <c r="S40" s="4816"/>
    </row>
    <row r="41" spans="1:19" ht="12" customHeight="1">
      <c r="A41" s="4839"/>
      <c r="B41" s="4829"/>
      <c r="C41" s="5013"/>
      <c r="D41" s="5007"/>
      <c r="E41" s="543"/>
      <c r="F41" s="544"/>
      <c r="G41" s="543"/>
      <c r="H41" s="4826"/>
      <c r="I41" s="554"/>
      <c r="J41" s="554"/>
      <c r="K41" s="554"/>
      <c r="L41" s="554" t="s">
        <v>139</v>
      </c>
      <c r="M41" s="543" t="s">
        <v>139</v>
      </c>
      <c r="N41" s="644" t="s">
        <v>3422</v>
      </c>
      <c r="O41" s="540" t="s">
        <v>139</v>
      </c>
      <c r="P41" s="554"/>
      <c r="Q41" s="554"/>
      <c r="R41" s="4823"/>
      <c r="S41" s="4816"/>
    </row>
    <row r="42" spans="1:19" ht="12" customHeight="1">
      <c r="A42" s="4839"/>
      <c r="B42" s="4829"/>
      <c r="C42" s="5013"/>
      <c r="D42" s="4844" t="s">
        <v>3424</v>
      </c>
      <c r="E42" s="546" t="s">
        <v>139</v>
      </c>
      <c r="F42" s="547" t="s">
        <v>498</v>
      </c>
      <c r="G42" s="546" t="s">
        <v>139</v>
      </c>
      <c r="H42" s="4833"/>
      <c r="I42" s="548"/>
      <c r="J42" s="548"/>
      <c r="K42" s="551"/>
      <c r="L42" s="548" t="s">
        <v>139</v>
      </c>
      <c r="M42" s="546" t="s">
        <v>139</v>
      </c>
      <c r="N42" s="643" t="s">
        <v>3421</v>
      </c>
      <c r="O42" s="549" t="s">
        <v>139</v>
      </c>
      <c r="P42" s="548"/>
      <c r="Q42" s="548"/>
      <c r="R42" s="4823"/>
      <c r="S42" s="4816"/>
    </row>
    <row r="43" spans="1:19" ht="12" customHeight="1" thickBot="1">
      <c r="A43" s="4903"/>
      <c r="B43" s="4904"/>
      <c r="C43" s="5014"/>
      <c r="D43" s="4901"/>
      <c r="E43" s="575"/>
      <c r="F43" s="576"/>
      <c r="G43" s="575"/>
      <c r="H43" s="4988"/>
      <c r="I43" s="579"/>
      <c r="J43" s="579"/>
      <c r="K43" s="579"/>
      <c r="L43" s="579" t="s">
        <v>139</v>
      </c>
      <c r="M43" s="575" t="s">
        <v>139</v>
      </c>
      <c r="N43" s="645" t="s">
        <v>3422</v>
      </c>
      <c r="O43" s="576" t="s">
        <v>139</v>
      </c>
      <c r="P43" s="579"/>
      <c r="Q43" s="579"/>
      <c r="R43" s="4909"/>
      <c r="S43" s="4889"/>
    </row>
    <row r="44" spans="1:19" ht="12" customHeight="1" thickTop="1">
      <c r="A44" s="4838" t="s">
        <v>3425</v>
      </c>
      <c r="B44" s="4841" t="s">
        <v>3186</v>
      </c>
      <c r="C44" s="4995" t="s">
        <v>3426</v>
      </c>
      <c r="D44" s="5009"/>
      <c r="E44" s="539" t="s">
        <v>139</v>
      </c>
      <c r="F44" s="559" t="s">
        <v>498</v>
      </c>
      <c r="G44" s="539" t="s">
        <v>139</v>
      </c>
      <c r="H44" s="4845"/>
      <c r="I44" s="541"/>
      <c r="J44" s="541"/>
      <c r="K44" s="541" t="s">
        <v>139</v>
      </c>
      <c r="L44" s="541" t="s">
        <v>139</v>
      </c>
      <c r="M44" s="539" t="s">
        <v>139</v>
      </c>
      <c r="N44" s="4834" t="s">
        <v>3427</v>
      </c>
      <c r="O44" s="542" t="s">
        <v>139</v>
      </c>
      <c r="P44" s="541"/>
      <c r="Q44" s="541"/>
      <c r="R44" s="4835" t="s">
        <v>3307</v>
      </c>
      <c r="S44" s="4836" t="s">
        <v>3307</v>
      </c>
    </row>
    <row r="45" spans="1:19" ht="12" customHeight="1">
      <c r="A45" s="4839"/>
      <c r="B45" s="4993"/>
      <c r="C45" s="5003"/>
      <c r="D45" s="5004"/>
      <c r="E45" s="550"/>
      <c r="F45" s="540"/>
      <c r="G45" s="550"/>
      <c r="H45" s="4818"/>
      <c r="I45" s="551"/>
      <c r="J45" s="551"/>
      <c r="K45" s="551"/>
      <c r="L45" s="551"/>
      <c r="M45" s="550"/>
      <c r="N45" s="4819"/>
      <c r="O45" s="552"/>
      <c r="P45" s="551"/>
      <c r="Q45" s="551"/>
      <c r="R45" s="4823"/>
      <c r="S45" s="4816"/>
    </row>
    <row r="46" spans="1:19" ht="12" customHeight="1">
      <c r="A46" s="4839"/>
      <c r="B46" s="4993"/>
      <c r="C46" s="5003"/>
      <c r="D46" s="5004"/>
      <c r="E46" s="550"/>
      <c r="F46" s="540"/>
      <c r="G46" s="550"/>
      <c r="H46" s="4818"/>
      <c r="I46" s="551"/>
      <c r="J46" s="551"/>
      <c r="K46" s="553" t="s">
        <v>139</v>
      </c>
      <c r="L46" s="553" t="s">
        <v>139</v>
      </c>
      <c r="M46" s="553" t="s">
        <v>139</v>
      </c>
      <c r="N46" s="4819" t="s">
        <v>3428</v>
      </c>
      <c r="O46" s="552" t="s">
        <v>139</v>
      </c>
      <c r="P46" s="553" t="s">
        <v>139</v>
      </c>
      <c r="Q46" s="553" t="s">
        <v>139</v>
      </c>
      <c r="R46" s="4823"/>
      <c r="S46" s="4816"/>
    </row>
    <row r="47" spans="1:19" ht="12" customHeight="1">
      <c r="A47" s="4839"/>
      <c r="B47" s="5008"/>
      <c r="C47" s="5010"/>
      <c r="D47" s="5011"/>
      <c r="E47" s="543"/>
      <c r="F47" s="544"/>
      <c r="G47" s="543"/>
      <c r="H47" s="4826"/>
      <c r="I47" s="554"/>
      <c r="J47" s="554"/>
      <c r="K47" s="554"/>
      <c r="L47" s="554"/>
      <c r="M47" s="543"/>
      <c r="N47" s="4827"/>
      <c r="O47" s="545"/>
      <c r="P47" s="554"/>
      <c r="Q47" s="554"/>
      <c r="R47" s="4824"/>
      <c r="S47" s="4825"/>
    </row>
    <row r="48" spans="1:19" ht="12" customHeight="1">
      <c r="A48" s="4839"/>
      <c r="B48" s="4829" t="s">
        <v>3188</v>
      </c>
      <c r="C48" s="5001" t="s">
        <v>3429</v>
      </c>
      <c r="D48" s="5002"/>
      <c r="E48" s="546" t="s">
        <v>139</v>
      </c>
      <c r="F48" s="547" t="s">
        <v>498</v>
      </c>
      <c r="G48" s="546" t="s">
        <v>139</v>
      </c>
      <c r="H48" s="4833"/>
      <c r="I48" s="548"/>
      <c r="J48" s="548"/>
      <c r="K48" s="548" t="s">
        <v>139</v>
      </c>
      <c r="L48" s="548" t="s">
        <v>139</v>
      </c>
      <c r="M48" s="546" t="s">
        <v>139</v>
      </c>
      <c r="N48" s="4819" t="s">
        <v>3427</v>
      </c>
      <c r="O48" s="549" t="s">
        <v>139</v>
      </c>
      <c r="P48" s="548"/>
      <c r="Q48" s="548"/>
      <c r="R48" s="4822" t="s">
        <v>3307</v>
      </c>
      <c r="S48" s="4815" t="s">
        <v>3307</v>
      </c>
    </row>
    <row r="49" spans="1:19" ht="12" customHeight="1">
      <c r="A49" s="4839"/>
      <c r="B49" s="4829"/>
      <c r="C49" s="5003"/>
      <c r="D49" s="5004"/>
      <c r="E49" s="550"/>
      <c r="F49" s="540"/>
      <c r="G49" s="550"/>
      <c r="H49" s="4818"/>
      <c r="I49" s="551"/>
      <c r="J49" s="551"/>
      <c r="K49" s="551"/>
      <c r="L49" s="551"/>
      <c r="M49" s="550"/>
      <c r="N49" s="4819"/>
      <c r="O49" s="552"/>
      <c r="P49" s="551"/>
      <c r="Q49" s="551"/>
      <c r="R49" s="4823"/>
      <c r="S49" s="4816"/>
    </row>
    <row r="50" spans="1:19" ht="12" customHeight="1">
      <c r="A50" s="4839"/>
      <c r="B50" s="4829"/>
      <c r="C50" s="5003"/>
      <c r="D50" s="5004"/>
      <c r="E50" s="550"/>
      <c r="F50" s="540"/>
      <c r="G50" s="550"/>
      <c r="H50" s="4818"/>
      <c r="I50" s="551"/>
      <c r="J50" s="551"/>
      <c r="K50" s="553" t="s">
        <v>139</v>
      </c>
      <c r="L50" s="553" t="s">
        <v>139</v>
      </c>
      <c r="M50" s="553" t="s">
        <v>139</v>
      </c>
      <c r="N50" s="4819" t="s">
        <v>3428</v>
      </c>
      <c r="O50" s="552" t="s">
        <v>139</v>
      </c>
      <c r="P50" s="553" t="s">
        <v>139</v>
      </c>
      <c r="Q50" s="553" t="s">
        <v>139</v>
      </c>
      <c r="R50" s="4823"/>
      <c r="S50" s="4816"/>
    </row>
    <row r="51" spans="1:19" ht="12" customHeight="1" thickBot="1">
      <c r="A51" s="4903"/>
      <c r="B51" s="4904"/>
      <c r="C51" s="5005"/>
      <c r="D51" s="5006"/>
      <c r="E51" s="575"/>
      <c r="F51" s="576"/>
      <c r="G51" s="575"/>
      <c r="H51" s="4988"/>
      <c r="I51" s="579"/>
      <c r="J51" s="579"/>
      <c r="K51" s="579"/>
      <c r="L51" s="579"/>
      <c r="M51" s="575"/>
      <c r="N51" s="4989"/>
      <c r="O51" s="581"/>
      <c r="P51" s="579"/>
      <c r="Q51" s="579"/>
      <c r="R51" s="4909"/>
      <c r="S51" s="4889"/>
    </row>
    <row r="52" spans="1:19" ht="12" customHeight="1" thickTop="1">
      <c r="A52" s="4990" t="s">
        <v>3430</v>
      </c>
      <c r="B52" s="4841" t="s">
        <v>3431</v>
      </c>
      <c r="C52" s="4995" t="s">
        <v>3432</v>
      </c>
      <c r="D52" s="4996"/>
      <c r="E52" s="539" t="s">
        <v>139</v>
      </c>
      <c r="F52" s="559" t="s">
        <v>498</v>
      </c>
      <c r="G52" s="539" t="s">
        <v>139</v>
      </c>
      <c r="H52" s="4845"/>
      <c r="I52" s="541"/>
      <c r="J52" s="541"/>
      <c r="K52" s="541"/>
      <c r="L52" s="541" t="s">
        <v>139</v>
      </c>
      <c r="M52" s="539" t="s">
        <v>139</v>
      </c>
      <c r="N52" s="4819" t="s">
        <v>3433</v>
      </c>
      <c r="O52" s="542" t="s">
        <v>139</v>
      </c>
      <c r="P52" s="541"/>
      <c r="Q52" s="541" t="s">
        <v>139</v>
      </c>
      <c r="R52" s="4835" t="s">
        <v>3307</v>
      </c>
      <c r="S52" s="4836" t="s">
        <v>3307</v>
      </c>
    </row>
    <row r="53" spans="1:19" ht="12" customHeight="1">
      <c r="A53" s="4991"/>
      <c r="B53" s="4993"/>
      <c r="C53" s="4997"/>
      <c r="D53" s="4998"/>
      <c r="E53" s="550"/>
      <c r="F53" s="540"/>
      <c r="G53" s="550"/>
      <c r="H53" s="4818"/>
      <c r="I53" s="551"/>
      <c r="J53" s="551"/>
      <c r="K53" s="551"/>
      <c r="L53" s="551"/>
      <c r="M53" s="550"/>
      <c r="N53" s="4819"/>
      <c r="O53" s="552"/>
      <c r="P53" s="551"/>
      <c r="Q53" s="551"/>
      <c r="R53" s="4823"/>
      <c r="S53" s="4816"/>
    </row>
    <row r="54" spans="1:19" ht="12" customHeight="1">
      <c r="A54" s="4991"/>
      <c r="B54" s="4993"/>
      <c r="C54" s="4997"/>
      <c r="D54" s="4998"/>
      <c r="E54" s="550"/>
      <c r="F54" s="540"/>
      <c r="G54" s="553" t="s">
        <v>139</v>
      </c>
      <c r="H54" s="4818"/>
      <c r="I54" s="551"/>
      <c r="J54" s="551"/>
      <c r="K54" s="551"/>
      <c r="L54" s="553" t="s">
        <v>139</v>
      </c>
      <c r="M54" s="553" t="s">
        <v>139</v>
      </c>
      <c r="N54" s="4819" t="s">
        <v>3434</v>
      </c>
      <c r="O54" s="552" t="s">
        <v>139</v>
      </c>
      <c r="P54" s="551"/>
      <c r="Q54" s="553" t="s">
        <v>139</v>
      </c>
      <c r="R54" s="4823"/>
      <c r="S54" s="4816"/>
    </row>
    <row r="55" spans="1:19" ht="12" customHeight="1" thickBot="1">
      <c r="A55" s="4992"/>
      <c r="B55" s="4994"/>
      <c r="C55" s="4999"/>
      <c r="D55" s="5000"/>
      <c r="E55" s="555"/>
      <c r="F55" s="556"/>
      <c r="G55" s="555"/>
      <c r="H55" s="4820"/>
      <c r="I55" s="557"/>
      <c r="J55" s="557"/>
      <c r="K55" s="557"/>
      <c r="L55" s="557"/>
      <c r="M55" s="555"/>
      <c r="N55" s="4821"/>
      <c r="O55" s="558"/>
      <c r="P55" s="557"/>
      <c r="Q55" s="557"/>
      <c r="R55" s="4987"/>
      <c r="S55" s="4817"/>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32" customWidth="1"/>
    <col min="2" max="2" width="14.125" style="532" customWidth="1"/>
    <col min="3" max="3" width="3.125" style="532" customWidth="1"/>
    <col min="4" max="4" width="5.875" style="532" customWidth="1"/>
    <col min="5" max="5" width="2.625" style="533" customWidth="1"/>
    <col min="6" max="6" width="3" style="532" customWidth="1"/>
    <col min="7" max="7" width="2.625" style="533" customWidth="1"/>
    <col min="8" max="8" width="8.375" style="562" customWidth="1"/>
    <col min="9" max="12" width="2.625" style="532" customWidth="1"/>
    <col min="13" max="13" width="2.125" style="532" customWidth="1"/>
    <col min="14" max="14" width="12.125" style="534" customWidth="1"/>
    <col min="15" max="17" width="2.625" style="533" customWidth="1"/>
    <col min="18" max="19" width="10.625" style="533" customWidth="1"/>
    <col min="20" max="20" width="9" style="532" customWidth="1"/>
    <col min="21" max="16384" width="9" style="532"/>
  </cols>
  <sheetData>
    <row r="1" spans="1:19" s="525" customFormat="1" ht="21" customHeight="1">
      <c r="A1" s="528" t="s">
        <v>3259</v>
      </c>
      <c r="B1" s="528"/>
      <c r="C1" s="528"/>
      <c r="D1" s="528"/>
      <c r="E1" s="529"/>
      <c r="F1" s="528"/>
      <c r="G1" s="529"/>
      <c r="H1" s="561"/>
      <c r="I1" s="528"/>
      <c r="J1" s="528"/>
      <c r="K1" s="528"/>
      <c r="L1" s="528"/>
      <c r="M1" s="528"/>
      <c r="N1" s="530"/>
      <c r="O1" s="526"/>
      <c r="P1" s="526"/>
      <c r="Q1" s="526"/>
      <c r="R1" s="526"/>
      <c r="S1" s="531" t="s">
        <v>3435</v>
      </c>
    </row>
    <row r="2" spans="1:19" s="525" customFormat="1" ht="15" customHeight="1">
      <c r="A2" s="528"/>
      <c r="B2" s="528"/>
      <c r="C2" s="528"/>
      <c r="D2" s="528"/>
      <c r="E2" s="529"/>
      <c r="F2" s="528"/>
      <c r="G2" s="529"/>
      <c r="H2" s="561"/>
      <c r="I2" s="528"/>
      <c r="J2" s="528"/>
      <c r="K2" s="4850" t="s">
        <v>3292</v>
      </c>
      <c r="L2" s="4850"/>
      <c r="M2" s="4850"/>
      <c r="N2" s="4850"/>
      <c r="O2" s="4850"/>
      <c r="P2" s="4850"/>
      <c r="Q2" s="4850"/>
      <c r="R2" s="4850"/>
      <c r="S2" s="4850"/>
    </row>
    <row r="3" spans="1:19" s="525" customFormat="1" ht="15" customHeight="1">
      <c r="A3" s="528"/>
      <c r="B3" s="528"/>
      <c r="C3" s="528"/>
      <c r="D3" s="528"/>
      <c r="E3" s="529"/>
      <c r="F3" s="528"/>
      <c r="G3" s="529"/>
      <c r="H3" s="561"/>
      <c r="I3" s="528"/>
      <c r="J3" s="528"/>
      <c r="K3" s="4851" t="s">
        <v>3293</v>
      </c>
      <c r="L3" s="4851"/>
      <c r="M3" s="4851"/>
      <c r="N3" s="4851"/>
      <c r="O3" s="4851"/>
      <c r="P3" s="4851"/>
      <c r="Q3" s="4851"/>
      <c r="R3" s="4851"/>
      <c r="S3" s="4851"/>
    </row>
    <row r="4" spans="1:19" ht="12" thickBot="1"/>
    <row r="5" spans="1:19" s="535" customFormat="1" ht="13.5" customHeight="1">
      <c r="A5" s="4852"/>
      <c r="B5" s="4855" t="s">
        <v>3294</v>
      </c>
      <c r="C5" s="5015" t="s">
        <v>3295</v>
      </c>
      <c r="D5" s="5016"/>
      <c r="E5" s="4855" t="s">
        <v>3296</v>
      </c>
      <c r="F5" s="4855"/>
      <c r="G5" s="4855"/>
      <c r="H5" s="4855"/>
      <c r="I5" s="4855"/>
      <c r="J5" s="4855"/>
      <c r="K5" s="4855"/>
      <c r="L5" s="4855"/>
      <c r="M5" s="4855"/>
      <c r="N5" s="4858"/>
      <c r="O5" s="4859" t="s">
        <v>3310</v>
      </c>
      <c r="P5" s="4859"/>
      <c r="Q5" s="4859"/>
      <c r="R5" s="4859"/>
      <c r="S5" s="4860"/>
    </row>
    <row r="6" spans="1:19" s="535" customFormat="1" ht="13.5" customHeight="1">
      <c r="A6" s="4853"/>
      <c r="B6" s="4856"/>
      <c r="C6" s="5017"/>
      <c r="D6" s="5018"/>
      <c r="E6" s="4861" t="s">
        <v>3297</v>
      </c>
      <c r="F6" s="4862"/>
      <c r="G6" s="4865" t="s">
        <v>3298</v>
      </c>
      <c r="H6" s="4866"/>
      <c r="I6" s="4856" t="s">
        <v>3299</v>
      </c>
      <c r="J6" s="4856"/>
      <c r="K6" s="4856"/>
      <c r="L6" s="4856"/>
      <c r="M6" s="4865" t="s">
        <v>528</v>
      </c>
      <c r="N6" s="4869"/>
      <c r="O6" s="4871" t="s">
        <v>3300</v>
      </c>
      <c r="P6" s="4856"/>
      <c r="Q6" s="4856"/>
      <c r="R6" s="4856" t="s">
        <v>3301</v>
      </c>
      <c r="S6" s="4872"/>
    </row>
    <row r="7" spans="1:19" s="535" customFormat="1" ht="13.5" customHeight="1" thickBot="1">
      <c r="A7" s="4854"/>
      <c r="B7" s="4857"/>
      <c r="C7" s="4867"/>
      <c r="D7" s="4868"/>
      <c r="E7" s="4863"/>
      <c r="F7" s="4864"/>
      <c r="G7" s="4867"/>
      <c r="H7" s="4868"/>
      <c r="I7" s="536">
        <v>1</v>
      </c>
      <c r="J7" s="536">
        <v>2</v>
      </c>
      <c r="K7" s="536">
        <v>3</v>
      </c>
      <c r="L7" s="536">
        <v>4</v>
      </c>
      <c r="M7" s="4867"/>
      <c r="N7" s="4870"/>
      <c r="O7" s="537" t="s">
        <v>3302</v>
      </c>
      <c r="P7" s="536" t="s">
        <v>3303</v>
      </c>
      <c r="Q7" s="536" t="s">
        <v>3304</v>
      </c>
      <c r="R7" s="536" t="s">
        <v>3305</v>
      </c>
      <c r="S7" s="538" t="s">
        <v>3306</v>
      </c>
    </row>
    <row r="8" spans="1:19" s="533" customFormat="1" ht="12" customHeight="1" thickTop="1">
      <c r="A8" s="4838" t="s">
        <v>3436</v>
      </c>
      <c r="B8" s="4841" t="s">
        <v>3437</v>
      </c>
      <c r="C8" s="4995" t="s">
        <v>3438</v>
      </c>
      <c r="D8" s="4996"/>
      <c r="E8" s="539" t="s">
        <v>139</v>
      </c>
      <c r="F8" s="559" t="s">
        <v>498</v>
      </c>
      <c r="G8" s="539" t="s">
        <v>139</v>
      </c>
      <c r="H8" s="4845"/>
      <c r="I8" s="541"/>
      <c r="J8" s="541"/>
      <c r="K8" s="541"/>
      <c r="L8" s="541" t="s">
        <v>139</v>
      </c>
      <c r="M8" s="539" t="s">
        <v>139</v>
      </c>
      <c r="N8" s="4846" t="s">
        <v>3439</v>
      </c>
      <c r="O8" s="542" t="s">
        <v>139</v>
      </c>
      <c r="P8" s="541"/>
      <c r="Q8" s="541"/>
      <c r="R8" s="4835" t="s">
        <v>3307</v>
      </c>
      <c r="S8" s="4836" t="s">
        <v>3307</v>
      </c>
    </row>
    <row r="9" spans="1:19" s="533" customFormat="1" ht="12" customHeight="1">
      <c r="A9" s="4839"/>
      <c r="B9" s="4993"/>
      <c r="C9" s="4997"/>
      <c r="D9" s="4998"/>
      <c r="E9" s="550"/>
      <c r="F9" s="540"/>
      <c r="G9" s="550"/>
      <c r="H9" s="4818"/>
      <c r="I9" s="551"/>
      <c r="J9" s="551"/>
      <c r="K9" s="551"/>
      <c r="L9" s="551"/>
      <c r="M9" s="550"/>
      <c r="N9" s="4819"/>
      <c r="O9" s="552"/>
      <c r="P9" s="551"/>
      <c r="Q9" s="551"/>
      <c r="R9" s="4823"/>
      <c r="S9" s="4816"/>
    </row>
    <row r="10" spans="1:19" ht="12" customHeight="1">
      <c r="A10" s="4839"/>
      <c r="B10" s="4993"/>
      <c r="C10" s="4997"/>
      <c r="D10" s="4998"/>
      <c r="E10" s="550"/>
      <c r="F10" s="540"/>
      <c r="G10" s="553" t="s">
        <v>139</v>
      </c>
      <c r="H10" s="4818"/>
      <c r="I10" s="551"/>
      <c r="J10" s="551"/>
      <c r="K10" s="551"/>
      <c r="L10" s="553" t="s">
        <v>139</v>
      </c>
      <c r="M10" s="553" t="s">
        <v>139</v>
      </c>
      <c r="N10" s="4819" t="s">
        <v>3440</v>
      </c>
      <c r="O10" s="552" t="s">
        <v>139</v>
      </c>
      <c r="P10" s="553" t="s">
        <v>139</v>
      </c>
      <c r="Q10" s="551"/>
      <c r="R10" s="4823"/>
      <c r="S10" s="4816"/>
    </row>
    <row r="11" spans="1:19" ht="12" customHeight="1">
      <c r="A11" s="4839"/>
      <c r="B11" s="4993"/>
      <c r="C11" s="5019"/>
      <c r="D11" s="5020"/>
      <c r="E11" s="543"/>
      <c r="F11" s="544"/>
      <c r="G11" s="543"/>
      <c r="H11" s="4826"/>
      <c r="I11" s="554"/>
      <c r="J11" s="554"/>
      <c r="K11" s="554"/>
      <c r="L11" s="554"/>
      <c r="M11" s="543"/>
      <c r="N11" s="4827"/>
      <c r="O11" s="545"/>
      <c r="P11" s="554"/>
      <c r="Q11" s="554"/>
      <c r="R11" s="4824"/>
      <c r="S11" s="4825"/>
    </row>
    <row r="12" spans="1:19" ht="12" customHeight="1">
      <c r="A12" s="4839"/>
      <c r="B12" s="4993"/>
      <c r="C12" s="5001" t="s">
        <v>3441</v>
      </c>
      <c r="D12" s="5002"/>
      <c r="E12" s="546" t="s">
        <v>139</v>
      </c>
      <c r="F12" s="547" t="s">
        <v>498</v>
      </c>
      <c r="G12" s="546" t="s">
        <v>139</v>
      </c>
      <c r="H12" s="4833"/>
      <c r="I12" s="548"/>
      <c r="J12" s="548"/>
      <c r="K12" s="548"/>
      <c r="L12" s="548" t="s">
        <v>139</v>
      </c>
      <c r="M12" s="546" t="s">
        <v>139</v>
      </c>
      <c r="N12" s="4834" t="s">
        <v>3442</v>
      </c>
      <c r="O12" s="549" t="s">
        <v>139</v>
      </c>
      <c r="P12" s="548" t="s">
        <v>139</v>
      </c>
      <c r="Q12" s="548"/>
      <c r="R12" s="4822" t="s">
        <v>3307</v>
      </c>
      <c r="S12" s="4815" t="s">
        <v>3307</v>
      </c>
    </row>
    <row r="13" spans="1:19" ht="12" customHeight="1">
      <c r="A13" s="4839"/>
      <c r="B13" s="4993"/>
      <c r="C13" s="5003"/>
      <c r="D13" s="5004"/>
      <c r="E13" s="550"/>
      <c r="F13" s="540"/>
      <c r="G13" s="550"/>
      <c r="H13" s="4818"/>
      <c r="I13" s="551"/>
      <c r="J13" s="551"/>
      <c r="K13" s="551"/>
      <c r="L13" s="551"/>
      <c r="M13" s="550"/>
      <c r="N13" s="4819"/>
      <c r="O13" s="552"/>
      <c r="P13" s="551"/>
      <c r="Q13" s="551"/>
      <c r="R13" s="4823"/>
      <c r="S13" s="4816"/>
    </row>
    <row r="14" spans="1:19" ht="12" customHeight="1">
      <c r="A14" s="4839"/>
      <c r="B14" s="4993"/>
      <c r="C14" s="5003"/>
      <c r="D14" s="5004"/>
      <c r="E14" s="550"/>
      <c r="F14" s="540"/>
      <c r="G14" s="553" t="s">
        <v>139</v>
      </c>
      <c r="H14" s="4818"/>
      <c r="I14" s="551"/>
      <c r="J14" s="551"/>
      <c r="K14" s="551"/>
      <c r="L14" s="553" t="s">
        <v>139</v>
      </c>
      <c r="M14" s="553" t="s">
        <v>139</v>
      </c>
      <c r="N14" s="4819" t="s">
        <v>3443</v>
      </c>
      <c r="O14" s="552" t="s">
        <v>139</v>
      </c>
      <c r="P14" s="553" t="s">
        <v>139</v>
      </c>
      <c r="Q14" s="551"/>
      <c r="R14" s="4823"/>
      <c r="S14" s="4816"/>
    </row>
    <row r="15" spans="1:19" ht="12" customHeight="1">
      <c r="A15" s="4839"/>
      <c r="B15" s="4993"/>
      <c r="C15" s="5003"/>
      <c r="D15" s="5004"/>
      <c r="E15" s="550"/>
      <c r="F15" s="540"/>
      <c r="G15" s="550"/>
      <c r="H15" s="4818"/>
      <c r="I15" s="551"/>
      <c r="J15" s="551"/>
      <c r="K15" s="551"/>
      <c r="L15" s="551"/>
      <c r="M15" s="550"/>
      <c r="N15" s="4819"/>
      <c r="O15" s="552"/>
      <c r="P15" s="551"/>
      <c r="Q15" s="551"/>
      <c r="R15" s="4823"/>
      <c r="S15" s="4816"/>
    </row>
    <row r="16" spans="1:19" ht="12" customHeight="1">
      <c r="A16" s="4839"/>
      <c r="B16" s="4993"/>
      <c r="C16" s="5003"/>
      <c r="D16" s="5004"/>
      <c r="E16" s="550"/>
      <c r="F16" s="540"/>
      <c r="G16" s="553" t="s">
        <v>139</v>
      </c>
      <c r="H16" s="4818"/>
      <c r="I16" s="551"/>
      <c r="J16" s="551"/>
      <c r="K16" s="553" t="s">
        <v>139</v>
      </c>
      <c r="L16" s="553" t="s">
        <v>139</v>
      </c>
      <c r="M16" s="553" t="s">
        <v>139</v>
      </c>
      <c r="N16" s="4819" t="s">
        <v>3444</v>
      </c>
      <c r="O16" s="552" t="s">
        <v>139</v>
      </c>
      <c r="P16" s="553" t="s">
        <v>139</v>
      </c>
      <c r="Q16" s="551"/>
      <c r="R16" s="4823"/>
      <c r="S16" s="4816"/>
    </row>
    <row r="17" spans="1:19" ht="12" customHeight="1">
      <c r="A17" s="4839"/>
      <c r="B17" s="4993"/>
      <c r="C17" s="5003"/>
      <c r="D17" s="5004"/>
      <c r="E17" s="550"/>
      <c r="F17" s="540"/>
      <c r="G17" s="550"/>
      <c r="H17" s="4818"/>
      <c r="I17" s="551"/>
      <c r="J17" s="551"/>
      <c r="K17" s="551"/>
      <c r="L17" s="551"/>
      <c r="M17" s="550"/>
      <c r="N17" s="4819"/>
      <c r="O17" s="552"/>
      <c r="P17" s="551"/>
      <c r="Q17" s="551"/>
      <c r="R17" s="4823"/>
      <c r="S17" s="4816"/>
    </row>
    <row r="18" spans="1:19" ht="12" customHeight="1">
      <c r="A18" s="4839"/>
      <c r="B18" s="4993"/>
      <c r="C18" s="4997"/>
      <c r="D18" s="4998"/>
      <c r="E18" s="550"/>
      <c r="F18" s="540"/>
      <c r="G18" s="550"/>
      <c r="H18" s="4818"/>
      <c r="I18" s="551"/>
      <c r="J18" s="551"/>
      <c r="K18" s="553" t="s">
        <v>139</v>
      </c>
      <c r="L18" s="553" t="s">
        <v>139</v>
      </c>
      <c r="M18" s="553" t="s">
        <v>139</v>
      </c>
      <c r="N18" s="4819" t="s">
        <v>3445</v>
      </c>
      <c r="O18" s="552" t="s">
        <v>139</v>
      </c>
      <c r="P18" s="553" t="s">
        <v>139</v>
      </c>
      <c r="Q18" s="551"/>
      <c r="R18" s="4823"/>
      <c r="S18" s="4816"/>
    </row>
    <row r="19" spans="1:19" ht="12" customHeight="1">
      <c r="A19" s="4839"/>
      <c r="B19" s="4993"/>
      <c r="C19" s="4997"/>
      <c r="D19" s="4998"/>
      <c r="E19" s="550"/>
      <c r="F19" s="540"/>
      <c r="G19" s="550"/>
      <c r="H19" s="4818"/>
      <c r="I19" s="551"/>
      <c r="J19" s="551"/>
      <c r="K19" s="551"/>
      <c r="L19" s="551"/>
      <c r="M19" s="550"/>
      <c r="N19" s="4819"/>
      <c r="O19" s="552"/>
      <c r="P19" s="551"/>
      <c r="Q19" s="551"/>
      <c r="R19" s="4823"/>
      <c r="S19" s="4816"/>
    </row>
    <row r="20" spans="1:19" ht="12" customHeight="1">
      <c r="A20" s="4839"/>
      <c r="B20" s="4993"/>
      <c r="C20" s="4997"/>
      <c r="D20" s="4998"/>
      <c r="E20" s="550"/>
      <c r="F20" s="540"/>
      <c r="G20" s="550"/>
      <c r="H20" s="4818"/>
      <c r="I20" s="551"/>
      <c r="J20" s="551"/>
      <c r="K20" s="551"/>
      <c r="L20" s="553" t="s">
        <v>139</v>
      </c>
      <c r="M20" s="553" t="s">
        <v>139</v>
      </c>
      <c r="N20" s="4819" t="s">
        <v>3446</v>
      </c>
      <c r="O20" s="552" t="s">
        <v>139</v>
      </c>
      <c r="P20" s="553" t="s">
        <v>139</v>
      </c>
      <c r="Q20" s="551"/>
      <c r="R20" s="4823"/>
      <c r="S20" s="4816"/>
    </row>
    <row r="21" spans="1:19" ht="12" customHeight="1">
      <c r="A21" s="4839"/>
      <c r="B21" s="4993"/>
      <c r="C21" s="4997"/>
      <c r="D21" s="4998"/>
      <c r="E21" s="550"/>
      <c r="F21" s="540"/>
      <c r="G21" s="550"/>
      <c r="H21" s="4818"/>
      <c r="I21" s="551"/>
      <c r="J21" s="551"/>
      <c r="K21" s="551"/>
      <c r="L21" s="551"/>
      <c r="M21" s="550"/>
      <c r="N21" s="4819"/>
      <c r="O21" s="552"/>
      <c r="P21" s="551"/>
      <c r="Q21" s="551"/>
      <c r="R21" s="4823"/>
      <c r="S21" s="4816"/>
    </row>
    <row r="22" spans="1:19" ht="12" customHeight="1">
      <c r="A22" s="4839"/>
      <c r="B22" s="4993"/>
      <c r="C22" s="4997"/>
      <c r="D22" s="4998"/>
      <c r="E22" s="550"/>
      <c r="F22" s="540"/>
      <c r="G22" s="550"/>
      <c r="H22" s="4818"/>
      <c r="I22" s="551"/>
      <c r="J22" s="551"/>
      <c r="K22" s="551"/>
      <c r="L22" s="553" t="s">
        <v>139</v>
      </c>
      <c r="M22" s="553" t="s">
        <v>139</v>
      </c>
      <c r="N22" s="4819" t="s">
        <v>3447</v>
      </c>
      <c r="O22" s="552" t="s">
        <v>139</v>
      </c>
      <c r="P22" s="551"/>
      <c r="Q22" s="551"/>
      <c r="R22" s="4823"/>
      <c r="S22" s="4816"/>
    </row>
    <row r="23" spans="1:19" ht="12" customHeight="1">
      <c r="A23" s="4839"/>
      <c r="B23" s="4993"/>
      <c r="C23" s="4997"/>
      <c r="D23" s="4998"/>
      <c r="E23" s="550"/>
      <c r="F23" s="540"/>
      <c r="G23" s="550"/>
      <c r="H23" s="4818"/>
      <c r="I23" s="551"/>
      <c r="J23" s="551"/>
      <c r="K23" s="551"/>
      <c r="L23" s="551"/>
      <c r="M23" s="550"/>
      <c r="N23" s="4819"/>
      <c r="O23" s="552"/>
      <c r="P23" s="551"/>
      <c r="Q23" s="551"/>
      <c r="R23" s="4823"/>
      <c r="S23" s="4816"/>
    </row>
    <row r="24" spans="1:19" ht="12" customHeight="1">
      <c r="A24" s="4839"/>
      <c r="B24" s="4993"/>
      <c r="C24" s="4997"/>
      <c r="D24" s="4998"/>
      <c r="E24" s="550"/>
      <c r="F24" s="540"/>
      <c r="G24" s="550"/>
      <c r="H24" s="4818"/>
      <c r="I24" s="551"/>
      <c r="J24" s="551"/>
      <c r="K24" s="551"/>
      <c r="L24" s="553" t="s">
        <v>139</v>
      </c>
      <c r="M24" s="553" t="s">
        <v>139</v>
      </c>
      <c r="N24" s="4819" t="s">
        <v>3448</v>
      </c>
      <c r="O24" s="552" t="s">
        <v>139</v>
      </c>
      <c r="P24" s="553" t="s">
        <v>139</v>
      </c>
      <c r="Q24" s="551"/>
      <c r="R24" s="4823"/>
      <c r="S24" s="4816"/>
    </row>
    <row r="25" spans="1:19" ht="12" customHeight="1">
      <c r="A25" s="4839"/>
      <c r="B25" s="4993"/>
      <c r="C25" s="5019"/>
      <c r="D25" s="5020"/>
      <c r="E25" s="543"/>
      <c r="F25" s="544"/>
      <c r="G25" s="543"/>
      <c r="H25" s="4826"/>
      <c r="I25" s="554"/>
      <c r="J25" s="554"/>
      <c r="K25" s="554"/>
      <c r="L25" s="554"/>
      <c r="M25" s="543"/>
      <c r="N25" s="4827"/>
      <c r="O25" s="545"/>
      <c r="P25" s="554"/>
      <c r="Q25" s="554"/>
      <c r="R25" s="4824"/>
      <c r="S25" s="4825"/>
    </row>
    <row r="26" spans="1:19" ht="12" customHeight="1">
      <c r="A26" s="4839"/>
      <c r="B26" s="4993"/>
      <c r="C26" s="5001" t="s">
        <v>3449</v>
      </c>
      <c r="D26" s="5002"/>
      <c r="E26" s="546" t="s">
        <v>139</v>
      </c>
      <c r="F26" s="547" t="s">
        <v>498</v>
      </c>
      <c r="G26" s="546" t="s">
        <v>139</v>
      </c>
      <c r="H26" s="4833"/>
      <c r="I26" s="548"/>
      <c r="J26" s="548"/>
      <c r="K26" s="548"/>
      <c r="L26" s="548" t="s">
        <v>139</v>
      </c>
      <c r="M26" s="546" t="s">
        <v>139</v>
      </c>
      <c r="N26" s="4834" t="s">
        <v>3450</v>
      </c>
      <c r="O26" s="549" t="s">
        <v>139</v>
      </c>
      <c r="P26" s="548" t="s">
        <v>139</v>
      </c>
      <c r="Q26" s="548"/>
      <c r="R26" s="4822" t="s">
        <v>3307</v>
      </c>
      <c r="S26" s="4815" t="s">
        <v>3307</v>
      </c>
    </row>
    <row r="27" spans="1:19" ht="12" customHeight="1">
      <c r="A27" s="4839"/>
      <c r="B27" s="4993"/>
      <c r="C27" s="5003"/>
      <c r="D27" s="5004"/>
      <c r="E27" s="550"/>
      <c r="F27" s="540"/>
      <c r="G27" s="550"/>
      <c r="H27" s="4818"/>
      <c r="I27" s="551"/>
      <c r="J27" s="551"/>
      <c r="K27" s="551"/>
      <c r="L27" s="551"/>
      <c r="M27" s="550"/>
      <c r="N27" s="4819"/>
      <c r="O27" s="552"/>
      <c r="P27" s="551"/>
      <c r="Q27" s="551"/>
      <c r="R27" s="4823"/>
      <c r="S27" s="4816"/>
    </row>
    <row r="28" spans="1:19" ht="12" customHeight="1">
      <c r="A28" s="4839"/>
      <c r="B28" s="4993"/>
      <c r="C28" s="5003"/>
      <c r="D28" s="5004"/>
      <c r="E28" s="550"/>
      <c r="F28" s="540"/>
      <c r="G28" s="553" t="s">
        <v>139</v>
      </c>
      <c r="H28" s="4818"/>
      <c r="I28" s="551"/>
      <c r="J28" s="551"/>
      <c r="K28" s="551"/>
      <c r="L28" s="553" t="s">
        <v>139</v>
      </c>
      <c r="M28" s="553" t="s">
        <v>139</v>
      </c>
      <c r="N28" s="4819" t="s">
        <v>3451</v>
      </c>
      <c r="O28" s="552" t="s">
        <v>139</v>
      </c>
      <c r="P28" s="553" t="s">
        <v>139</v>
      </c>
      <c r="Q28" s="551"/>
      <c r="R28" s="4823"/>
      <c r="S28" s="4816"/>
    </row>
    <row r="29" spans="1:19" ht="12" customHeight="1">
      <c r="A29" s="4839"/>
      <c r="B29" s="4993"/>
      <c r="C29" s="5003"/>
      <c r="D29" s="5004"/>
      <c r="E29" s="550"/>
      <c r="F29" s="540"/>
      <c r="G29" s="550"/>
      <c r="H29" s="4818"/>
      <c r="I29" s="551"/>
      <c r="J29" s="551"/>
      <c r="K29" s="551"/>
      <c r="L29" s="551"/>
      <c r="M29" s="550"/>
      <c r="N29" s="4819"/>
      <c r="O29" s="552"/>
      <c r="P29" s="551"/>
      <c r="Q29" s="551"/>
      <c r="R29" s="4823"/>
      <c r="S29" s="4816"/>
    </row>
    <row r="30" spans="1:19" ht="12" customHeight="1">
      <c r="A30" s="4839"/>
      <c r="B30" s="4993"/>
      <c r="C30" s="4997"/>
      <c r="D30" s="4998"/>
      <c r="E30" s="550"/>
      <c r="F30" s="540"/>
      <c r="G30" s="553" t="s">
        <v>139</v>
      </c>
      <c r="H30" s="4818"/>
      <c r="I30" s="551"/>
      <c r="J30" s="551"/>
      <c r="K30" s="551"/>
      <c r="L30" s="553" t="s">
        <v>139</v>
      </c>
      <c r="M30" s="553" t="s">
        <v>139</v>
      </c>
      <c r="N30" s="4819" t="s">
        <v>3452</v>
      </c>
      <c r="O30" s="552" t="s">
        <v>139</v>
      </c>
      <c r="P30" s="551"/>
      <c r="Q30" s="551"/>
      <c r="R30" s="4823"/>
      <c r="S30" s="4816"/>
    </row>
    <row r="31" spans="1:19" ht="12" customHeight="1">
      <c r="A31" s="4839"/>
      <c r="B31" s="4993"/>
      <c r="C31" s="4997"/>
      <c r="D31" s="4998"/>
      <c r="E31" s="550"/>
      <c r="F31" s="540"/>
      <c r="G31" s="550"/>
      <c r="H31" s="4818"/>
      <c r="I31" s="551"/>
      <c r="J31" s="551"/>
      <c r="K31" s="551"/>
      <c r="L31" s="551"/>
      <c r="M31" s="550"/>
      <c r="N31" s="4819"/>
      <c r="O31" s="552"/>
      <c r="P31" s="551"/>
      <c r="Q31" s="551"/>
      <c r="R31" s="4823"/>
      <c r="S31" s="4816"/>
    </row>
    <row r="32" spans="1:19" ht="12" customHeight="1">
      <c r="A32" s="4839"/>
      <c r="B32" s="4993"/>
      <c r="C32" s="4997"/>
      <c r="D32" s="4998"/>
      <c r="E32" s="550"/>
      <c r="F32" s="540"/>
      <c r="G32" s="550"/>
      <c r="H32" s="4818"/>
      <c r="I32" s="551"/>
      <c r="J32" s="551"/>
      <c r="K32" s="551"/>
      <c r="L32" s="553" t="s">
        <v>139</v>
      </c>
      <c r="M32" s="553" t="s">
        <v>139</v>
      </c>
      <c r="N32" s="4819" t="s">
        <v>3453</v>
      </c>
      <c r="O32" s="552" t="s">
        <v>139</v>
      </c>
      <c r="P32" s="551"/>
      <c r="Q32" s="551"/>
      <c r="R32" s="4823"/>
      <c r="S32" s="4816"/>
    </row>
    <row r="33" spans="1:19" ht="12" customHeight="1">
      <c r="A33" s="4839"/>
      <c r="B33" s="4993"/>
      <c r="C33" s="5019"/>
      <c r="D33" s="5020"/>
      <c r="E33" s="543"/>
      <c r="F33" s="544"/>
      <c r="G33" s="543"/>
      <c r="H33" s="4826"/>
      <c r="I33" s="554"/>
      <c r="J33" s="554"/>
      <c r="K33" s="554"/>
      <c r="L33" s="554"/>
      <c r="M33" s="543"/>
      <c r="N33" s="4827"/>
      <c r="O33" s="545"/>
      <c r="P33" s="554"/>
      <c r="Q33" s="554"/>
      <c r="R33" s="4824"/>
      <c r="S33" s="4825"/>
    </row>
    <row r="34" spans="1:19" ht="12" customHeight="1">
      <c r="A34" s="4839"/>
      <c r="B34" s="4993"/>
      <c r="C34" s="5001" t="s">
        <v>3454</v>
      </c>
      <c r="D34" s="5021"/>
      <c r="E34" s="546" t="s">
        <v>139</v>
      </c>
      <c r="F34" s="547" t="s">
        <v>498</v>
      </c>
      <c r="G34" s="546" t="s">
        <v>139</v>
      </c>
      <c r="H34" s="4833" t="s">
        <v>3309</v>
      </c>
      <c r="I34" s="548"/>
      <c r="J34" s="548"/>
      <c r="K34" s="548"/>
      <c r="L34" s="548" t="s">
        <v>139</v>
      </c>
      <c r="M34" s="546" t="s">
        <v>139</v>
      </c>
      <c r="N34" s="4834" t="s">
        <v>3455</v>
      </c>
      <c r="O34" s="549" t="s">
        <v>139</v>
      </c>
      <c r="P34" s="548"/>
      <c r="Q34" s="548"/>
      <c r="R34" s="4822" t="s">
        <v>3307</v>
      </c>
      <c r="S34" s="4815" t="s">
        <v>3307</v>
      </c>
    </row>
    <row r="35" spans="1:19" ht="12" customHeight="1">
      <c r="A35" s="4839"/>
      <c r="B35" s="4993"/>
      <c r="C35" s="4997"/>
      <c r="D35" s="4998"/>
      <c r="E35" s="550"/>
      <c r="F35" s="540"/>
      <c r="G35" s="550"/>
      <c r="H35" s="4818"/>
      <c r="I35" s="551"/>
      <c r="J35" s="551"/>
      <c r="K35" s="551"/>
      <c r="L35" s="551"/>
      <c r="M35" s="550"/>
      <c r="N35" s="4819"/>
      <c r="O35" s="552"/>
      <c r="P35" s="551"/>
      <c r="Q35" s="551"/>
      <c r="R35" s="4823"/>
      <c r="S35" s="4816"/>
    </row>
    <row r="36" spans="1:19" ht="12" customHeight="1">
      <c r="A36" s="4839"/>
      <c r="B36" s="4993"/>
      <c r="C36" s="4997"/>
      <c r="D36" s="4998"/>
      <c r="E36" s="550"/>
      <c r="F36" s="540"/>
      <c r="G36" s="553" t="s">
        <v>139</v>
      </c>
      <c r="H36" s="4818"/>
      <c r="I36" s="551"/>
      <c r="J36" s="551"/>
      <c r="K36" s="551"/>
      <c r="L36" s="553" t="s">
        <v>139</v>
      </c>
      <c r="M36" s="553" t="s">
        <v>139</v>
      </c>
      <c r="N36" s="4819" t="s">
        <v>3456</v>
      </c>
      <c r="O36" s="552" t="s">
        <v>139</v>
      </c>
      <c r="P36" s="551"/>
      <c r="Q36" s="551"/>
      <c r="R36" s="4823"/>
      <c r="S36" s="4816"/>
    </row>
    <row r="37" spans="1:19" ht="12" customHeight="1">
      <c r="A37" s="4839"/>
      <c r="B37" s="4993"/>
      <c r="C37" s="4997"/>
      <c r="D37" s="4998"/>
      <c r="E37" s="550"/>
      <c r="F37" s="540"/>
      <c r="G37" s="550"/>
      <c r="H37" s="4818"/>
      <c r="I37" s="551"/>
      <c r="J37" s="551"/>
      <c r="K37" s="551"/>
      <c r="L37" s="551"/>
      <c r="M37" s="550"/>
      <c r="N37" s="4819"/>
      <c r="O37" s="552"/>
      <c r="P37" s="551"/>
      <c r="Q37" s="551"/>
      <c r="R37" s="4823"/>
      <c r="S37" s="4816"/>
    </row>
    <row r="38" spans="1:19" ht="12" customHeight="1">
      <c r="A38" s="4839"/>
      <c r="B38" s="4993"/>
      <c r="C38" s="4997"/>
      <c r="D38" s="4998"/>
      <c r="E38" s="550"/>
      <c r="F38" s="540"/>
      <c r="G38" s="553" t="s">
        <v>139</v>
      </c>
      <c r="H38" s="4818"/>
      <c r="I38" s="551"/>
      <c r="J38" s="551"/>
      <c r="K38" s="553" t="s">
        <v>139</v>
      </c>
      <c r="L38" s="553" t="s">
        <v>139</v>
      </c>
      <c r="M38" s="553" t="s">
        <v>139</v>
      </c>
      <c r="N38" s="4819" t="s">
        <v>3457</v>
      </c>
      <c r="O38" s="552" t="s">
        <v>139</v>
      </c>
      <c r="P38" s="551"/>
      <c r="Q38" s="551"/>
      <c r="R38" s="4823"/>
      <c r="S38" s="4816"/>
    </row>
    <row r="39" spans="1:19" ht="12" customHeight="1">
      <c r="A39" s="4839"/>
      <c r="B39" s="4993"/>
      <c r="C39" s="4997"/>
      <c r="D39" s="4998"/>
      <c r="E39" s="550"/>
      <c r="F39" s="540"/>
      <c r="G39" s="550"/>
      <c r="H39" s="4818"/>
      <c r="I39" s="551"/>
      <c r="J39" s="551"/>
      <c r="K39" s="551"/>
      <c r="L39" s="551"/>
      <c r="M39" s="550"/>
      <c r="N39" s="4819"/>
      <c r="O39" s="552"/>
      <c r="P39" s="551"/>
      <c r="Q39" s="551"/>
      <c r="R39" s="4823"/>
      <c r="S39" s="4816"/>
    </row>
    <row r="40" spans="1:19" ht="12" customHeight="1">
      <c r="A40" s="4839"/>
      <c r="B40" s="4993"/>
      <c r="C40" s="4997"/>
      <c r="D40" s="4998"/>
      <c r="E40" s="550"/>
      <c r="F40" s="540"/>
      <c r="G40" s="550"/>
      <c r="H40" s="4818"/>
      <c r="I40" s="551"/>
      <c r="J40" s="551"/>
      <c r="K40" s="553" t="s">
        <v>139</v>
      </c>
      <c r="L40" s="553" t="s">
        <v>139</v>
      </c>
      <c r="M40" s="553" t="s">
        <v>139</v>
      </c>
      <c r="N40" s="4819" t="s">
        <v>3458</v>
      </c>
      <c r="O40" s="552" t="s">
        <v>139</v>
      </c>
      <c r="P40" s="551"/>
      <c r="Q40" s="553" t="s">
        <v>139</v>
      </c>
      <c r="R40" s="4823"/>
      <c r="S40" s="4816"/>
    </row>
    <row r="41" spans="1:19" ht="12" customHeight="1">
      <c r="A41" s="4839"/>
      <c r="B41" s="4993"/>
      <c r="C41" s="4997"/>
      <c r="D41" s="4998"/>
      <c r="E41" s="550"/>
      <c r="F41" s="540"/>
      <c r="G41" s="550"/>
      <c r="H41" s="4818"/>
      <c r="I41" s="551"/>
      <c r="J41" s="551"/>
      <c r="K41" s="551"/>
      <c r="L41" s="551"/>
      <c r="M41" s="550"/>
      <c r="N41" s="4819"/>
      <c r="O41" s="552"/>
      <c r="P41" s="551"/>
      <c r="Q41" s="551"/>
      <c r="R41" s="4823"/>
      <c r="S41" s="4816"/>
    </row>
    <row r="42" spans="1:19" ht="12" customHeight="1">
      <c r="A42" s="4839"/>
      <c r="B42" s="4993"/>
      <c r="C42" s="4997"/>
      <c r="D42" s="4998"/>
      <c r="E42" s="550"/>
      <c r="F42" s="540"/>
      <c r="G42" s="550"/>
      <c r="H42" s="4818"/>
      <c r="I42" s="551"/>
      <c r="J42" s="551"/>
      <c r="K42" s="551"/>
      <c r="L42" s="553" t="s">
        <v>139</v>
      </c>
      <c r="M42" s="553" t="s">
        <v>139</v>
      </c>
      <c r="N42" s="4819" t="s">
        <v>3459</v>
      </c>
      <c r="O42" s="552" t="s">
        <v>139</v>
      </c>
      <c r="P42" s="551"/>
      <c r="Q42" s="551"/>
      <c r="R42" s="4823"/>
      <c r="S42" s="4816"/>
    </row>
    <row r="43" spans="1:19" ht="12" customHeight="1">
      <c r="A43" s="4839"/>
      <c r="B43" s="4993"/>
      <c r="C43" s="4997"/>
      <c r="D43" s="4998"/>
      <c r="E43" s="550"/>
      <c r="F43" s="540"/>
      <c r="G43" s="550"/>
      <c r="H43" s="4818"/>
      <c r="I43" s="551"/>
      <c r="J43" s="551"/>
      <c r="K43" s="551"/>
      <c r="L43" s="551"/>
      <c r="M43" s="550"/>
      <c r="N43" s="4819"/>
      <c r="O43" s="552"/>
      <c r="P43" s="551"/>
      <c r="Q43" s="551"/>
      <c r="R43" s="4823"/>
      <c r="S43" s="4816"/>
    </row>
    <row r="44" spans="1:19" ht="12" customHeight="1">
      <c r="A44" s="4839"/>
      <c r="B44" s="4993"/>
      <c r="C44" s="4997"/>
      <c r="D44" s="4998"/>
      <c r="E44" s="550"/>
      <c r="F44" s="540"/>
      <c r="G44" s="550"/>
      <c r="H44" s="4818"/>
      <c r="I44" s="551"/>
      <c r="J44" s="551"/>
      <c r="K44" s="551"/>
      <c r="L44" s="553" t="s">
        <v>139</v>
      </c>
      <c r="M44" s="553" t="s">
        <v>139</v>
      </c>
      <c r="N44" s="4819" t="s">
        <v>3460</v>
      </c>
      <c r="O44" s="552" t="s">
        <v>139</v>
      </c>
      <c r="P44" s="553" t="s">
        <v>139</v>
      </c>
      <c r="Q44" s="551"/>
      <c r="R44" s="4823"/>
      <c r="S44" s="4816"/>
    </row>
    <row r="45" spans="1:19" ht="12" customHeight="1">
      <c r="A45" s="4839"/>
      <c r="B45" s="4993"/>
      <c r="C45" s="4997"/>
      <c r="D45" s="4998"/>
      <c r="E45" s="550"/>
      <c r="F45" s="540"/>
      <c r="G45" s="550"/>
      <c r="H45" s="4818"/>
      <c r="I45" s="551"/>
      <c r="J45" s="551"/>
      <c r="K45" s="551"/>
      <c r="L45" s="551"/>
      <c r="M45" s="550"/>
      <c r="N45" s="4819"/>
      <c r="O45" s="552"/>
      <c r="P45" s="551"/>
      <c r="Q45" s="551"/>
      <c r="R45" s="4823"/>
      <c r="S45" s="4816"/>
    </row>
    <row r="46" spans="1:19" ht="12" customHeight="1">
      <c r="A46" s="4839"/>
      <c r="B46" s="4993"/>
      <c r="C46" s="4997"/>
      <c r="D46" s="4998"/>
      <c r="E46" s="550"/>
      <c r="F46" s="540"/>
      <c r="G46" s="550"/>
      <c r="H46" s="4818"/>
      <c r="I46" s="551"/>
      <c r="J46" s="551"/>
      <c r="K46" s="551"/>
      <c r="L46" s="553" t="s">
        <v>139</v>
      </c>
      <c r="M46" s="553" t="s">
        <v>139</v>
      </c>
      <c r="N46" s="4819" t="s">
        <v>3461</v>
      </c>
      <c r="O46" s="552" t="s">
        <v>139</v>
      </c>
      <c r="P46" s="553" t="s">
        <v>139</v>
      </c>
      <c r="Q46" s="551"/>
      <c r="R46" s="4823"/>
      <c r="S46" s="4816"/>
    </row>
    <row r="47" spans="1:19" ht="12" customHeight="1">
      <c r="A47" s="4839"/>
      <c r="B47" s="4993"/>
      <c r="C47" s="4997"/>
      <c r="D47" s="4998"/>
      <c r="E47" s="550"/>
      <c r="F47" s="540"/>
      <c r="G47" s="550"/>
      <c r="H47" s="4818"/>
      <c r="I47" s="551"/>
      <c r="J47" s="551"/>
      <c r="K47" s="551"/>
      <c r="L47" s="551"/>
      <c r="M47" s="550"/>
      <c r="N47" s="4819"/>
      <c r="O47" s="552"/>
      <c r="P47" s="551"/>
      <c r="Q47" s="551"/>
      <c r="R47" s="4823"/>
      <c r="S47" s="4816"/>
    </row>
    <row r="48" spans="1:19" ht="12" customHeight="1">
      <c r="A48" s="4839"/>
      <c r="B48" s="4993"/>
      <c r="C48" s="4997"/>
      <c r="D48" s="4998"/>
      <c r="E48" s="550"/>
      <c r="F48" s="540"/>
      <c r="G48" s="550"/>
      <c r="H48" s="4818"/>
      <c r="I48" s="551"/>
      <c r="J48" s="551"/>
      <c r="K48" s="551"/>
      <c r="L48" s="553" t="s">
        <v>139</v>
      </c>
      <c r="M48" s="553" t="s">
        <v>139</v>
      </c>
      <c r="N48" s="4819" t="s">
        <v>3462</v>
      </c>
      <c r="O48" s="552" t="s">
        <v>139</v>
      </c>
      <c r="P48" s="553" t="s">
        <v>139</v>
      </c>
      <c r="Q48" s="551"/>
      <c r="R48" s="4823"/>
      <c r="S48" s="4816"/>
    </row>
    <row r="49" spans="1:19" ht="12" customHeight="1">
      <c r="A49" s="4839"/>
      <c r="B49" s="4993"/>
      <c r="C49" s="5019"/>
      <c r="D49" s="5020"/>
      <c r="E49" s="543"/>
      <c r="F49" s="544"/>
      <c r="G49" s="543"/>
      <c r="H49" s="4826"/>
      <c r="I49" s="554"/>
      <c r="J49" s="554"/>
      <c r="K49" s="554"/>
      <c r="L49" s="554"/>
      <c r="M49" s="543"/>
      <c r="N49" s="4827"/>
      <c r="O49" s="545"/>
      <c r="P49" s="554"/>
      <c r="Q49" s="554"/>
      <c r="R49" s="4824"/>
      <c r="S49" s="4825"/>
    </row>
    <row r="50" spans="1:19" ht="12" customHeight="1">
      <c r="A50" s="4839"/>
      <c r="B50" s="4993"/>
      <c r="C50" s="5001" t="s">
        <v>3463</v>
      </c>
      <c r="D50" s="5021"/>
      <c r="E50" s="546" t="s">
        <v>139</v>
      </c>
      <c r="F50" s="547" t="s">
        <v>498</v>
      </c>
      <c r="G50" s="546" t="s">
        <v>139</v>
      </c>
      <c r="H50" s="4833"/>
      <c r="I50" s="548"/>
      <c r="J50" s="548"/>
      <c r="K50" s="548"/>
      <c r="L50" s="548" t="s">
        <v>139</v>
      </c>
      <c r="M50" s="546" t="s">
        <v>139</v>
      </c>
      <c r="N50" s="4819" t="s">
        <v>3464</v>
      </c>
      <c r="O50" s="549" t="s">
        <v>139</v>
      </c>
      <c r="P50" s="548" t="s">
        <v>139</v>
      </c>
      <c r="Q50" s="548"/>
      <c r="R50" s="4822" t="s">
        <v>3307</v>
      </c>
      <c r="S50" s="4815" t="s">
        <v>3307</v>
      </c>
    </row>
    <row r="51" spans="1:19" ht="12" customHeight="1">
      <c r="A51" s="4839"/>
      <c r="B51" s="4993"/>
      <c r="C51" s="4997"/>
      <c r="D51" s="4998"/>
      <c r="E51" s="550"/>
      <c r="F51" s="540"/>
      <c r="G51" s="550"/>
      <c r="H51" s="4818"/>
      <c r="I51" s="551"/>
      <c r="J51" s="551"/>
      <c r="K51" s="551"/>
      <c r="L51" s="551"/>
      <c r="M51" s="550"/>
      <c r="N51" s="4819"/>
      <c r="O51" s="552"/>
      <c r="P51" s="551"/>
      <c r="Q51" s="551"/>
      <c r="R51" s="4823"/>
      <c r="S51" s="4816"/>
    </row>
    <row r="52" spans="1:19" ht="12" customHeight="1">
      <c r="A52" s="4839"/>
      <c r="B52" s="4993"/>
      <c r="C52" s="4997"/>
      <c r="D52" s="4998"/>
      <c r="E52" s="550"/>
      <c r="F52" s="540"/>
      <c r="G52" s="553" t="s">
        <v>139</v>
      </c>
      <c r="H52" s="4818"/>
      <c r="I52" s="551"/>
      <c r="J52" s="551"/>
      <c r="K52" s="551"/>
      <c r="L52" s="553" t="s">
        <v>139</v>
      </c>
      <c r="M52" s="553" t="s">
        <v>139</v>
      </c>
      <c r="N52" s="4819" t="s">
        <v>3465</v>
      </c>
      <c r="O52" s="552" t="s">
        <v>139</v>
      </c>
      <c r="P52" s="553" t="s">
        <v>139</v>
      </c>
      <c r="Q52" s="551"/>
      <c r="R52" s="4823"/>
      <c r="S52" s="4816"/>
    </row>
    <row r="53" spans="1:19" ht="12" customHeight="1">
      <c r="A53" s="4839"/>
      <c r="B53" s="4993"/>
      <c r="C53" s="4997"/>
      <c r="D53" s="4998"/>
      <c r="E53" s="550"/>
      <c r="F53" s="540"/>
      <c r="G53" s="550"/>
      <c r="H53" s="4818"/>
      <c r="I53" s="551"/>
      <c r="J53" s="551"/>
      <c r="K53" s="551"/>
      <c r="L53" s="551"/>
      <c r="M53" s="550"/>
      <c r="N53" s="4819"/>
      <c r="O53" s="552"/>
      <c r="P53" s="551"/>
      <c r="Q53" s="551"/>
      <c r="R53" s="4823"/>
      <c r="S53" s="4816"/>
    </row>
    <row r="54" spans="1:19" ht="12" customHeight="1">
      <c r="A54" s="4839"/>
      <c r="B54" s="4993"/>
      <c r="C54" s="4997"/>
      <c r="D54" s="4998"/>
      <c r="E54" s="550"/>
      <c r="F54" s="540"/>
      <c r="G54" s="553" t="s">
        <v>139</v>
      </c>
      <c r="H54" s="4818"/>
      <c r="I54" s="551"/>
      <c r="J54" s="551"/>
      <c r="K54" s="551"/>
      <c r="L54" s="553" t="s">
        <v>139</v>
      </c>
      <c r="M54" s="553" t="s">
        <v>139</v>
      </c>
      <c r="N54" s="4819" t="s">
        <v>3466</v>
      </c>
      <c r="O54" s="552" t="s">
        <v>139</v>
      </c>
      <c r="P54" s="553" t="s">
        <v>139</v>
      </c>
      <c r="Q54" s="551"/>
      <c r="R54" s="4823"/>
      <c r="S54" s="4816"/>
    </row>
    <row r="55" spans="1:19" ht="12" customHeight="1">
      <c r="A55" s="4839"/>
      <c r="B55" s="4993"/>
      <c r="C55" s="4997"/>
      <c r="D55" s="4998"/>
      <c r="E55" s="550"/>
      <c r="F55" s="540"/>
      <c r="G55" s="550"/>
      <c r="H55" s="4818"/>
      <c r="I55" s="551"/>
      <c r="J55" s="551"/>
      <c r="K55" s="551"/>
      <c r="L55" s="551"/>
      <c r="M55" s="550"/>
      <c r="N55" s="4819"/>
      <c r="O55" s="552"/>
      <c r="P55" s="551"/>
      <c r="Q55" s="551"/>
      <c r="R55" s="4823"/>
      <c r="S55" s="4816"/>
    </row>
    <row r="56" spans="1:19" ht="12" customHeight="1">
      <c r="A56" s="4839"/>
      <c r="B56" s="4993"/>
      <c r="C56" s="4997"/>
      <c r="D56" s="4998"/>
      <c r="E56" s="550"/>
      <c r="F56" s="540"/>
      <c r="G56" s="550"/>
      <c r="H56" s="4818"/>
      <c r="I56" s="551"/>
      <c r="J56" s="551"/>
      <c r="K56" s="551"/>
      <c r="L56" s="553" t="s">
        <v>139</v>
      </c>
      <c r="M56" s="553" t="s">
        <v>139</v>
      </c>
      <c r="N56" s="4819" t="s">
        <v>3467</v>
      </c>
      <c r="O56" s="552" t="s">
        <v>139</v>
      </c>
      <c r="P56" s="553" t="s">
        <v>139</v>
      </c>
      <c r="Q56" s="553" t="s">
        <v>139</v>
      </c>
      <c r="R56" s="4823"/>
      <c r="S56" s="4816"/>
    </row>
    <row r="57" spans="1:19" ht="12" customHeight="1">
      <c r="A57" s="4839"/>
      <c r="B57" s="4993"/>
      <c r="C57" s="5019"/>
      <c r="D57" s="5020"/>
      <c r="E57" s="543"/>
      <c r="F57" s="544"/>
      <c r="G57" s="543"/>
      <c r="H57" s="4826"/>
      <c r="I57" s="554"/>
      <c r="J57" s="554"/>
      <c r="K57" s="554"/>
      <c r="L57" s="554"/>
      <c r="M57" s="543"/>
      <c r="N57" s="4827"/>
      <c r="O57" s="545"/>
      <c r="P57" s="554"/>
      <c r="Q57" s="554"/>
      <c r="R57" s="4824"/>
      <c r="S57" s="4825"/>
    </row>
    <row r="58" spans="1:19" ht="12" customHeight="1">
      <c r="A58" s="4839"/>
      <c r="B58" s="4993"/>
      <c r="C58" s="5001" t="s">
        <v>3468</v>
      </c>
      <c r="D58" s="5002"/>
      <c r="E58" s="546" t="s">
        <v>139</v>
      </c>
      <c r="F58" s="547" t="s">
        <v>498</v>
      </c>
      <c r="G58" s="546" t="s">
        <v>139</v>
      </c>
      <c r="H58" s="4833"/>
      <c r="I58" s="548"/>
      <c r="J58" s="548"/>
      <c r="K58" s="548"/>
      <c r="L58" s="548" t="s">
        <v>139</v>
      </c>
      <c r="M58" s="546" t="s">
        <v>139</v>
      </c>
      <c r="N58" s="4819" t="s">
        <v>3469</v>
      </c>
      <c r="O58" s="549" t="s">
        <v>139</v>
      </c>
      <c r="P58" s="548" t="s">
        <v>139</v>
      </c>
      <c r="Q58" s="548"/>
      <c r="R58" s="4822" t="s">
        <v>3307</v>
      </c>
      <c r="S58" s="4815" t="s">
        <v>3307</v>
      </c>
    </row>
    <row r="59" spans="1:19" ht="12" customHeight="1">
      <c r="A59" s="4839"/>
      <c r="B59" s="4993"/>
      <c r="C59" s="5003"/>
      <c r="D59" s="5004"/>
      <c r="E59" s="550"/>
      <c r="F59" s="540"/>
      <c r="G59" s="550"/>
      <c r="H59" s="4818"/>
      <c r="I59" s="551"/>
      <c r="J59" s="551"/>
      <c r="K59" s="551"/>
      <c r="L59" s="551"/>
      <c r="M59" s="550"/>
      <c r="N59" s="4819"/>
      <c r="O59" s="552"/>
      <c r="P59" s="551"/>
      <c r="Q59" s="551"/>
      <c r="R59" s="4823"/>
      <c r="S59" s="4816"/>
    </row>
    <row r="60" spans="1:19" ht="12" customHeight="1">
      <c r="A60" s="4839"/>
      <c r="B60" s="4993"/>
      <c r="C60" s="4997"/>
      <c r="D60" s="4998"/>
      <c r="E60" s="550"/>
      <c r="F60" s="540"/>
      <c r="G60" s="553" t="s">
        <v>139</v>
      </c>
      <c r="H60" s="4818"/>
      <c r="I60" s="551"/>
      <c r="J60" s="551"/>
      <c r="K60" s="551"/>
      <c r="L60" s="553" t="s">
        <v>139</v>
      </c>
      <c r="M60" s="553" t="s">
        <v>139</v>
      </c>
      <c r="N60" s="4819" t="s">
        <v>3470</v>
      </c>
      <c r="O60" s="552" t="s">
        <v>139</v>
      </c>
      <c r="P60" s="553" t="s">
        <v>139</v>
      </c>
      <c r="Q60" s="553" t="s">
        <v>139</v>
      </c>
      <c r="R60" s="4823"/>
      <c r="S60" s="4816"/>
    </row>
    <row r="61" spans="1:19" ht="12" customHeight="1">
      <c r="A61" s="4839"/>
      <c r="B61" s="4993"/>
      <c r="C61" s="4997"/>
      <c r="D61" s="4998"/>
      <c r="E61" s="550"/>
      <c r="F61" s="540"/>
      <c r="G61" s="550"/>
      <c r="H61" s="4818"/>
      <c r="I61" s="551"/>
      <c r="J61" s="551"/>
      <c r="K61" s="551"/>
      <c r="L61" s="551"/>
      <c r="M61" s="550"/>
      <c r="N61" s="4819"/>
      <c r="O61" s="552"/>
      <c r="P61" s="551"/>
      <c r="Q61" s="551"/>
      <c r="R61" s="4823"/>
      <c r="S61" s="4816"/>
    </row>
    <row r="62" spans="1:19" ht="12" customHeight="1">
      <c r="A62" s="4839"/>
      <c r="B62" s="4993"/>
      <c r="C62" s="4997"/>
      <c r="D62" s="4998"/>
      <c r="E62" s="550"/>
      <c r="F62" s="540"/>
      <c r="G62" s="550"/>
      <c r="H62" s="4818"/>
      <c r="I62" s="551"/>
      <c r="J62" s="551"/>
      <c r="K62" s="551"/>
      <c r="L62" s="553" t="s">
        <v>139</v>
      </c>
      <c r="M62" s="553" t="s">
        <v>139</v>
      </c>
      <c r="N62" s="4819" t="s">
        <v>3471</v>
      </c>
      <c r="O62" s="552" t="s">
        <v>139</v>
      </c>
      <c r="P62" s="553" t="s">
        <v>139</v>
      </c>
      <c r="Q62" s="551"/>
      <c r="R62" s="4823"/>
      <c r="S62" s="4816"/>
    </row>
    <row r="63" spans="1:19" ht="12" customHeight="1" thickBot="1">
      <c r="A63" s="4840"/>
      <c r="B63" s="4994"/>
      <c r="C63" s="4999"/>
      <c r="D63" s="5000"/>
      <c r="E63" s="555"/>
      <c r="F63" s="556"/>
      <c r="G63" s="555"/>
      <c r="H63" s="4820"/>
      <c r="I63" s="557"/>
      <c r="J63" s="557"/>
      <c r="K63" s="557"/>
      <c r="L63" s="557"/>
      <c r="M63" s="555"/>
      <c r="N63" s="4821"/>
      <c r="O63" s="558"/>
      <c r="P63" s="557"/>
      <c r="Q63" s="557"/>
      <c r="R63" s="4987"/>
      <c r="S63" s="4817"/>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32" customWidth="1"/>
    <col min="2" max="2" width="2.125" style="532" customWidth="1"/>
    <col min="3" max="3" width="3.125" style="532" customWidth="1"/>
    <col min="4" max="4" width="8.625" style="532" customWidth="1"/>
    <col min="5" max="5" width="5.875" style="532" customWidth="1"/>
    <col min="6" max="6" width="2.875" style="532" customWidth="1"/>
    <col min="7" max="7" width="2.625" style="532" customWidth="1"/>
    <col min="8" max="8" width="3" style="532" customWidth="1"/>
    <col min="9" max="9" width="2.625" style="533" customWidth="1"/>
    <col min="10" max="10" width="8.375" style="532" customWidth="1"/>
    <col min="11" max="14" width="2.625" style="532" customWidth="1"/>
    <col min="15" max="15" width="2.125" style="532" customWidth="1"/>
    <col min="16" max="16" width="12.125" style="534" customWidth="1"/>
    <col min="17" max="19" width="2.625" style="533" customWidth="1"/>
    <col min="20" max="21" width="10.625" style="533" customWidth="1"/>
    <col min="22" max="22" width="9" style="532" customWidth="1"/>
    <col min="23" max="16384" width="9" style="532"/>
  </cols>
  <sheetData>
    <row r="1" spans="1:21" s="525" customFormat="1" ht="21" customHeight="1">
      <c r="A1" s="528" t="s">
        <v>3259</v>
      </c>
      <c r="B1" s="528"/>
      <c r="C1" s="528"/>
      <c r="D1" s="528"/>
      <c r="E1" s="528"/>
      <c r="F1" s="528"/>
      <c r="G1" s="528"/>
      <c r="H1" s="528"/>
      <c r="I1" s="529"/>
      <c r="J1" s="528"/>
      <c r="K1" s="528"/>
      <c r="L1" s="528"/>
      <c r="M1" s="528"/>
      <c r="N1" s="528"/>
      <c r="O1" s="528"/>
      <c r="P1" s="530"/>
      <c r="Q1" s="526"/>
      <c r="R1" s="526"/>
      <c r="S1" s="526"/>
      <c r="T1" s="526"/>
      <c r="U1" s="531" t="s">
        <v>3472</v>
      </c>
    </row>
    <row r="2" spans="1:21" s="525" customFormat="1" ht="15" customHeight="1">
      <c r="A2" s="528"/>
      <c r="B2" s="528"/>
      <c r="C2" s="528"/>
      <c r="D2" s="528"/>
      <c r="E2" s="528"/>
      <c r="F2" s="528"/>
      <c r="G2" s="528"/>
      <c r="H2" s="528"/>
      <c r="I2" s="529"/>
      <c r="J2" s="528"/>
      <c r="K2" s="528"/>
      <c r="L2" s="528"/>
      <c r="M2" s="4850" t="s">
        <v>3292</v>
      </c>
      <c r="N2" s="4850"/>
      <c r="O2" s="4850"/>
      <c r="P2" s="4850"/>
      <c r="Q2" s="4850"/>
      <c r="R2" s="4850"/>
      <c r="S2" s="4850"/>
      <c r="T2" s="4850"/>
      <c r="U2" s="4850"/>
    </row>
    <row r="3" spans="1:21" s="525" customFormat="1" ht="15" customHeight="1">
      <c r="A3" s="528"/>
      <c r="B3" s="528"/>
      <c r="C3" s="528"/>
      <c r="D3" s="528"/>
      <c r="E3" s="528"/>
      <c r="F3" s="528"/>
      <c r="G3" s="528"/>
      <c r="H3" s="528"/>
      <c r="I3" s="529"/>
      <c r="J3" s="528"/>
      <c r="K3" s="528"/>
      <c r="L3" s="528"/>
      <c r="M3" s="4851" t="s">
        <v>3293</v>
      </c>
      <c r="N3" s="4851"/>
      <c r="O3" s="4851"/>
      <c r="P3" s="4851"/>
      <c r="Q3" s="4851"/>
      <c r="R3" s="4851"/>
      <c r="S3" s="4851"/>
      <c r="T3" s="4851"/>
      <c r="U3" s="4851"/>
    </row>
    <row r="4" spans="1:21" ht="12" thickBot="1"/>
    <row r="5" spans="1:21" s="535" customFormat="1" ht="13.5" customHeight="1">
      <c r="A5" s="4852"/>
      <c r="B5" s="5015" t="s">
        <v>3294</v>
      </c>
      <c r="C5" s="5039"/>
      <c r="D5" s="5016"/>
      <c r="E5" s="5015" t="s">
        <v>3295</v>
      </c>
      <c r="F5" s="5016"/>
      <c r="G5" s="4855" t="s">
        <v>3296</v>
      </c>
      <c r="H5" s="4855"/>
      <c r="I5" s="4855"/>
      <c r="J5" s="4855"/>
      <c r="K5" s="4855"/>
      <c r="L5" s="4855"/>
      <c r="M5" s="4855"/>
      <c r="N5" s="4855"/>
      <c r="O5" s="4855"/>
      <c r="P5" s="4858"/>
      <c r="Q5" s="4859" t="s">
        <v>3310</v>
      </c>
      <c r="R5" s="4859"/>
      <c r="S5" s="4859"/>
      <c r="T5" s="4859"/>
      <c r="U5" s="4860"/>
    </row>
    <row r="6" spans="1:21" s="535" customFormat="1" ht="13.5" customHeight="1">
      <c r="A6" s="4853"/>
      <c r="B6" s="5017"/>
      <c r="C6" s="5040"/>
      <c r="D6" s="5018"/>
      <c r="E6" s="5017"/>
      <c r="F6" s="5018"/>
      <c r="G6" s="4861" t="s">
        <v>3297</v>
      </c>
      <c r="H6" s="4862"/>
      <c r="I6" s="4865" t="s">
        <v>3298</v>
      </c>
      <c r="J6" s="4866"/>
      <c r="K6" s="4856" t="s">
        <v>3299</v>
      </c>
      <c r="L6" s="4856"/>
      <c r="M6" s="4856"/>
      <c r="N6" s="4856"/>
      <c r="O6" s="4865" t="s">
        <v>528</v>
      </c>
      <c r="P6" s="4869"/>
      <c r="Q6" s="4871" t="s">
        <v>3300</v>
      </c>
      <c r="R6" s="4856"/>
      <c r="S6" s="4856"/>
      <c r="T6" s="4856" t="s">
        <v>3301</v>
      </c>
      <c r="U6" s="4872"/>
    </row>
    <row r="7" spans="1:21" s="535" customFormat="1" ht="13.5" customHeight="1" thickBot="1">
      <c r="A7" s="4854"/>
      <c r="B7" s="4867"/>
      <c r="C7" s="5041"/>
      <c r="D7" s="4868"/>
      <c r="E7" s="4867"/>
      <c r="F7" s="4868"/>
      <c r="G7" s="4863"/>
      <c r="H7" s="4864"/>
      <c r="I7" s="4867"/>
      <c r="J7" s="4868"/>
      <c r="K7" s="536">
        <v>1</v>
      </c>
      <c r="L7" s="536">
        <v>2</v>
      </c>
      <c r="M7" s="536">
        <v>3</v>
      </c>
      <c r="N7" s="536">
        <v>4</v>
      </c>
      <c r="O7" s="4867"/>
      <c r="P7" s="4870"/>
      <c r="Q7" s="537" t="s">
        <v>3302</v>
      </c>
      <c r="R7" s="536" t="s">
        <v>3303</v>
      </c>
      <c r="S7" s="536" t="s">
        <v>3304</v>
      </c>
      <c r="T7" s="536" t="s">
        <v>3305</v>
      </c>
      <c r="U7" s="538" t="s">
        <v>3306</v>
      </c>
    </row>
    <row r="8" spans="1:21" s="533" customFormat="1" ht="12" customHeight="1" thickTop="1">
      <c r="A8" s="4838" t="s">
        <v>3473</v>
      </c>
      <c r="B8" s="4995" t="s">
        <v>3474</v>
      </c>
      <c r="C8" s="5037"/>
      <c r="D8" s="5009"/>
      <c r="E8" s="4995" t="s">
        <v>3475</v>
      </c>
      <c r="F8" s="4996"/>
      <c r="G8" s="539" t="s">
        <v>139</v>
      </c>
      <c r="H8" s="559" t="s">
        <v>498</v>
      </c>
      <c r="I8" s="539" t="s">
        <v>139</v>
      </c>
      <c r="J8" s="5038"/>
      <c r="K8" s="541"/>
      <c r="L8" s="541"/>
      <c r="M8" s="541"/>
      <c r="N8" s="541" t="s">
        <v>139</v>
      </c>
      <c r="O8" s="539" t="s">
        <v>139</v>
      </c>
      <c r="P8" s="4846" t="s">
        <v>3476</v>
      </c>
      <c r="Q8" s="542" t="s">
        <v>139</v>
      </c>
      <c r="R8" s="541"/>
      <c r="S8" s="541" t="s">
        <v>139</v>
      </c>
      <c r="T8" s="4835" t="s">
        <v>3307</v>
      </c>
      <c r="U8" s="4836" t="s">
        <v>3307</v>
      </c>
    </row>
    <row r="9" spans="1:21" s="533" customFormat="1" ht="12" customHeight="1">
      <c r="A9" s="4839"/>
      <c r="B9" s="5003"/>
      <c r="C9" s="4907"/>
      <c r="D9" s="5004"/>
      <c r="E9" s="4997"/>
      <c r="F9" s="4998"/>
      <c r="G9" s="550"/>
      <c r="H9" s="540"/>
      <c r="I9" s="550"/>
      <c r="J9" s="5026"/>
      <c r="K9" s="551"/>
      <c r="L9" s="551"/>
      <c r="M9" s="551"/>
      <c r="N9" s="551"/>
      <c r="O9" s="550"/>
      <c r="P9" s="4819"/>
      <c r="Q9" s="552"/>
      <c r="R9" s="551"/>
      <c r="S9" s="551"/>
      <c r="T9" s="4823"/>
      <c r="U9" s="4816"/>
    </row>
    <row r="10" spans="1:21" ht="12" customHeight="1">
      <c r="A10" s="4839"/>
      <c r="B10" s="5003"/>
      <c r="C10" s="4907"/>
      <c r="D10" s="5004"/>
      <c r="E10" s="4997"/>
      <c r="F10" s="4998"/>
      <c r="G10" s="550"/>
      <c r="H10" s="540"/>
      <c r="I10" s="553" t="s">
        <v>139</v>
      </c>
      <c r="J10" s="5026"/>
      <c r="K10" s="551"/>
      <c r="L10" s="551"/>
      <c r="M10" s="551"/>
      <c r="N10" s="553" t="s">
        <v>139</v>
      </c>
      <c r="O10" s="553" t="s">
        <v>139</v>
      </c>
      <c r="P10" s="4819" t="s">
        <v>3477</v>
      </c>
      <c r="Q10" s="552" t="s">
        <v>139</v>
      </c>
      <c r="R10" s="551"/>
      <c r="S10" s="553" t="s">
        <v>139</v>
      </c>
      <c r="T10" s="4823"/>
      <c r="U10" s="4816"/>
    </row>
    <row r="11" spans="1:21" ht="12" customHeight="1">
      <c r="A11" s="4839"/>
      <c r="B11" s="5003"/>
      <c r="C11" s="4907"/>
      <c r="D11" s="5004"/>
      <c r="E11" s="4997"/>
      <c r="F11" s="4998"/>
      <c r="G11" s="550"/>
      <c r="H11" s="540"/>
      <c r="I11" s="550"/>
      <c r="J11" s="5026"/>
      <c r="K11" s="551"/>
      <c r="L11" s="551"/>
      <c r="M11" s="551"/>
      <c r="N11" s="551"/>
      <c r="O11" s="550"/>
      <c r="P11" s="4819"/>
      <c r="Q11" s="552"/>
      <c r="R11" s="551"/>
      <c r="S11" s="551"/>
      <c r="T11" s="4823"/>
      <c r="U11" s="4816"/>
    </row>
    <row r="12" spans="1:21" ht="12" customHeight="1">
      <c r="A12" s="4839"/>
      <c r="B12" s="553" t="s">
        <v>525</v>
      </c>
      <c r="C12" s="565"/>
      <c r="D12" s="565" t="s">
        <v>3478</v>
      </c>
      <c r="E12" s="5022"/>
      <c r="F12" s="5023"/>
      <c r="G12" s="550"/>
      <c r="H12" s="540"/>
      <c r="I12" s="550"/>
      <c r="J12" s="5026"/>
      <c r="K12" s="551"/>
      <c r="L12" s="551"/>
      <c r="M12" s="551"/>
      <c r="N12" s="553" t="s">
        <v>139</v>
      </c>
      <c r="O12" s="553" t="s">
        <v>139</v>
      </c>
      <c r="P12" s="4819" t="s">
        <v>3479</v>
      </c>
      <c r="Q12" s="552" t="s">
        <v>139</v>
      </c>
      <c r="R12" s="551"/>
      <c r="S12" s="553" t="s">
        <v>139</v>
      </c>
      <c r="T12" s="4823"/>
      <c r="U12" s="4816"/>
    </row>
    <row r="13" spans="1:21" ht="12" customHeight="1">
      <c r="A13" s="4839"/>
      <c r="B13" s="584"/>
      <c r="C13" s="565"/>
      <c r="D13" s="565"/>
      <c r="E13" s="5024"/>
      <c r="F13" s="5025"/>
      <c r="G13" s="543"/>
      <c r="H13" s="544"/>
      <c r="I13" s="543"/>
      <c r="J13" s="5027"/>
      <c r="K13" s="554"/>
      <c r="L13" s="554"/>
      <c r="M13" s="554"/>
      <c r="N13" s="554"/>
      <c r="O13" s="543"/>
      <c r="P13" s="4827"/>
      <c r="Q13" s="545"/>
      <c r="R13" s="554"/>
      <c r="S13" s="554"/>
      <c r="T13" s="4824"/>
      <c r="U13" s="4825"/>
    </row>
    <row r="14" spans="1:21" ht="12" customHeight="1">
      <c r="A14" s="4839"/>
      <c r="B14" s="584"/>
      <c r="C14" s="565"/>
      <c r="D14" s="565"/>
      <c r="E14" s="5001" t="s">
        <v>3480</v>
      </c>
      <c r="F14" s="5029" t="s">
        <v>3481</v>
      </c>
      <c r="G14" s="546" t="s">
        <v>139</v>
      </c>
      <c r="H14" s="547" t="s">
        <v>498</v>
      </c>
      <c r="I14" s="546" t="s">
        <v>139</v>
      </c>
      <c r="J14" s="5031"/>
      <c r="K14" s="548"/>
      <c r="L14" s="548"/>
      <c r="M14" s="548"/>
      <c r="N14" s="548" t="s">
        <v>139</v>
      </c>
      <c r="O14" s="546" t="s">
        <v>139</v>
      </c>
      <c r="P14" s="4834" t="s">
        <v>3482</v>
      </c>
      <c r="Q14" s="549" t="s">
        <v>139</v>
      </c>
      <c r="R14" s="548"/>
      <c r="S14" s="548" t="s">
        <v>139</v>
      </c>
      <c r="T14" s="4823" t="s">
        <v>3307</v>
      </c>
      <c r="U14" s="4816" t="s">
        <v>3307</v>
      </c>
    </row>
    <row r="15" spans="1:21" ht="12" customHeight="1">
      <c r="A15" s="4839"/>
      <c r="B15" s="584"/>
      <c r="C15" s="565"/>
      <c r="D15" s="565"/>
      <c r="E15" s="5003"/>
      <c r="F15" s="5029"/>
      <c r="G15" s="550"/>
      <c r="H15" s="540"/>
      <c r="I15" s="550"/>
      <c r="J15" s="5026"/>
      <c r="K15" s="551"/>
      <c r="L15" s="551"/>
      <c r="M15" s="551"/>
      <c r="N15" s="551"/>
      <c r="O15" s="550"/>
      <c r="P15" s="4819"/>
      <c r="Q15" s="552"/>
      <c r="R15" s="551"/>
      <c r="S15" s="551"/>
      <c r="T15" s="4823"/>
      <c r="U15" s="4816"/>
    </row>
    <row r="16" spans="1:21" ht="12" customHeight="1">
      <c r="A16" s="4839"/>
      <c r="B16" s="584"/>
      <c r="C16" s="565"/>
      <c r="D16" s="565"/>
      <c r="E16" s="5003"/>
      <c r="F16" s="5029"/>
      <c r="G16" s="550"/>
      <c r="H16" s="540"/>
      <c r="I16" s="553" t="s">
        <v>139</v>
      </c>
      <c r="J16" s="5026"/>
      <c r="K16" s="551"/>
      <c r="L16" s="551"/>
      <c r="M16" s="551"/>
      <c r="N16" s="553" t="s">
        <v>139</v>
      </c>
      <c r="O16" s="553" t="s">
        <v>139</v>
      </c>
      <c r="P16" s="4819" t="s">
        <v>3483</v>
      </c>
      <c r="Q16" s="552" t="s">
        <v>139</v>
      </c>
      <c r="R16" s="551"/>
      <c r="S16" s="553" t="s">
        <v>139</v>
      </c>
      <c r="T16" s="4823"/>
      <c r="U16" s="4816"/>
    </row>
    <row r="17" spans="1:21" ht="12" customHeight="1">
      <c r="A17" s="4839"/>
      <c r="B17" s="584"/>
      <c r="C17" s="565"/>
      <c r="D17" s="565"/>
      <c r="E17" s="5003"/>
      <c r="F17" s="5029"/>
      <c r="G17" s="550"/>
      <c r="H17" s="540"/>
      <c r="I17" s="550"/>
      <c r="J17" s="5026"/>
      <c r="K17" s="551"/>
      <c r="L17" s="551"/>
      <c r="M17" s="551"/>
      <c r="N17" s="551"/>
      <c r="O17" s="550"/>
      <c r="P17" s="4819"/>
      <c r="Q17" s="552"/>
      <c r="R17" s="551"/>
      <c r="S17" s="551"/>
      <c r="T17" s="4823"/>
      <c r="U17" s="4816"/>
    </row>
    <row r="18" spans="1:21" ht="12" customHeight="1">
      <c r="A18" s="4839"/>
      <c r="B18" s="584"/>
      <c r="C18" s="565"/>
      <c r="D18" s="565"/>
      <c r="E18" s="5003"/>
      <c r="F18" s="5029"/>
      <c r="G18" s="550"/>
      <c r="H18" s="540"/>
      <c r="I18" s="553" t="s">
        <v>139</v>
      </c>
      <c r="J18" s="5026"/>
      <c r="K18" s="551"/>
      <c r="L18" s="551"/>
      <c r="M18" s="551"/>
      <c r="N18" s="553" t="s">
        <v>139</v>
      </c>
      <c r="O18" s="553" t="s">
        <v>139</v>
      </c>
      <c r="P18" s="4819" t="s">
        <v>3484</v>
      </c>
      <c r="Q18" s="552" t="s">
        <v>139</v>
      </c>
      <c r="R18" s="551"/>
      <c r="S18" s="553" t="s">
        <v>139</v>
      </c>
      <c r="T18" s="4823"/>
      <c r="U18" s="4816"/>
    </row>
    <row r="19" spans="1:21" ht="12" customHeight="1">
      <c r="A19" s="4839"/>
      <c r="B19" s="584"/>
      <c r="C19" s="565"/>
      <c r="D19" s="565"/>
      <c r="E19" s="5003"/>
      <c r="F19" s="5029"/>
      <c r="G19" s="550"/>
      <c r="H19" s="540"/>
      <c r="I19" s="550"/>
      <c r="J19" s="5026"/>
      <c r="K19" s="551"/>
      <c r="L19" s="551"/>
      <c r="M19" s="551"/>
      <c r="N19" s="551"/>
      <c r="O19" s="550"/>
      <c r="P19" s="4819"/>
      <c r="Q19" s="552"/>
      <c r="R19" s="551"/>
      <c r="S19" s="551"/>
      <c r="T19" s="4823"/>
      <c r="U19" s="4816"/>
    </row>
    <row r="20" spans="1:21" ht="12" customHeight="1">
      <c r="A20" s="4839"/>
      <c r="B20" s="584"/>
      <c r="C20" s="565"/>
      <c r="D20" s="565"/>
      <c r="E20" s="5003"/>
      <c r="F20" s="5029"/>
      <c r="G20" s="550"/>
      <c r="H20" s="540"/>
      <c r="I20" s="550"/>
      <c r="J20" s="5026"/>
      <c r="K20" s="551"/>
      <c r="L20" s="551"/>
      <c r="M20" s="551"/>
      <c r="N20" s="553" t="s">
        <v>139</v>
      </c>
      <c r="O20" s="553" t="s">
        <v>139</v>
      </c>
      <c r="P20" s="4819" t="s">
        <v>3476</v>
      </c>
      <c r="Q20" s="552" t="s">
        <v>139</v>
      </c>
      <c r="R20" s="551"/>
      <c r="S20" s="553" t="s">
        <v>139</v>
      </c>
      <c r="T20" s="4823"/>
      <c r="U20" s="4816"/>
    </row>
    <row r="21" spans="1:21" ht="12" customHeight="1">
      <c r="A21" s="4839"/>
      <c r="B21" s="584"/>
      <c r="C21" s="565"/>
      <c r="D21" s="565"/>
      <c r="E21" s="5003"/>
      <c r="F21" s="5029"/>
      <c r="G21" s="550"/>
      <c r="H21" s="540"/>
      <c r="I21" s="550"/>
      <c r="J21" s="5026"/>
      <c r="K21" s="551"/>
      <c r="L21" s="551"/>
      <c r="M21" s="551"/>
      <c r="N21" s="551"/>
      <c r="O21" s="550"/>
      <c r="P21" s="4819"/>
      <c r="Q21" s="552"/>
      <c r="R21" s="551"/>
      <c r="S21" s="551"/>
      <c r="T21" s="4823"/>
      <c r="U21" s="4816"/>
    </row>
    <row r="22" spans="1:21" ht="12" customHeight="1">
      <c r="A22" s="4839"/>
      <c r="B22" s="584"/>
      <c r="C22" s="565"/>
      <c r="D22" s="565"/>
      <c r="E22" s="5003"/>
      <c r="F22" s="5029"/>
      <c r="G22" s="550"/>
      <c r="H22" s="540"/>
      <c r="I22" s="550"/>
      <c r="J22" s="5026"/>
      <c r="K22" s="551"/>
      <c r="L22" s="551"/>
      <c r="M22" s="551"/>
      <c r="N22" s="553" t="s">
        <v>139</v>
      </c>
      <c r="O22" s="553" t="s">
        <v>139</v>
      </c>
      <c r="P22" s="4819" t="s">
        <v>3477</v>
      </c>
      <c r="Q22" s="552" t="s">
        <v>139</v>
      </c>
      <c r="R22" s="551"/>
      <c r="S22" s="553" t="s">
        <v>139</v>
      </c>
      <c r="T22" s="4823"/>
      <c r="U22" s="4816"/>
    </row>
    <row r="23" spans="1:21" ht="12" customHeight="1">
      <c r="A23" s="4839"/>
      <c r="B23" s="584"/>
      <c r="C23" s="565"/>
      <c r="D23" s="565"/>
      <c r="E23" s="5003"/>
      <c r="F23" s="5029"/>
      <c r="G23" s="550"/>
      <c r="H23" s="540"/>
      <c r="I23" s="550"/>
      <c r="J23" s="5026"/>
      <c r="K23" s="551"/>
      <c r="L23" s="551"/>
      <c r="M23" s="551"/>
      <c r="N23" s="551"/>
      <c r="O23" s="550"/>
      <c r="P23" s="4819"/>
      <c r="Q23" s="552"/>
      <c r="R23" s="551"/>
      <c r="S23" s="551"/>
      <c r="T23" s="4823"/>
      <c r="U23" s="4816"/>
    </row>
    <row r="24" spans="1:21" ht="12" customHeight="1">
      <c r="A24" s="4839"/>
      <c r="B24" s="584"/>
      <c r="C24" s="565"/>
      <c r="D24" s="565"/>
      <c r="E24" s="5003"/>
      <c r="F24" s="5029"/>
      <c r="G24" s="550"/>
      <c r="H24" s="540"/>
      <c r="I24" s="550"/>
      <c r="J24" s="5026"/>
      <c r="K24" s="551"/>
      <c r="L24" s="551"/>
      <c r="M24" s="551"/>
      <c r="N24" s="553" t="s">
        <v>139</v>
      </c>
      <c r="O24" s="553" t="s">
        <v>139</v>
      </c>
      <c r="P24" s="4819" t="s">
        <v>3479</v>
      </c>
      <c r="Q24" s="552" t="s">
        <v>139</v>
      </c>
      <c r="R24" s="551"/>
      <c r="S24" s="553" t="s">
        <v>139</v>
      </c>
      <c r="T24" s="4823"/>
      <c r="U24" s="4816"/>
    </row>
    <row r="25" spans="1:21" ht="12" customHeight="1">
      <c r="A25" s="4839"/>
      <c r="B25" s="584"/>
      <c r="C25" s="565"/>
      <c r="D25" s="565"/>
      <c r="E25" s="5003"/>
      <c r="F25" s="5029"/>
      <c r="G25" s="543"/>
      <c r="H25" s="544"/>
      <c r="I25" s="543"/>
      <c r="J25" s="5027"/>
      <c r="K25" s="554"/>
      <c r="L25" s="554"/>
      <c r="M25" s="554"/>
      <c r="N25" s="554"/>
      <c r="O25" s="543"/>
      <c r="P25" s="4827"/>
      <c r="Q25" s="545"/>
      <c r="R25" s="554"/>
      <c r="S25" s="554"/>
      <c r="T25" s="4823"/>
      <c r="U25" s="4816"/>
    </row>
    <row r="26" spans="1:21" ht="12" customHeight="1">
      <c r="A26" s="4839"/>
      <c r="B26" s="584"/>
      <c r="C26" s="565"/>
      <c r="D26" s="565"/>
      <c r="E26" s="5003"/>
      <c r="F26" s="5029" t="s">
        <v>3485</v>
      </c>
      <c r="G26" s="546" t="s">
        <v>139</v>
      </c>
      <c r="H26" s="547" t="s">
        <v>498</v>
      </c>
      <c r="I26" s="546" t="s">
        <v>139</v>
      </c>
      <c r="J26" s="5031"/>
      <c r="K26" s="548"/>
      <c r="L26" s="548"/>
      <c r="M26" s="548"/>
      <c r="N26" s="548" t="s">
        <v>139</v>
      </c>
      <c r="O26" s="546" t="s">
        <v>139</v>
      </c>
      <c r="P26" s="5032" t="s">
        <v>3482</v>
      </c>
      <c r="Q26" s="549" t="s">
        <v>139</v>
      </c>
      <c r="R26" s="548"/>
      <c r="S26" s="548" t="s">
        <v>139</v>
      </c>
      <c r="T26" s="4823"/>
      <c r="U26" s="4816"/>
    </row>
    <row r="27" spans="1:21" ht="12" customHeight="1">
      <c r="A27" s="4839"/>
      <c r="B27" s="584"/>
      <c r="C27" s="565"/>
      <c r="D27" s="565"/>
      <c r="E27" s="5003"/>
      <c r="F27" s="5029"/>
      <c r="G27" s="550"/>
      <c r="H27" s="540"/>
      <c r="I27" s="550"/>
      <c r="J27" s="5026"/>
      <c r="K27" s="551"/>
      <c r="L27" s="551"/>
      <c r="M27" s="551"/>
      <c r="N27" s="551"/>
      <c r="O27" s="550"/>
      <c r="P27" s="5033"/>
      <c r="Q27" s="552"/>
      <c r="R27" s="551"/>
      <c r="S27" s="551"/>
      <c r="T27" s="4823"/>
      <c r="U27" s="4816"/>
    </row>
    <row r="28" spans="1:21" ht="12" customHeight="1">
      <c r="A28" s="4839"/>
      <c r="B28" s="584"/>
      <c r="C28" s="565"/>
      <c r="D28" s="565"/>
      <c r="E28" s="5003"/>
      <c r="F28" s="5029"/>
      <c r="G28" s="550"/>
      <c r="H28" s="540"/>
      <c r="I28" s="553" t="s">
        <v>139</v>
      </c>
      <c r="J28" s="5026"/>
      <c r="K28" s="551"/>
      <c r="L28" s="551"/>
      <c r="M28" s="551"/>
      <c r="N28" s="553" t="s">
        <v>139</v>
      </c>
      <c r="O28" s="553" t="s">
        <v>139</v>
      </c>
      <c r="P28" s="5034" t="s">
        <v>3484</v>
      </c>
      <c r="Q28" s="552" t="s">
        <v>139</v>
      </c>
      <c r="R28" s="551"/>
      <c r="S28" s="553" t="s">
        <v>139</v>
      </c>
      <c r="T28" s="4823"/>
      <c r="U28" s="4816"/>
    </row>
    <row r="29" spans="1:21" ht="12" customHeight="1">
      <c r="A29" s="4839"/>
      <c r="B29" s="584"/>
      <c r="C29" s="565"/>
      <c r="D29" s="565"/>
      <c r="E29" s="5003"/>
      <c r="F29" s="5029"/>
      <c r="G29" s="550"/>
      <c r="H29" s="540"/>
      <c r="I29" s="550"/>
      <c r="J29" s="5026"/>
      <c r="K29" s="551"/>
      <c r="L29" s="551"/>
      <c r="M29" s="551"/>
      <c r="N29" s="551"/>
      <c r="O29" s="550"/>
      <c r="P29" s="5033"/>
      <c r="Q29" s="552"/>
      <c r="R29" s="551"/>
      <c r="S29" s="551"/>
      <c r="T29" s="4823"/>
      <c r="U29" s="4816"/>
    </row>
    <row r="30" spans="1:21" ht="12" customHeight="1">
      <c r="A30" s="4839"/>
      <c r="B30" s="584"/>
      <c r="C30" s="565"/>
      <c r="D30" s="565"/>
      <c r="E30" s="5003"/>
      <c r="F30" s="5029"/>
      <c r="G30" s="550"/>
      <c r="H30" s="540"/>
      <c r="I30" s="550"/>
      <c r="J30" s="5026"/>
      <c r="K30" s="551"/>
      <c r="L30" s="551"/>
      <c r="M30" s="551"/>
      <c r="N30" s="553" t="s">
        <v>139</v>
      </c>
      <c r="O30" s="553" t="s">
        <v>139</v>
      </c>
      <c r="P30" s="4819" t="s">
        <v>3479</v>
      </c>
      <c r="Q30" s="552" t="s">
        <v>139</v>
      </c>
      <c r="R30" s="551"/>
      <c r="S30" s="553" t="s">
        <v>139</v>
      </c>
      <c r="T30" s="4823"/>
      <c r="U30" s="4816"/>
    </row>
    <row r="31" spans="1:21" ht="12" customHeight="1">
      <c r="A31" s="4839"/>
      <c r="B31" s="584"/>
      <c r="C31" s="565"/>
      <c r="D31" s="565"/>
      <c r="E31" s="5010"/>
      <c r="F31" s="5029"/>
      <c r="G31" s="543"/>
      <c r="H31" s="544"/>
      <c r="I31" s="543"/>
      <c r="J31" s="5027"/>
      <c r="K31" s="554"/>
      <c r="L31" s="554"/>
      <c r="M31" s="554"/>
      <c r="N31" s="554"/>
      <c r="O31" s="543"/>
      <c r="P31" s="4827"/>
      <c r="Q31" s="545"/>
      <c r="R31" s="554"/>
      <c r="S31" s="554"/>
      <c r="T31" s="4824"/>
      <c r="U31" s="4825"/>
    </row>
    <row r="32" spans="1:21" ht="12" customHeight="1">
      <c r="A32" s="4839"/>
      <c r="B32" s="584"/>
      <c r="C32" s="565"/>
      <c r="D32" s="565"/>
      <c r="E32" s="5001" t="s">
        <v>3714</v>
      </c>
      <c r="F32" s="5029" t="s">
        <v>3481</v>
      </c>
      <c r="G32" s="546" t="s">
        <v>139</v>
      </c>
      <c r="H32" s="547" t="s">
        <v>498</v>
      </c>
      <c r="I32" s="546" t="s">
        <v>139</v>
      </c>
      <c r="J32" s="5031"/>
      <c r="K32" s="548"/>
      <c r="L32" s="548"/>
      <c r="M32" s="548"/>
      <c r="N32" s="548" t="s">
        <v>139</v>
      </c>
      <c r="O32" s="546" t="s">
        <v>139</v>
      </c>
      <c r="P32" s="4834" t="s">
        <v>3482</v>
      </c>
      <c r="Q32" s="549" t="s">
        <v>139</v>
      </c>
      <c r="R32" s="548"/>
      <c r="S32" s="548" t="s">
        <v>139</v>
      </c>
      <c r="T32" s="4823" t="s">
        <v>3307</v>
      </c>
      <c r="U32" s="4816" t="s">
        <v>3307</v>
      </c>
    </row>
    <row r="33" spans="1:21" ht="12" customHeight="1">
      <c r="A33" s="4839"/>
      <c r="B33" s="584"/>
      <c r="C33" s="565"/>
      <c r="D33" s="565"/>
      <c r="E33" s="5003"/>
      <c r="F33" s="5029"/>
      <c r="G33" s="550"/>
      <c r="H33" s="540"/>
      <c r="I33" s="550"/>
      <c r="J33" s="5026"/>
      <c r="K33" s="551"/>
      <c r="L33" s="551"/>
      <c r="M33" s="551"/>
      <c r="N33" s="551"/>
      <c r="O33" s="550"/>
      <c r="P33" s="4819"/>
      <c r="Q33" s="552"/>
      <c r="R33" s="551"/>
      <c r="S33" s="551"/>
      <c r="T33" s="4823"/>
      <c r="U33" s="4816"/>
    </row>
    <row r="34" spans="1:21" ht="12" customHeight="1">
      <c r="A34" s="4839"/>
      <c r="B34" s="584"/>
      <c r="C34" s="565"/>
      <c r="D34" s="565"/>
      <c r="E34" s="5003"/>
      <c r="F34" s="5029"/>
      <c r="G34" s="550"/>
      <c r="H34" s="540"/>
      <c r="I34" s="553" t="s">
        <v>139</v>
      </c>
      <c r="J34" s="5026"/>
      <c r="K34" s="551"/>
      <c r="L34" s="551"/>
      <c r="M34" s="551"/>
      <c r="N34" s="553" t="s">
        <v>139</v>
      </c>
      <c r="O34" s="553" t="s">
        <v>139</v>
      </c>
      <c r="P34" s="4819" t="s">
        <v>3483</v>
      </c>
      <c r="Q34" s="552" t="s">
        <v>139</v>
      </c>
      <c r="R34" s="551"/>
      <c r="S34" s="553" t="s">
        <v>139</v>
      </c>
      <c r="T34" s="4823"/>
      <c r="U34" s="4816"/>
    </row>
    <row r="35" spans="1:21" ht="12" customHeight="1">
      <c r="A35" s="4839"/>
      <c r="B35" s="584"/>
      <c r="C35" s="565"/>
      <c r="D35" s="565"/>
      <c r="E35" s="5003"/>
      <c r="F35" s="5029"/>
      <c r="G35" s="550"/>
      <c r="H35" s="540"/>
      <c r="I35" s="550"/>
      <c r="J35" s="5026"/>
      <c r="K35" s="551"/>
      <c r="L35" s="551"/>
      <c r="M35" s="551"/>
      <c r="N35" s="551"/>
      <c r="O35" s="550"/>
      <c r="P35" s="4819"/>
      <c r="Q35" s="552"/>
      <c r="R35" s="551"/>
      <c r="S35" s="551"/>
      <c r="T35" s="4823"/>
      <c r="U35" s="4816"/>
    </row>
    <row r="36" spans="1:21" ht="12" customHeight="1">
      <c r="A36" s="4839"/>
      <c r="B36" s="584"/>
      <c r="C36" s="565"/>
      <c r="D36" s="565"/>
      <c r="E36" s="5003"/>
      <c r="F36" s="5029"/>
      <c r="G36" s="550"/>
      <c r="H36" s="540"/>
      <c r="I36" s="553" t="s">
        <v>139</v>
      </c>
      <c r="J36" s="5026"/>
      <c r="K36" s="551"/>
      <c r="L36" s="551"/>
      <c r="M36" s="551"/>
      <c r="N36" s="553" t="s">
        <v>139</v>
      </c>
      <c r="O36" s="553" t="s">
        <v>139</v>
      </c>
      <c r="P36" s="4819" t="s">
        <v>3484</v>
      </c>
      <c r="Q36" s="552" t="s">
        <v>139</v>
      </c>
      <c r="R36" s="551"/>
      <c r="S36" s="553" t="s">
        <v>139</v>
      </c>
      <c r="T36" s="4823"/>
      <c r="U36" s="4816"/>
    </row>
    <row r="37" spans="1:21" ht="12" customHeight="1">
      <c r="A37" s="4839"/>
      <c r="B37" s="584"/>
      <c r="C37" s="565"/>
      <c r="D37" s="565"/>
      <c r="E37" s="5003"/>
      <c r="F37" s="5029"/>
      <c r="G37" s="550"/>
      <c r="H37" s="540"/>
      <c r="I37" s="550"/>
      <c r="J37" s="5026"/>
      <c r="K37" s="551"/>
      <c r="L37" s="551"/>
      <c r="M37" s="551"/>
      <c r="N37" s="551"/>
      <c r="O37" s="550"/>
      <c r="P37" s="4819"/>
      <c r="Q37" s="552"/>
      <c r="R37" s="551"/>
      <c r="S37" s="551"/>
      <c r="T37" s="4823"/>
      <c r="U37" s="4816"/>
    </row>
    <row r="38" spans="1:21" ht="12" customHeight="1">
      <c r="A38" s="4839"/>
      <c r="B38" s="584"/>
      <c r="C38" s="565"/>
      <c r="D38" s="565"/>
      <c r="E38" s="5003"/>
      <c r="F38" s="5029"/>
      <c r="G38" s="550"/>
      <c r="H38" s="540"/>
      <c r="I38" s="550"/>
      <c r="J38" s="5026"/>
      <c r="K38" s="551"/>
      <c r="L38" s="551"/>
      <c r="M38" s="551"/>
      <c r="N38" s="553" t="s">
        <v>139</v>
      </c>
      <c r="O38" s="553" t="s">
        <v>139</v>
      </c>
      <c r="P38" s="4819" t="s">
        <v>3476</v>
      </c>
      <c r="Q38" s="552" t="s">
        <v>139</v>
      </c>
      <c r="R38" s="551"/>
      <c r="S38" s="553" t="s">
        <v>139</v>
      </c>
      <c r="T38" s="4823"/>
      <c r="U38" s="4816"/>
    </row>
    <row r="39" spans="1:21" ht="12" customHeight="1">
      <c r="A39" s="4839"/>
      <c r="B39" s="584"/>
      <c r="C39" s="565"/>
      <c r="D39" s="565"/>
      <c r="E39" s="5003"/>
      <c r="F39" s="5029"/>
      <c r="G39" s="550"/>
      <c r="H39" s="540"/>
      <c r="I39" s="550"/>
      <c r="J39" s="5026"/>
      <c r="K39" s="551"/>
      <c r="L39" s="551"/>
      <c r="M39" s="551"/>
      <c r="N39" s="551"/>
      <c r="O39" s="550"/>
      <c r="P39" s="4819"/>
      <c r="Q39" s="552"/>
      <c r="R39" s="551"/>
      <c r="S39" s="551"/>
      <c r="T39" s="4823"/>
      <c r="U39" s="4816"/>
    </row>
    <row r="40" spans="1:21" ht="12" customHeight="1">
      <c r="A40" s="4839"/>
      <c r="B40" s="584"/>
      <c r="C40" s="565"/>
      <c r="D40" s="565"/>
      <c r="E40" s="5003"/>
      <c r="F40" s="5029"/>
      <c r="G40" s="550"/>
      <c r="H40" s="540"/>
      <c r="I40" s="550"/>
      <c r="J40" s="5026"/>
      <c r="K40" s="551"/>
      <c r="L40" s="551"/>
      <c r="M40" s="551"/>
      <c r="N40" s="553" t="s">
        <v>139</v>
      </c>
      <c r="O40" s="553" t="s">
        <v>139</v>
      </c>
      <c r="P40" s="4819" t="s">
        <v>3477</v>
      </c>
      <c r="Q40" s="552" t="s">
        <v>139</v>
      </c>
      <c r="R40" s="551"/>
      <c r="S40" s="553" t="s">
        <v>139</v>
      </c>
      <c r="T40" s="4823"/>
      <c r="U40" s="4816"/>
    </row>
    <row r="41" spans="1:21" ht="12" customHeight="1">
      <c r="A41" s="4839"/>
      <c r="B41" s="584"/>
      <c r="C41" s="565"/>
      <c r="D41" s="565"/>
      <c r="E41" s="5003"/>
      <c r="F41" s="5029"/>
      <c r="G41" s="550"/>
      <c r="H41" s="540"/>
      <c r="I41" s="550"/>
      <c r="J41" s="5026"/>
      <c r="K41" s="551"/>
      <c r="L41" s="551"/>
      <c r="M41" s="551"/>
      <c r="N41" s="551"/>
      <c r="O41" s="550"/>
      <c r="P41" s="4819"/>
      <c r="Q41" s="552"/>
      <c r="R41" s="551"/>
      <c r="S41" s="551"/>
      <c r="T41" s="4823"/>
      <c r="U41" s="4816"/>
    </row>
    <row r="42" spans="1:21" ht="12" customHeight="1">
      <c r="A42" s="4839"/>
      <c r="B42" s="584"/>
      <c r="C42" s="565"/>
      <c r="D42" s="565"/>
      <c r="E42" s="5003"/>
      <c r="F42" s="5029"/>
      <c r="G42" s="550"/>
      <c r="H42" s="540"/>
      <c r="I42" s="550"/>
      <c r="J42" s="5026"/>
      <c r="K42" s="551"/>
      <c r="L42" s="551"/>
      <c r="M42" s="551"/>
      <c r="N42" s="553" t="s">
        <v>139</v>
      </c>
      <c r="O42" s="553" t="s">
        <v>139</v>
      </c>
      <c r="P42" s="4819" t="s">
        <v>3479</v>
      </c>
      <c r="Q42" s="552" t="s">
        <v>139</v>
      </c>
      <c r="R42" s="551"/>
      <c r="S42" s="553" t="s">
        <v>139</v>
      </c>
      <c r="T42" s="4823"/>
      <c r="U42" s="4816"/>
    </row>
    <row r="43" spans="1:21" ht="12" customHeight="1">
      <c r="A43" s="4839"/>
      <c r="B43" s="584"/>
      <c r="C43" s="565"/>
      <c r="D43" s="565"/>
      <c r="E43" s="5003"/>
      <c r="F43" s="5029"/>
      <c r="G43" s="543"/>
      <c r="H43" s="544"/>
      <c r="I43" s="543"/>
      <c r="J43" s="5027"/>
      <c r="K43" s="554"/>
      <c r="L43" s="554"/>
      <c r="M43" s="554"/>
      <c r="N43" s="554"/>
      <c r="O43" s="543"/>
      <c r="P43" s="4827"/>
      <c r="Q43" s="545"/>
      <c r="R43" s="554"/>
      <c r="S43" s="554"/>
      <c r="T43" s="4823"/>
      <c r="U43" s="4816"/>
    </row>
    <row r="44" spans="1:21" ht="12" customHeight="1">
      <c r="A44" s="4839"/>
      <c r="B44" s="584"/>
      <c r="C44" s="565"/>
      <c r="D44" s="565"/>
      <c r="E44" s="5003"/>
      <c r="F44" s="5029" t="s">
        <v>3485</v>
      </c>
      <c r="G44" s="546" t="s">
        <v>139</v>
      </c>
      <c r="H44" s="547" t="s">
        <v>498</v>
      </c>
      <c r="I44" s="546" t="s">
        <v>139</v>
      </c>
      <c r="J44" s="5031"/>
      <c r="K44" s="548"/>
      <c r="L44" s="548"/>
      <c r="M44" s="548"/>
      <c r="N44" s="548" t="s">
        <v>139</v>
      </c>
      <c r="O44" s="546" t="s">
        <v>139</v>
      </c>
      <c r="P44" s="5032" t="s">
        <v>3482</v>
      </c>
      <c r="Q44" s="549" t="s">
        <v>139</v>
      </c>
      <c r="R44" s="548"/>
      <c r="S44" s="548" t="s">
        <v>139</v>
      </c>
      <c r="T44" s="4823"/>
      <c r="U44" s="4816"/>
    </row>
    <row r="45" spans="1:21" ht="12" customHeight="1">
      <c r="A45" s="4839"/>
      <c r="B45" s="584"/>
      <c r="C45" s="565"/>
      <c r="D45" s="565"/>
      <c r="E45" s="5003"/>
      <c r="F45" s="5029"/>
      <c r="G45" s="550"/>
      <c r="H45" s="540"/>
      <c r="I45" s="550"/>
      <c r="J45" s="5026"/>
      <c r="K45" s="551"/>
      <c r="L45" s="551"/>
      <c r="M45" s="551"/>
      <c r="N45" s="551"/>
      <c r="O45" s="550"/>
      <c r="P45" s="5033"/>
      <c r="Q45" s="552"/>
      <c r="R45" s="551"/>
      <c r="S45" s="551"/>
      <c r="T45" s="4823"/>
      <c r="U45" s="4816"/>
    </row>
    <row r="46" spans="1:21" ht="12" customHeight="1">
      <c r="A46" s="4839"/>
      <c r="B46" s="584"/>
      <c r="C46" s="565"/>
      <c r="D46" s="565"/>
      <c r="E46" s="5003"/>
      <c r="F46" s="5029"/>
      <c r="G46" s="550"/>
      <c r="H46" s="540"/>
      <c r="I46" s="553" t="s">
        <v>139</v>
      </c>
      <c r="J46" s="5026"/>
      <c r="K46" s="551"/>
      <c r="L46" s="551"/>
      <c r="M46" s="551"/>
      <c r="N46" s="553" t="s">
        <v>139</v>
      </c>
      <c r="O46" s="553" t="s">
        <v>139</v>
      </c>
      <c r="P46" s="5034" t="s">
        <v>3484</v>
      </c>
      <c r="Q46" s="552" t="s">
        <v>139</v>
      </c>
      <c r="R46" s="551"/>
      <c r="S46" s="553" t="s">
        <v>139</v>
      </c>
      <c r="T46" s="4823"/>
      <c r="U46" s="4816"/>
    </row>
    <row r="47" spans="1:21" ht="12" customHeight="1">
      <c r="A47" s="4839"/>
      <c r="B47" s="584"/>
      <c r="C47" s="565"/>
      <c r="D47" s="565"/>
      <c r="E47" s="5003"/>
      <c r="F47" s="5029"/>
      <c r="G47" s="550"/>
      <c r="H47" s="540"/>
      <c r="I47" s="550"/>
      <c r="J47" s="5026"/>
      <c r="K47" s="551"/>
      <c r="L47" s="551"/>
      <c r="M47" s="551"/>
      <c r="N47" s="551"/>
      <c r="O47" s="550"/>
      <c r="P47" s="5033"/>
      <c r="Q47" s="552"/>
      <c r="R47" s="551"/>
      <c r="S47" s="551"/>
      <c r="T47" s="4823"/>
      <c r="U47" s="4816"/>
    </row>
    <row r="48" spans="1:21" ht="12" customHeight="1">
      <c r="A48" s="4839"/>
      <c r="B48" s="584"/>
      <c r="C48" s="565"/>
      <c r="D48" s="565"/>
      <c r="E48" s="5003"/>
      <c r="F48" s="5029"/>
      <c r="G48" s="550"/>
      <c r="H48" s="540"/>
      <c r="I48" s="550"/>
      <c r="J48" s="5026"/>
      <c r="K48" s="551"/>
      <c r="L48" s="551"/>
      <c r="M48" s="551"/>
      <c r="N48" s="553" t="s">
        <v>139</v>
      </c>
      <c r="O48" s="553" t="s">
        <v>139</v>
      </c>
      <c r="P48" s="4819" t="s">
        <v>3479</v>
      </c>
      <c r="Q48" s="552" t="s">
        <v>139</v>
      </c>
      <c r="R48" s="551"/>
      <c r="S48" s="553" t="s">
        <v>139</v>
      </c>
      <c r="T48" s="4823"/>
      <c r="U48" s="4816"/>
    </row>
    <row r="49" spans="1:21" ht="12" customHeight="1" thickBot="1">
      <c r="A49" s="4840"/>
      <c r="B49" s="592"/>
      <c r="C49" s="646"/>
      <c r="D49" s="646"/>
      <c r="E49" s="5036"/>
      <c r="F49" s="5030"/>
      <c r="G49" s="555"/>
      <c r="H49" s="556"/>
      <c r="I49" s="555"/>
      <c r="J49" s="5035"/>
      <c r="K49" s="557"/>
      <c r="L49" s="557"/>
      <c r="M49" s="557"/>
      <c r="N49" s="557"/>
      <c r="O49" s="555"/>
      <c r="P49" s="4821"/>
      <c r="Q49" s="558"/>
      <c r="R49" s="557"/>
      <c r="S49" s="557"/>
      <c r="T49" s="4987"/>
      <c r="U49" s="4817"/>
    </row>
    <row r="51" spans="1:21" ht="18" customHeight="1">
      <c r="A51" s="5028" t="s">
        <v>3487</v>
      </c>
      <c r="B51" s="5028"/>
      <c r="C51" s="5028"/>
      <c r="D51" s="5028"/>
      <c r="E51" s="5028"/>
      <c r="F51" s="5028"/>
      <c r="G51" s="5028"/>
      <c r="H51" s="5028"/>
      <c r="I51" s="5028"/>
      <c r="J51" s="5028"/>
      <c r="K51" s="5028"/>
      <c r="L51" s="5028"/>
      <c r="M51" s="5028"/>
      <c r="N51" s="5028"/>
      <c r="O51" s="5028"/>
      <c r="P51" s="5028"/>
      <c r="Q51" s="5028"/>
      <c r="R51" s="5028"/>
      <c r="S51" s="5028"/>
      <c r="T51" s="5028"/>
      <c r="U51" s="5028"/>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47" customWidth="1"/>
    <col min="2" max="2" width="11.625" style="647" customWidth="1"/>
    <col min="3" max="4" width="9.625" style="647" customWidth="1"/>
    <col min="5" max="6" width="8.125" style="647" customWidth="1"/>
    <col min="7" max="10" width="10.375" style="647" customWidth="1"/>
    <col min="11" max="11" width="9" style="647" customWidth="1"/>
    <col min="12" max="16384" width="9" style="647"/>
  </cols>
  <sheetData>
    <row r="1" spans="1:10">
      <c r="J1" s="648"/>
    </row>
    <row r="2" spans="1:10" ht="21" customHeight="1">
      <c r="A2" s="5056" t="s">
        <v>3488</v>
      </c>
      <c r="B2" s="5056"/>
      <c r="C2" s="5056"/>
      <c r="D2" s="5056"/>
      <c r="E2" s="5056"/>
      <c r="F2" s="5056"/>
      <c r="G2" s="5056"/>
      <c r="H2" s="5056"/>
      <c r="I2" s="5056"/>
      <c r="J2" s="5056"/>
    </row>
    <row r="4" spans="1:10" ht="41.25" customHeight="1">
      <c r="A4" s="5057" t="s">
        <v>3260</v>
      </c>
      <c r="B4" s="5057"/>
      <c r="C4" s="5057"/>
      <c r="D4" s="5057"/>
      <c r="E4" s="5057"/>
      <c r="F4" s="5057"/>
      <c r="G4" s="5057"/>
      <c r="H4" s="5057"/>
      <c r="I4" s="5057"/>
      <c r="J4" s="5057"/>
    </row>
    <row r="6" spans="1:10" ht="36" customHeight="1">
      <c r="A6" s="5058" t="s">
        <v>3261</v>
      </c>
      <c r="B6" s="5058"/>
      <c r="C6" s="5058"/>
      <c r="D6" s="5044"/>
      <c r="E6" s="5044"/>
      <c r="F6" s="5044"/>
      <c r="G6" s="5044"/>
      <c r="H6" s="5044"/>
      <c r="I6" s="5044"/>
      <c r="J6" s="5044"/>
    </row>
    <row r="7" spans="1:10" ht="36" customHeight="1">
      <c r="A7" s="5058" t="s">
        <v>3262</v>
      </c>
      <c r="B7" s="5058"/>
      <c r="C7" s="5058"/>
      <c r="D7" s="5044"/>
      <c r="E7" s="5044"/>
      <c r="F7" s="5044"/>
      <c r="G7" s="5044"/>
      <c r="H7" s="5044"/>
      <c r="I7" s="5044"/>
      <c r="J7" s="5044"/>
    </row>
    <row r="8" spans="1:10" ht="27" customHeight="1">
      <c r="A8" s="5046" t="s">
        <v>3263</v>
      </c>
      <c r="B8" s="5046"/>
      <c r="C8" s="5046"/>
      <c r="D8" s="5047" t="s">
        <v>19</v>
      </c>
      <c r="E8" s="5048"/>
      <c r="F8" s="5048"/>
      <c r="G8" s="5048"/>
      <c r="H8" s="5048"/>
      <c r="I8" s="5048"/>
      <c r="J8" s="5051"/>
    </row>
    <row r="9" spans="1:10" ht="27" customHeight="1">
      <c r="A9" s="5046"/>
      <c r="B9" s="5046"/>
      <c r="C9" s="5046"/>
      <c r="D9" s="5049"/>
      <c r="E9" s="5050"/>
      <c r="F9" s="5050"/>
      <c r="G9" s="5050"/>
      <c r="H9" s="5050"/>
      <c r="I9" s="5050"/>
      <c r="J9" s="5052"/>
    </row>
    <row r="10" spans="1:10" ht="27" customHeight="1">
      <c r="A10" s="5046"/>
      <c r="B10" s="5046"/>
      <c r="C10" s="5046"/>
      <c r="D10" s="5049" t="s">
        <v>2563</v>
      </c>
      <c r="E10" s="5050"/>
      <c r="F10" s="5050"/>
      <c r="G10" s="5050"/>
      <c r="H10" s="5050"/>
      <c r="I10" s="5050"/>
      <c r="J10" s="5052"/>
    </row>
    <row r="11" spans="1:10" ht="27" customHeight="1">
      <c r="A11" s="5046"/>
      <c r="B11" s="5046"/>
      <c r="C11" s="5046"/>
      <c r="D11" s="5049"/>
      <c r="E11" s="5050"/>
      <c r="F11" s="5050"/>
      <c r="G11" s="5050"/>
      <c r="H11" s="5050"/>
      <c r="I11" s="5050"/>
      <c r="J11" s="5052"/>
    </row>
    <row r="12" spans="1:10" ht="36" customHeight="1">
      <c r="A12" s="5046"/>
      <c r="B12" s="5046"/>
      <c r="C12" s="5046"/>
      <c r="D12" s="5053" t="s">
        <v>3005</v>
      </c>
      <c r="E12" s="5054"/>
      <c r="F12" s="5054" t="s">
        <v>3264</v>
      </c>
      <c r="G12" s="5054"/>
      <c r="H12" s="5054"/>
      <c r="I12" s="5054"/>
      <c r="J12" s="5055"/>
    </row>
    <row r="13" spans="1:10" ht="24" customHeight="1"/>
    <row r="14" spans="1:10" ht="33" customHeight="1">
      <c r="A14" s="5044"/>
      <c r="B14" s="5044"/>
      <c r="C14" s="5044" t="s">
        <v>3265</v>
      </c>
      <c r="D14" s="5044"/>
      <c r="E14" s="5044" t="s">
        <v>3266</v>
      </c>
      <c r="F14" s="5044"/>
      <c r="G14" s="5044" t="s">
        <v>3267</v>
      </c>
      <c r="H14" s="5044"/>
      <c r="I14" s="5044" t="s">
        <v>3268</v>
      </c>
      <c r="J14" s="5044"/>
    </row>
    <row r="15" spans="1:10" ht="40.5" customHeight="1">
      <c r="A15" s="5044" t="s">
        <v>3269</v>
      </c>
      <c r="B15" s="5044"/>
      <c r="C15" s="5045" t="s">
        <v>3270</v>
      </c>
      <c r="D15" s="5044"/>
      <c r="E15" s="5044"/>
      <c r="F15" s="5044"/>
      <c r="G15" s="5044"/>
      <c r="H15" s="5044"/>
      <c r="I15" s="5044"/>
      <c r="J15" s="5044"/>
    </row>
    <row r="16" spans="1:10" ht="40.5" customHeight="1">
      <c r="A16" s="5044" t="s">
        <v>3271</v>
      </c>
      <c r="B16" s="5044"/>
      <c r="C16" s="5044" t="s">
        <v>3272</v>
      </c>
      <c r="D16" s="5044"/>
      <c r="E16" s="5044"/>
      <c r="F16" s="5044"/>
      <c r="G16" s="5044"/>
      <c r="H16" s="5044"/>
      <c r="I16" s="5044"/>
      <c r="J16" s="5044"/>
    </row>
    <row r="17" spans="1:10" ht="40.5" customHeight="1">
      <c r="A17" s="5044" t="s">
        <v>3273</v>
      </c>
      <c r="B17" s="5044"/>
      <c r="C17" s="5045" t="s">
        <v>3274</v>
      </c>
      <c r="D17" s="5044"/>
      <c r="E17" s="5044"/>
      <c r="F17" s="5044"/>
      <c r="G17" s="5044"/>
      <c r="H17" s="5044"/>
      <c r="I17" s="5044"/>
      <c r="J17" s="5044"/>
    </row>
    <row r="18" spans="1:10" ht="40.5" customHeight="1">
      <c r="A18" s="5044" t="s">
        <v>3275</v>
      </c>
      <c r="B18" s="5044"/>
      <c r="C18" s="5044" t="s">
        <v>3276</v>
      </c>
      <c r="D18" s="5044"/>
      <c r="E18" s="5044"/>
      <c r="F18" s="5044"/>
      <c r="G18" s="5044"/>
      <c r="H18" s="5044"/>
      <c r="I18" s="5044"/>
      <c r="J18" s="5044"/>
    </row>
    <row r="19" spans="1:10" ht="24" customHeight="1"/>
    <row r="20" spans="1:10" s="649" customFormat="1">
      <c r="A20" s="5042" t="s">
        <v>3277</v>
      </c>
      <c r="B20" s="5042"/>
    </row>
    <row r="21" spans="1:10" s="649" customFormat="1" ht="21.75" customHeight="1">
      <c r="A21" s="650" t="s">
        <v>1298</v>
      </c>
      <c r="B21" s="5042" t="s">
        <v>3278</v>
      </c>
      <c r="C21" s="5042"/>
      <c r="D21" s="5042"/>
      <c r="E21" s="5042"/>
      <c r="F21" s="5042"/>
      <c r="G21" s="5042"/>
      <c r="H21" s="5042"/>
      <c r="I21" s="5042"/>
      <c r="J21" s="5042"/>
    </row>
    <row r="22" spans="1:10" s="649" customFormat="1" ht="33" customHeight="1">
      <c r="A22" s="650" t="s">
        <v>1305</v>
      </c>
      <c r="B22" s="5043" t="s">
        <v>3279</v>
      </c>
      <c r="C22" s="5043"/>
      <c r="D22" s="5043"/>
      <c r="E22" s="5043"/>
      <c r="F22" s="5043"/>
      <c r="G22" s="5043"/>
      <c r="H22" s="5043"/>
      <c r="I22" s="5043"/>
      <c r="J22" s="5043"/>
    </row>
    <row r="23" spans="1:10" s="649" customFormat="1" ht="33" customHeight="1">
      <c r="A23" s="650" t="s">
        <v>1309</v>
      </c>
      <c r="B23" s="5043" t="s">
        <v>3280</v>
      </c>
      <c r="C23" s="5043"/>
      <c r="D23" s="5043"/>
      <c r="E23" s="5043"/>
      <c r="F23" s="5043"/>
      <c r="G23" s="5043"/>
      <c r="H23" s="5043"/>
      <c r="I23" s="5043"/>
      <c r="J23" s="5043"/>
    </row>
    <row r="24" spans="1:10" s="649" customFormat="1" ht="33" customHeight="1">
      <c r="A24" s="650" t="s">
        <v>2484</v>
      </c>
      <c r="B24" s="5043" t="s">
        <v>3281</v>
      </c>
      <c r="C24" s="5043"/>
      <c r="D24" s="5043"/>
      <c r="E24" s="5043"/>
      <c r="F24" s="5043"/>
      <c r="G24" s="5043"/>
      <c r="H24" s="5043"/>
      <c r="I24" s="5043"/>
      <c r="J24" s="5043"/>
    </row>
    <row r="25" spans="1:10" s="649" customFormat="1" ht="33" customHeight="1">
      <c r="A25" s="650" t="s">
        <v>3282</v>
      </c>
      <c r="B25" s="5043" t="s">
        <v>3283</v>
      </c>
      <c r="C25" s="5043"/>
      <c r="D25" s="5043"/>
      <c r="E25" s="5043"/>
      <c r="F25" s="5043"/>
      <c r="G25" s="5043"/>
      <c r="H25" s="5043"/>
      <c r="I25" s="5043"/>
      <c r="J25" s="5043"/>
    </row>
    <row r="26" spans="1:10" s="649" customFormat="1" ht="21.75" customHeight="1">
      <c r="A26" s="650" t="s">
        <v>3284</v>
      </c>
      <c r="B26" s="5042" t="s">
        <v>3285</v>
      </c>
      <c r="C26" s="5042"/>
      <c r="D26" s="5042"/>
      <c r="E26" s="5042"/>
      <c r="F26" s="5042"/>
      <c r="G26" s="5042"/>
      <c r="H26" s="5042"/>
      <c r="I26" s="5042"/>
      <c r="J26" s="5042"/>
    </row>
    <row r="27" spans="1:10" s="649" customFormat="1" ht="21.75" customHeight="1">
      <c r="A27" s="650" t="s">
        <v>3286</v>
      </c>
      <c r="B27" s="5042" t="s">
        <v>3287</v>
      </c>
      <c r="C27" s="5042"/>
      <c r="D27" s="5042"/>
      <c r="E27" s="5042"/>
      <c r="F27" s="5042"/>
      <c r="G27" s="5042"/>
      <c r="H27" s="5042"/>
      <c r="I27" s="5042"/>
      <c r="J27" s="5042"/>
    </row>
    <row r="28" spans="1:10" s="649" customFormat="1" ht="21.75" customHeight="1">
      <c r="A28" s="650" t="s">
        <v>3288</v>
      </c>
      <c r="B28" s="5042" t="s">
        <v>3289</v>
      </c>
      <c r="C28" s="5042"/>
      <c r="D28" s="5042"/>
      <c r="E28" s="5042"/>
      <c r="F28" s="5042"/>
      <c r="G28" s="5042"/>
      <c r="H28" s="5042"/>
      <c r="I28" s="5042"/>
      <c r="J28" s="5042"/>
    </row>
    <row r="29" spans="1:10" s="649" customFormat="1" ht="21.75" customHeight="1">
      <c r="A29" s="650" t="s">
        <v>3290</v>
      </c>
      <c r="B29" s="5042" t="s">
        <v>3291</v>
      </c>
      <c r="C29" s="5042"/>
      <c r="D29" s="5042"/>
      <c r="E29" s="5042"/>
      <c r="F29" s="5042"/>
      <c r="G29" s="5042"/>
      <c r="H29" s="5042"/>
      <c r="I29" s="5042"/>
      <c r="J29" s="5042"/>
    </row>
    <row r="30" spans="1:10" s="649" customFormat="1">
      <c r="A30" s="650"/>
      <c r="B30" s="651"/>
      <c r="C30" s="651"/>
      <c r="D30" s="651"/>
      <c r="E30" s="651"/>
      <c r="F30" s="651"/>
      <c r="G30" s="651"/>
      <c r="H30" s="651"/>
      <c r="I30" s="651"/>
      <c r="J30" s="651"/>
    </row>
    <row r="31" spans="1:10" s="649" customFormat="1">
      <c r="A31" s="650"/>
    </row>
    <row r="32" spans="1:10" s="649" customFormat="1"/>
    <row r="33" s="649" customFormat="1"/>
    <row r="34" s="649"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6"/>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16" customWidth="1"/>
    <col min="2" max="2" width="14.125" style="1016" customWidth="1"/>
    <col min="3" max="3" width="8.375" style="1016" customWidth="1"/>
    <col min="4" max="4" width="2.75" style="1024" customWidth="1"/>
    <col min="5" max="5" width="2.875" style="1016" customWidth="1"/>
    <col min="6" max="6" width="2.625" style="1024" customWidth="1"/>
    <col min="7" max="7" width="8.125" style="1025" customWidth="1"/>
    <col min="8" max="11" width="2.625" style="1016" customWidth="1"/>
    <col min="12" max="12" width="2.125" style="1016" customWidth="1"/>
    <col min="13" max="13" width="12.125" style="1027" customWidth="1"/>
    <col min="14" max="16" width="2.625" style="1024" customWidth="1"/>
    <col min="17" max="18" width="10.625" style="1024" customWidth="1"/>
    <col min="19" max="19" width="9" style="1016" customWidth="1"/>
    <col min="20" max="16384" width="9" style="1016"/>
  </cols>
  <sheetData>
    <row r="1" spans="1:18" s="979" customFormat="1" ht="21" customHeight="1">
      <c r="A1" s="973" t="s">
        <v>3488</v>
      </c>
      <c r="B1" s="973"/>
      <c r="C1" s="973"/>
      <c r="D1" s="974"/>
      <c r="E1" s="973"/>
      <c r="F1" s="974"/>
      <c r="G1" s="975"/>
      <c r="H1" s="973"/>
      <c r="I1" s="973"/>
      <c r="J1" s="973"/>
      <c r="K1" s="973"/>
      <c r="L1" s="973"/>
      <c r="M1" s="976"/>
      <c r="N1" s="977"/>
      <c r="O1" s="977"/>
      <c r="P1" s="977"/>
      <c r="Q1" s="977"/>
      <c r="R1" s="978" t="s">
        <v>3824</v>
      </c>
    </row>
    <row r="2" spans="1:18" s="979" customFormat="1" ht="15" customHeight="1">
      <c r="A2" s="973"/>
      <c r="B2" s="973"/>
      <c r="C2" s="973"/>
      <c r="D2" s="974"/>
      <c r="E2" s="973"/>
      <c r="F2" s="974"/>
      <c r="G2" s="975"/>
      <c r="H2" s="973"/>
      <c r="I2" s="973"/>
      <c r="J2" s="5087" t="s">
        <v>3292</v>
      </c>
      <c r="K2" s="5087"/>
      <c r="L2" s="5087"/>
      <c r="M2" s="5087"/>
      <c r="N2" s="5087"/>
      <c r="O2" s="5087"/>
      <c r="P2" s="5087"/>
      <c r="Q2" s="5087"/>
      <c r="R2" s="5087"/>
    </row>
    <row r="3" spans="1:18" s="979" customFormat="1" ht="15" customHeight="1">
      <c r="A3" s="973"/>
      <c r="B3" s="973"/>
      <c r="C3" s="973"/>
      <c r="D3" s="974"/>
      <c r="E3" s="973"/>
      <c r="F3" s="974"/>
      <c r="G3" s="975"/>
      <c r="H3" s="973"/>
      <c r="I3" s="973"/>
      <c r="J3" s="5088" t="s">
        <v>3293</v>
      </c>
      <c r="K3" s="5088"/>
      <c r="L3" s="5088"/>
      <c r="M3" s="5088"/>
      <c r="N3" s="5088"/>
      <c r="O3" s="5088"/>
      <c r="P3" s="5088"/>
      <c r="Q3" s="5088"/>
      <c r="R3" s="5088"/>
    </row>
    <row r="5" spans="1:18" s="980" customFormat="1" ht="13.5" customHeight="1">
      <c r="A5" s="5089"/>
      <c r="B5" s="5092" t="s">
        <v>3294</v>
      </c>
      <c r="C5" s="5092" t="s">
        <v>3295</v>
      </c>
      <c r="D5" s="5092" t="s">
        <v>3296</v>
      </c>
      <c r="E5" s="5092"/>
      <c r="F5" s="5092"/>
      <c r="G5" s="5092"/>
      <c r="H5" s="5092"/>
      <c r="I5" s="5092"/>
      <c r="J5" s="5092"/>
      <c r="K5" s="5092"/>
      <c r="L5" s="5092"/>
      <c r="M5" s="5095"/>
      <c r="N5" s="5096" t="s">
        <v>3310</v>
      </c>
      <c r="O5" s="5096"/>
      <c r="P5" s="5096"/>
      <c r="Q5" s="5096"/>
      <c r="R5" s="5097"/>
    </row>
    <row r="6" spans="1:18" s="980" customFormat="1" ht="13.5" customHeight="1">
      <c r="A6" s="5090"/>
      <c r="B6" s="5093"/>
      <c r="C6" s="5093"/>
      <c r="D6" s="5098" t="s">
        <v>3297</v>
      </c>
      <c r="E6" s="5099"/>
      <c r="F6" s="5102" t="s">
        <v>3298</v>
      </c>
      <c r="G6" s="5103"/>
      <c r="H6" s="5093" t="s">
        <v>3299</v>
      </c>
      <c r="I6" s="5093"/>
      <c r="J6" s="5093"/>
      <c r="K6" s="5093"/>
      <c r="L6" s="5102" t="s">
        <v>528</v>
      </c>
      <c r="M6" s="5106"/>
      <c r="N6" s="5108" t="s">
        <v>3300</v>
      </c>
      <c r="O6" s="5093"/>
      <c r="P6" s="5093"/>
      <c r="Q6" s="5093" t="s">
        <v>3301</v>
      </c>
      <c r="R6" s="5109"/>
    </row>
    <row r="7" spans="1:18" s="980" customFormat="1" ht="13.5" customHeight="1" thickBot="1">
      <c r="A7" s="5091"/>
      <c r="B7" s="5094"/>
      <c r="C7" s="5094"/>
      <c r="D7" s="5100"/>
      <c r="E7" s="5101"/>
      <c r="F7" s="5104"/>
      <c r="G7" s="5105"/>
      <c r="H7" s="981">
        <v>1</v>
      </c>
      <c r="I7" s="981">
        <v>2</v>
      </c>
      <c r="J7" s="981">
        <v>3</v>
      </c>
      <c r="K7" s="981">
        <v>4</v>
      </c>
      <c r="L7" s="5104"/>
      <c r="M7" s="5107"/>
      <c r="N7" s="982" t="s">
        <v>3302</v>
      </c>
      <c r="O7" s="981" t="s">
        <v>3303</v>
      </c>
      <c r="P7" s="981" t="s">
        <v>3304</v>
      </c>
      <c r="Q7" s="981" t="s">
        <v>3305</v>
      </c>
      <c r="R7" s="983" t="s">
        <v>3306</v>
      </c>
    </row>
    <row r="8" spans="1:18" s="980" customFormat="1" ht="13.5" customHeight="1" thickTop="1">
      <c r="A8" s="5126" t="s">
        <v>3825</v>
      </c>
      <c r="B8" s="5127" t="s">
        <v>3826</v>
      </c>
      <c r="C8" s="5061" t="s">
        <v>3827</v>
      </c>
      <c r="D8" s="984" t="s">
        <v>139</v>
      </c>
      <c r="E8" s="985" t="s">
        <v>498</v>
      </c>
      <c r="F8" s="986" t="s">
        <v>3828</v>
      </c>
      <c r="G8" s="5076" t="s">
        <v>3829</v>
      </c>
      <c r="H8" s="987" t="s">
        <v>139</v>
      </c>
      <c r="I8" s="987"/>
      <c r="J8" s="987"/>
      <c r="K8" s="987"/>
      <c r="L8" s="984" t="s">
        <v>139</v>
      </c>
      <c r="M8" s="5125" t="s">
        <v>3830</v>
      </c>
      <c r="N8" s="988" t="s">
        <v>139</v>
      </c>
      <c r="O8" s="987"/>
      <c r="P8" s="987" t="s">
        <v>139</v>
      </c>
      <c r="Q8" s="5116" t="s">
        <v>3307</v>
      </c>
      <c r="R8" s="5117" t="s">
        <v>3307</v>
      </c>
    </row>
    <row r="9" spans="1:18" s="980" customFormat="1" ht="13.5" customHeight="1">
      <c r="A9" s="5073"/>
      <c r="B9" s="5068"/>
      <c r="C9" s="5128"/>
      <c r="D9" s="989"/>
      <c r="E9" s="990"/>
      <c r="F9" s="991"/>
      <c r="G9" s="5077"/>
      <c r="H9" s="992"/>
      <c r="I9" s="992"/>
      <c r="J9" s="992"/>
      <c r="K9" s="992"/>
      <c r="L9" s="989"/>
      <c r="M9" s="5060"/>
      <c r="N9" s="994"/>
      <c r="O9" s="992"/>
      <c r="P9" s="992"/>
      <c r="Q9" s="5081"/>
      <c r="R9" s="5084"/>
    </row>
    <row r="10" spans="1:18" s="980" customFormat="1" ht="13.5" customHeight="1">
      <c r="A10" s="5073"/>
      <c r="B10" s="5068"/>
      <c r="C10" s="5128"/>
      <c r="D10" s="989"/>
      <c r="E10" s="990"/>
      <c r="F10" s="991" t="s">
        <v>139</v>
      </c>
      <c r="G10" s="5077" t="s">
        <v>3831</v>
      </c>
      <c r="H10" s="991" t="s">
        <v>139</v>
      </c>
      <c r="I10" s="992"/>
      <c r="J10" s="992"/>
      <c r="K10" s="992"/>
      <c r="L10" s="989" t="s">
        <v>139</v>
      </c>
      <c r="M10" s="993" t="s">
        <v>3832</v>
      </c>
      <c r="N10" s="994" t="s">
        <v>139</v>
      </c>
      <c r="O10" s="992"/>
      <c r="P10" s="991" t="s">
        <v>139</v>
      </c>
      <c r="Q10" s="5081"/>
      <c r="R10" s="5084"/>
    </row>
    <row r="11" spans="1:18" s="980" customFormat="1" ht="13.5" customHeight="1">
      <c r="A11" s="5073"/>
      <c r="B11" s="5068"/>
      <c r="C11" s="5128"/>
      <c r="D11" s="989"/>
      <c r="E11" s="990"/>
      <c r="F11" s="991"/>
      <c r="G11" s="5077"/>
      <c r="H11" s="992"/>
      <c r="I11" s="992"/>
      <c r="J11" s="992"/>
      <c r="K11" s="992"/>
      <c r="L11" s="989"/>
      <c r="M11" s="993"/>
      <c r="N11" s="994"/>
      <c r="O11" s="992"/>
      <c r="P11" s="992"/>
      <c r="Q11" s="5081"/>
      <c r="R11" s="5084"/>
    </row>
    <row r="12" spans="1:18" s="980" customFormat="1" ht="13.5" customHeight="1">
      <c r="A12" s="5073"/>
      <c r="B12" s="5068"/>
      <c r="C12" s="995"/>
      <c r="D12" s="989"/>
      <c r="E12" s="990"/>
      <c r="F12" s="991" t="s">
        <v>139</v>
      </c>
      <c r="G12" s="996"/>
      <c r="H12" s="992"/>
      <c r="I12" s="992"/>
      <c r="J12" s="992"/>
      <c r="K12" s="992"/>
      <c r="L12" s="989"/>
      <c r="M12" s="997"/>
      <c r="N12" s="994"/>
      <c r="O12" s="992"/>
      <c r="P12" s="992"/>
      <c r="Q12" s="992"/>
      <c r="R12" s="998"/>
    </row>
    <row r="13" spans="1:18" s="980" customFormat="1" ht="13.5" customHeight="1">
      <c r="A13" s="5073"/>
      <c r="B13" s="5068"/>
      <c r="C13" s="995"/>
      <c r="D13" s="999"/>
      <c r="E13" s="1000"/>
      <c r="F13" s="991" t="s">
        <v>139</v>
      </c>
      <c r="G13" s="996"/>
      <c r="H13" s="1001"/>
      <c r="I13" s="1001"/>
      <c r="J13" s="1001"/>
      <c r="K13" s="1001"/>
      <c r="L13" s="999"/>
      <c r="M13" s="997"/>
      <c r="N13" s="1002"/>
      <c r="O13" s="1001"/>
      <c r="P13" s="1001"/>
      <c r="Q13" s="992"/>
      <c r="R13" s="998"/>
    </row>
    <row r="14" spans="1:18" s="980" customFormat="1" ht="13.5" customHeight="1">
      <c r="A14" s="5073"/>
      <c r="B14" s="5068"/>
      <c r="C14" s="1003" t="s">
        <v>3833</v>
      </c>
      <c r="D14" s="1004" t="s">
        <v>139</v>
      </c>
      <c r="E14" s="1005" t="s">
        <v>498</v>
      </c>
      <c r="F14" s="1004" t="s">
        <v>139</v>
      </c>
      <c r="G14" s="5123" t="s">
        <v>3834</v>
      </c>
      <c r="H14" s="1006" t="s">
        <v>139</v>
      </c>
      <c r="I14" s="1006"/>
      <c r="J14" s="1006"/>
      <c r="K14" s="1006"/>
      <c r="L14" s="1004" t="s">
        <v>139</v>
      </c>
      <c r="M14" s="1007" t="s">
        <v>3835</v>
      </c>
      <c r="N14" s="1008"/>
      <c r="O14" s="1006"/>
      <c r="P14" s="1006" t="s">
        <v>139</v>
      </c>
      <c r="Q14" s="5116" t="s">
        <v>3307</v>
      </c>
      <c r="R14" s="5117" t="s">
        <v>3307</v>
      </c>
    </row>
    <row r="15" spans="1:18" s="980" customFormat="1" ht="13.5" customHeight="1">
      <c r="A15" s="5073"/>
      <c r="B15" s="5068"/>
      <c r="C15" s="1009" t="s">
        <v>3836</v>
      </c>
      <c r="D15" s="989"/>
      <c r="E15" s="1010"/>
      <c r="F15" s="991"/>
      <c r="G15" s="5077"/>
      <c r="H15" s="992"/>
      <c r="I15" s="992"/>
      <c r="J15" s="992"/>
      <c r="K15" s="992"/>
      <c r="L15" s="989"/>
      <c r="M15" s="997"/>
      <c r="N15" s="994"/>
      <c r="O15" s="992"/>
      <c r="P15" s="992"/>
      <c r="Q15" s="5081"/>
      <c r="R15" s="5084"/>
    </row>
    <row r="16" spans="1:18" s="980" customFormat="1" ht="13.5" customHeight="1">
      <c r="A16" s="5073"/>
      <c r="B16" s="5068"/>
      <c r="C16" s="995"/>
      <c r="D16" s="989"/>
      <c r="E16" s="1010"/>
      <c r="F16" s="991" t="s">
        <v>139</v>
      </c>
      <c r="G16" s="996" t="s">
        <v>3309</v>
      </c>
      <c r="H16" s="991" t="s">
        <v>139</v>
      </c>
      <c r="I16" s="992"/>
      <c r="J16" s="992"/>
      <c r="K16" s="992"/>
      <c r="L16" s="989" t="s">
        <v>139</v>
      </c>
      <c r="M16" s="993" t="s">
        <v>3837</v>
      </c>
      <c r="N16" s="994"/>
      <c r="O16" s="992"/>
      <c r="P16" s="991" t="s">
        <v>139</v>
      </c>
      <c r="Q16" s="5081"/>
      <c r="R16" s="5084"/>
    </row>
    <row r="17" spans="1:18" s="980" customFormat="1" ht="13.5" customHeight="1">
      <c r="A17" s="5073"/>
      <c r="B17" s="5068"/>
      <c r="C17" s="995"/>
      <c r="D17" s="989"/>
      <c r="E17" s="1010"/>
      <c r="F17" s="991" t="s">
        <v>139</v>
      </c>
      <c r="G17" s="996"/>
      <c r="H17" s="992"/>
      <c r="I17" s="992"/>
      <c r="J17" s="992"/>
      <c r="K17" s="992"/>
      <c r="L17" s="989"/>
      <c r="M17" s="993"/>
      <c r="N17" s="994"/>
      <c r="O17" s="992"/>
      <c r="P17" s="992"/>
      <c r="Q17" s="5081"/>
      <c r="R17" s="5084"/>
    </row>
    <row r="18" spans="1:18" s="980" customFormat="1" ht="13.5" customHeight="1">
      <c r="A18" s="5073"/>
      <c r="B18" s="5068"/>
      <c r="C18" s="995"/>
      <c r="D18" s="989"/>
      <c r="E18" s="1010"/>
      <c r="F18" s="991"/>
      <c r="G18" s="996"/>
      <c r="H18" s="991" t="s">
        <v>139</v>
      </c>
      <c r="I18" s="992"/>
      <c r="J18" s="992"/>
      <c r="K18" s="992"/>
      <c r="L18" s="989" t="s">
        <v>139</v>
      </c>
      <c r="M18" s="993" t="s">
        <v>3838</v>
      </c>
      <c r="N18" s="994"/>
      <c r="O18" s="992"/>
      <c r="P18" s="991" t="s">
        <v>139</v>
      </c>
      <c r="Q18" s="5081"/>
      <c r="R18" s="5084"/>
    </row>
    <row r="19" spans="1:18" s="980" customFormat="1" ht="13.5" customHeight="1">
      <c r="A19" s="5073"/>
      <c r="B19" s="5068"/>
      <c r="C19" s="995"/>
      <c r="D19" s="989"/>
      <c r="E19" s="1010"/>
      <c r="F19" s="991"/>
      <c r="G19" s="996"/>
      <c r="H19" s="992"/>
      <c r="I19" s="992"/>
      <c r="J19" s="992"/>
      <c r="K19" s="992"/>
      <c r="L19" s="989"/>
      <c r="M19" s="993" t="s">
        <v>3839</v>
      </c>
      <c r="N19" s="994"/>
      <c r="O19" s="992"/>
      <c r="P19" s="992"/>
      <c r="Q19" s="5081"/>
      <c r="R19" s="5084"/>
    </row>
    <row r="20" spans="1:18" s="980" customFormat="1" ht="13.5" customHeight="1">
      <c r="A20" s="5073"/>
      <c r="B20" s="5068"/>
      <c r="C20" s="995"/>
      <c r="D20" s="989"/>
      <c r="E20" s="1010"/>
      <c r="F20" s="991"/>
      <c r="G20" s="996"/>
      <c r="H20" s="991" t="s">
        <v>139</v>
      </c>
      <c r="I20" s="992"/>
      <c r="J20" s="992"/>
      <c r="K20" s="992"/>
      <c r="L20" s="989" t="s">
        <v>139</v>
      </c>
      <c r="M20" s="993" t="s">
        <v>3840</v>
      </c>
      <c r="N20" s="994"/>
      <c r="O20" s="992"/>
      <c r="P20" s="991" t="s">
        <v>139</v>
      </c>
      <c r="Q20" s="992"/>
      <c r="R20" s="998"/>
    </row>
    <row r="21" spans="1:18" s="980" customFormat="1" ht="13.5" customHeight="1">
      <c r="A21" s="5073"/>
      <c r="B21" s="5068"/>
      <c r="C21" s="995"/>
      <c r="D21" s="989"/>
      <c r="E21" s="1010"/>
      <c r="F21" s="991"/>
      <c r="G21" s="996"/>
      <c r="H21" s="992"/>
      <c r="I21" s="992"/>
      <c r="J21" s="992"/>
      <c r="K21" s="992"/>
      <c r="L21" s="989"/>
      <c r="M21" s="993"/>
      <c r="N21" s="994"/>
      <c r="O21" s="992"/>
      <c r="P21" s="992"/>
      <c r="Q21" s="992"/>
      <c r="R21" s="998"/>
    </row>
    <row r="22" spans="1:18" s="980" customFormat="1" ht="13.5" customHeight="1">
      <c r="A22" s="5073"/>
      <c r="B22" s="5068"/>
      <c r="C22" s="995"/>
      <c r="D22" s="989"/>
      <c r="E22" s="1010"/>
      <c r="F22" s="991"/>
      <c r="G22" s="996"/>
      <c r="H22" s="991" t="s">
        <v>139</v>
      </c>
      <c r="I22" s="992"/>
      <c r="J22" s="992"/>
      <c r="K22" s="992"/>
      <c r="L22" s="989" t="s">
        <v>139</v>
      </c>
      <c r="M22" s="993" t="s">
        <v>3841</v>
      </c>
      <c r="N22" s="994"/>
      <c r="O22" s="992"/>
      <c r="P22" s="991" t="s">
        <v>139</v>
      </c>
      <c r="Q22" s="992"/>
      <c r="R22" s="998"/>
    </row>
    <row r="23" spans="1:18" s="980" customFormat="1" ht="13.5" customHeight="1">
      <c r="A23" s="5073"/>
      <c r="B23" s="5068"/>
      <c r="C23" s="995"/>
      <c r="D23" s="989"/>
      <c r="E23" s="1010"/>
      <c r="F23" s="991"/>
      <c r="G23" s="996"/>
      <c r="H23" s="992"/>
      <c r="I23" s="992"/>
      <c r="J23" s="992"/>
      <c r="K23" s="992"/>
      <c r="L23" s="989"/>
      <c r="M23" s="993"/>
      <c r="N23" s="994"/>
      <c r="O23" s="992"/>
      <c r="P23" s="992"/>
      <c r="Q23" s="992"/>
      <c r="R23" s="998"/>
    </row>
    <row r="24" spans="1:18" s="980" customFormat="1" ht="13.5" customHeight="1">
      <c r="A24" s="5073"/>
      <c r="B24" s="5068"/>
      <c r="C24" s="995"/>
      <c r="D24" s="989"/>
      <c r="E24" s="1010"/>
      <c r="F24" s="991"/>
      <c r="G24" s="996"/>
      <c r="H24" s="991" t="s">
        <v>139</v>
      </c>
      <c r="I24" s="992"/>
      <c r="J24" s="992"/>
      <c r="K24" s="992"/>
      <c r="L24" s="989" t="s">
        <v>139</v>
      </c>
      <c r="M24" s="993" t="s">
        <v>3842</v>
      </c>
      <c r="N24" s="994"/>
      <c r="O24" s="992"/>
      <c r="P24" s="991" t="s">
        <v>139</v>
      </c>
      <c r="Q24" s="992"/>
      <c r="R24" s="998"/>
    </row>
    <row r="25" spans="1:18" s="980" customFormat="1" ht="13.5" customHeight="1">
      <c r="A25" s="5073"/>
      <c r="B25" s="5068"/>
      <c r="C25" s="995"/>
      <c r="D25" s="989"/>
      <c r="E25" s="1010"/>
      <c r="F25" s="991"/>
      <c r="G25" s="996"/>
      <c r="H25" s="992"/>
      <c r="I25" s="992"/>
      <c r="J25" s="992"/>
      <c r="K25" s="992"/>
      <c r="L25" s="989"/>
      <c r="M25" s="993"/>
      <c r="N25" s="994"/>
      <c r="O25" s="992"/>
      <c r="P25" s="992"/>
      <c r="Q25" s="992"/>
      <c r="R25" s="998"/>
    </row>
    <row r="26" spans="1:18" s="980" customFormat="1" ht="13.5" customHeight="1">
      <c r="A26" s="5073"/>
      <c r="B26" s="5068"/>
      <c r="C26" s="995"/>
      <c r="D26" s="989"/>
      <c r="E26" s="1010"/>
      <c r="F26" s="991"/>
      <c r="G26" s="996"/>
      <c r="H26" s="991" t="s">
        <v>139</v>
      </c>
      <c r="I26" s="992"/>
      <c r="J26" s="992"/>
      <c r="K26" s="992"/>
      <c r="L26" s="989" t="s">
        <v>139</v>
      </c>
      <c r="M26" s="993" t="s">
        <v>3843</v>
      </c>
      <c r="N26" s="994" t="s">
        <v>139</v>
      </c>
      <c r="O26" s="992"/>
      <c r="P26" s="991" t="s">
        <v>139</v>
      </c>
      <c r="Q26" s="992"/>
      <c r="R26" s="998"/>
    </row>
    <row r="27" spans="1:18" s="980" customFormat="1" ht="13.5" customHeight="1">
      <c r="A27" s="5073"/>
      <c r="B27" s="5068"/>
      <c r="C27" s="1011"/>
      <c r="D27" s="999"/>
      <c r="E27" s="1012"/>
      <c r="F27" s="991"/>
      <c r="G27" s="996"/>
      <c r="H27" s="1001"/>
      <c r="I27" s="1001"/>
      <c r="J27" s="1001"/>
      <c r="K27" s="1001"/>
      <c r="L27" s="999"/>
      <c r="M27" s="1013" t="s">
        <v>3844</v>
      </c>
      <c r="N27" s="1002"/>
      <c r="O27" s="1001"/>
      <c r="P27" s="1001"/>
      <c r="Q27" s="1001"/>
      <c r="R27" s="1014"/>
    </row>
    <row r="28" spans="1:18" s="980" customFormat="1" ht="13.5" customHeight="1">
      <c r="A28" s="5073"/>
      <c r="B28" s="5068"/>
      <c r="C28" s="5121" t="s">
        <v>3845</v>
      </c>
      <c r="D28" s="1004" t="s">
        <v>139</v>
      </c>
      <c r="E28" s="1005" t="s">
        <v>498</v>
      </c>
      <c r="F28" s="1004" t="s">
        <v>139</v>
      </c>
      <c r="G28" s="5123" t="s">
        <v>3846</v>
      </c>
      <c r="H28" s="1006" t="s">
        <v>139</v>
      </c>
      <c r="I28" s="1006"/>
      <c r="J28" s="1006"/>
      <c r="K28" s="1006"/>
      <c r="L28" s="1004" t="s">
        <v>139</v>
      </c>
      <c r="M28" s="5070" t="s">
        <v>3847</v>
      </c>
      <c r="N28" s="1008" t="s">
        <v>139</v>
      </c>
      <c r="O28" s="1006" t="s">
        <v>139</v>
      </c>
      <c r="P28" s="1006"/>
      <c r="Q28" s="5116" t="s">
        <v>3307</v>
      </c>
      <c r="R28" s="5117" t="s">
        <v>3307</v>
      </c>
    </row>
    <row r="29" spans="1:18" s="980" customFormat="1" ht="13.5" customHeight="1">
      <c r="A29" s="5073"/>
      <c r="B29" s="5068"/>
      <c r="C29" s="5122"/>
      <c r="D29" s="989"/>
      <c r="E29" s="1010"/>
      <c r="F29" s="991"/>
      <c r="G29" s="5077"/>
      <c r="H29" s="992"/>
      <c r="I29" s="992"/>
      <c r="J29" s="992"/>
      <c r="K29" s="992"/>
      <c r="L29" s="989"/>
      <c r="M29" s="5060"/>
      <c r="N29" s="994"/>
      <c r="O29" s="992"/>
      <c r="P29" s="992"/>
      <c r="Q29" s="5081"/>
      <c r="R29" s="5084"/>
    </row>
    <row r="30" spans="1:18" s="980" customFormat="1" ht="13.5" customHeight="1">
      <c r="A30" s="5073"/>
      <c r="B30" s="5068"/>
      <c r="C30" s="5122"/>
      <c r="D30" s="989"/>
      <c r="E30" s="1010"/>
      <c r="F30" s="991" t="s">
        <v>139</v>
      </c>
      <c r="G30" s="5077" t="s">
        <v>3848</v>
      </c>
      <c r="H30" s="991" t="s">
        <v>139</v>
      </c>
      <c r="I30" s="992"/>
      <c r="J30" s="992"/>
      <c r="K30" s="992"/>
      <c r="L30" s="989" t="s">
        <v>139</v>
      </c>
      <c r="M30" s="5060" t="s">
        <v>3849</v>
      </c>
      <c r="N30" s="994" t="s">
        <v>139</v>
      </c>
      <c r="O30" s="991" t="s">
        <v>139</v>
      </c>
      <c r="P30" s="992"/>
      <c r="Q30" s="5081"/>
      <c r="R30" s="5084"/>
    </row>
    <row r="31" spans="1:18" s="980" customFormat="1" ht="13.5" customHeight="1">
      <c r="A31" s="5073"/>
      <c r="B31" s="5068"/>
      <c r="C31" s="995"/>
      <c r="D31" s="989"/>
      <c r="E31" s="1010"/>
      <c r="F31" s="991"/>
      <c r="G31" s="5077"/>
      <c r="H31" s="992"/>
      <c r="I31" s="992"/>
      <c r="J31" s="992"/>
      <c r="K31" s="992"/>
      <c r="L31" s="989"/>
      <c r="M31" s="5060"/>
      <c r="N31" s="994"/>
      <c r="O31" s="992"/>
      <c r="P31" s="992"/>
      <c r="Q31" s="5081"/>
      <c r="R31" s="5084"/>
    </row>
    <row r="32" spans="1:18" s="980" customFormat="1" ht="13.5" customHeight="1">
      <c r="A32" s="5073"/>
      <c r="B32" s="5068"/>
      <c r="C32" s="995"/>
      <c r="D32" s="989"/>
      <c r="E32" s="1010"/>
      <c r="F32" s="991" t="s">
        <v>139</v>
      </c>
      <c r="G32" s="5077" t="s">
        <v>3309</v>
      </c>
      <c r="H32" s="991" t="s">
        <v>139</v>
      </c>
      <c r="I32" s="991" t="s">
        <v>139</v>
      </c>
      <c r="J32" s="991" t="s">
        <v>139</v>
      </c>
      <c r="K32" s="991" t="s">
        <v>139</v>
      </c>
      <c r="L32" s="989" t="s">
        <v>139</v>
      </c>
      <c r="M32" s="5060" t="s">
        <v>3850</v>
      </c>
      <c r="N32" s="994" t="s">
        <v>139</v>
      </c>
      <c r="O32" s="991" t="s">
        <v>139</v>
      </c>
      <c r="P32" s="992"/>
      <c r="Q32" s="5081"/>
      <c r="R32" s="5084"/>
    </row>
    <row r="33" spans="1:18" s="980" customFormat="1" ht="13.5" customHeight="1">
      <c r="A33" s="5073"/>
      <c r="B33" s="5068"/>
      <c r="C33" s="995"/>
      <c r="D33" s="989"/>
      <c r="E33" s="1010"/>
      <c r="F33" s="991"/>
      <c r="G33" s="5077"/>
      <c r="H33" s="992"/>
      <c r="I33" s="992"/>
      <c r="J33" s="992"/>
      <c r="K33" s="992"/>
      <c r="L33" s="989"/>
      <c r="M33" s="5060"/>
      <c r="N33" s="994"/>
      <c r="O33" s="992"/>
      <c r="P33" s="992"/>
      <c r="Q33" s="5081"/>
      <c r="R33" s="5084"/>
    </row>
    <row r="34" spans="1:18" s="980" customFormat="1" ht="13.5" customHeight="1">
      <c r="A34" s="5073"/>
      <c r="B34" s="5068"/>
      <c r="C34" s="995"/>
      <c r="D34" s="989"/>
      <c r="E34" s="1010"/>
      <c r="F34" s="991" t="s">
        <v>139</v>
      </c>
      <c r="G34" s="5077" t="s">
        <v>3851</v>
      </c>
      <c r="H34" s="991" t="s">
        <v>139</v>
      </c>
      <c r="I34" s="991" t="s">
        <v>139</v>
      </c>
      <c r="J34" s="992"/>
      <c r="K34" s="992"/>
      <c r="L34" s="989" t="s">
        <v>139</v>
      </c>
      <c r="M34" s="5060" t="s">
        <v>3852</v>
      </c>
      <c r="N34" s="994" t="s">
        <v>139</v>
      </c>
      <c r="O34" s="991" t="s">
        <v>139</v>
      </c>
      <c r="P34" s="991" t="s">
        <v>139</v>
      </c>
      <c r="Q34" s="992"/>
      <c r="R34" s="998"/>
    </row>
    <row r="35" spans="1:18" s="980" customFormat="1" ht="13.5" customHeight="1">
      <c r="A35" s="5073"/>
      <c r="B35" s="5068"/>
      <c r="C35" s="995"/>
      <c r="D35" s="989"/>
      <c r="E35" s="1010"/>
      <c r="F35" s="991"/>
      <c r="G35" s="5077"/>
      <c r="H35" s="992"/>
      <c r="I35" s="992"/>
      <c r="J35" s="992"/>
      <c r="K35" s="992"/>
      <c r="L35" s="989"/>
      <c r="M35" s="5060"/>
      <c r="N35" s="994"/>
      <c r="O35" s="992"/>
      <c r="P35" s="992"/>
      <c r="Q35" s="992"/>
      <c r="R35" s="998"/>
    </row>
    <row r="36" spans="1:18" s="980" customFormat="1" ht="13.5" customHeight="1">
      <c r="A36" s="5073"/>
      <c r="B36" s="5068"/>
      <c r="C36" s="995"/>
      <c r="D36" s="989"/>
      <c r="E36" s="1010"/>
      <c r="F36" s="991" t="s">
        <v>139</v>
      </c>
      <c r="G36" s="5059"/>
      <c r="H36" s="991" t="s">
        <v>139</v>
      </c>
      <c r="I36" s="992"/>
      <c r="J36" s="992"/>
      <c r="K36" s="992"/>
      <c r="L36" s="989" t="s">
        <v>139</v>
      </c>
      <c r="M36" s="5060" t="s">
        <v>3853</v>
      </c>
      <c r="N36" s="994" t="s">
        <v>139</v>
      </c>
      <c r="O36" s="991" t="s">
        <v>139</v>
      </c>
      <c r="P36" s="992"/>
      <c r="Q36" s="992"/>
      <c r="R36" s="998"/>
    </row>
    <row r="37" spans="1:18" s="980" customFormat="1" ht="13.5" customHeight="1">
      <c r="A37" s="5073"/>
      <c r="B37" s="5068"/>
      <c r="C37" s="995"/>
      <c r="D37" s="989"/>
      <c r="E37" s="1010"/>
      <c r="F37" s="991"/>
      <c r="G37" s="5059"/>
      <c r="H37" s="992"/>
      <c r="I37" s="992"/>
      <c r="J37" s="992"/>
      <c r="K37" s="992"/>
      <c r="L37" s="989"/>
      <c r="M37" s="5060"/>
      <c r="N37" s="994"/>
      <c r="O37" s="992"/>
      <c r="P37" s="992"/>
      <c r="Q37" s="992"/>
      <c r="R37" s="998"/>
    </row>
    <row r="38" spans="1:18" s="980" customFormat="1" ht="13.5" customHeight="1">
      <c r="A38" s="5073"/>
      <c r="B38" s="5068"/>
      <c r="C38" s="995"/>
      <c r="D38" s="989"/>
      <c r="E38" s="1010"/>
      <c r="F38" s="991" t="s">
        <v>139</v>
      </c>
      <c r="G38" s="5059"/>
      <c r="H38" s="991" t="s">
        <v>139</v>
      </c>
      <c r="I38" s="992"/>
      <c r="J38" s="992"/>
      <c r="K38" s="992"/>
      <c r="L38" s="989" t="s">
        <v>139</v>
      </c>
      <c r="M38" s="5060" t="s">
        <v>3854</v>
      </c>
      <c r="N38" s="994" t="s">
        <v>139</v>
      </c>
      <c r="O38" s="991" t="s">
        <v>139</v>
      </c>
      <c r="P38" s="992"/>
      <c r="Q38" s="992"/>
      <c r="R38" s="998"/>
    </row>
    <row r="39" spans="1:18" s="980" customFormat="1" ht="13.5" customHeight="1">
      <c r="A39" s="5073"/>
      <c r="B39" s="5068"/>
      <c r="C39" s="995"/>
      <c r="D39" s="989"/>
      <c r="E39" s="1010"/>
      <c r="F39" s="991"/>
      <c r="G39" s="5059"/>
      <c r="H39" s="992"/>
      <c r="I39" s="992"/>
      <c r="J39" s="992"/>
      <c r="K39" s="992"/>
      <c r="L39" s="989"/>
      <c r="M39" s="5060"/>
      <c r="N39" s="994"/>
      <c r="O39" s="992"/>
      <c r="P39" s="992"/>
      <c r="Q39" s="992"/>
      <c r="R39" s="998"/>
    </row>
    <row r="40" spans="1:18" s="980" customFormat="1" ht="13.5" customHeight="1">
      <c r="A40" s="5073"/>
      <c r="B40" s="5068"/>
      <c r="C40" s="995"/>
      <c r="D40" s="989"/>
      <c r="E40" s="1010"/>
      <c r="F40" s="991"/>
      <c r="G40" s="5059"/>
      <c r="H40" s="991" t="s">
        <v>139</v>
      </c>
      <c r="I40" s="992"/>
      <c r="J40" s="992"/>
      <c r="K40" s="992"/>
      <c r="L40" s="989" t="s">
        <v>139</v>
      </c>
      <c r="M40" s="5060" t="s">
        <v>3855</v>
      </c>
      <c r="N40" s="994" t="s">
        <v>139</v>
      </c>
      <c r="O40" s="991" t="s">
        <v>139</v>
      </c>
      <c r="P40" s="992"/>
      <c r="Q40" s="992"/>
      <c r="R40" s="998"/>
    </row>
    <row r="41" spans="1:18" s="980" customFormat="1" ht="13.5" customHeight="1">
      <c r="A41" s="5073"/>
      <c r="B41" s="5068"/>
      <c r="C41" s="995"/>
      <c r="D41" s="989"/>
      <c r="E41" s="1010"/>
      <c r="F41" s="991"/>
      <c r="G41" s="5059"/>
      <c r="H41" s="992"/>
      <c r="I41" s="992"/>
      <c r="J41" s="992"/>
      <c r="K41" s="992"/>
      <c r="L41" s="989"/>
      <c r="M41" s="5060"/>
      <c r="N41" s="994"/>
      <c r="O41" s="992"/>
      <c r="P41" s="992"/>
      <c r="Q41" s="992"/>
      <c r="R41" s="998"/>
    </row>
    <row r="42" spans="1:18" s="980" customFormat="1" ht="13.5" customHeight="1">
      <c r="A42" s="5073"/>
      <c r="B42" s="5068"/>
      <c r="C42" s="995"/>
      <c r="D42" s="989"/>
      <c r="E42" s="1010"/>
      <c r="F42" s="991"/>
      <c r="G42" s="5059"/>
      <c r="H42" s="992"/>
      <c r="I42" s="991" t="s">
        <v>139</v>
      </c>
      <c r="J42" s="992"/>
      <c r="K42" s="992"/>
      <c r="L42" s="989" t="s">
        <v>139</v>
      </c>
      <c r="M42" s="5060" t="s">
        <v>3856</v>
      </c>
      <c r="N42" s="994" t="s">
        <v>139</v>
      </c>
      <c r="O42" s="992"/>
      <c r="P42" s="991" t="s">
        <v>139</v>
      </c>
      <c r="Q42" s="992"/>
      <c r="R42" s="998"/>
    </row>
    <row r="43" spans="1:18" s="980" customFormat="1" ht="13.5" customHeight="1">
      <c r="A43" s="5073"/>
      <c r="B43" s="5068"/>
      <c r="C43" s="995"/>
      <c r="D43" s="999"/>
      <c r="E43" s="1012"/>
      <c r="F43" s="1015"/>
      <c r="G43" s="5124"/>
      <c r="H43" s="1001"/>
      <c r="I43" s="1001"/>
      <c r="J43" s="1001"/>
      <c r="K43" s="1001"/>
      <c r="L43" s="999"/>
      <c r="M43" s="5071"/>
      <c r="N43" s="1002"/>
      <c r="O43" s="1001"/>
      <c r="P43" s="1001"/>
      <c r="Q43" s="992"/>
      <c r="R43" s="998"/>
    </row>
    <row r="44" spans="1:18" ht="12" customHeight="1">
      <c r="A44" s="5073"/>
      <c r="B44" s="5068"/>
      <c r="C44" s="5111" t="s">
        <v>3857</v>
      </c>
      <c r="D44" s="1004" t="s">
        <v>139</v>
      </c>
      <c r="E44" s="1005" t="s">
        <v>498</v>
      </c>
      <c r="F44" s="1004" t="s">
        <v>139</v>
      </c>
      <c r="G44" s="5114" t="s">
        <v>3309</v>
      </c>
      <c r="H44" s="1006" t="s">
        <v>139</v>
      </c>
      <c r="I44" s="1006" t="s">
        <v>139</v>
      </c>
      <c r="J44" s="1006" t="s">
        <v>139</v>
      </c>
      <c r="K44" s="1006" t="s">
        <v>139</v>
      </c>
      <c r="L44" s="1004" t="s">
        <v>139</v>
      </c>
      <c r="M44" s="5070" t="s">
        <v>3858</v>
      </c>
      <c r="N44" s="1008" t="s">
        <v>139</v>
      </c>
      <c r="O44" s="1006" t="s">
        <v>139</v>
      </c>
      <c r="P44" s="1006" t="s">
        <v>139</v>
      </c>
      <c r="Q44" s="5116" t="s">
        <v>3307</v>
      </c>
      <c r="R44" s="5117" t="s">
        <v>3307</v>
      </c>
    </row>
    <row r="45" spans="1:18" ht="12" customHeight="1">
      <c r="A45" s="5073"/>
      <c r="B45" s="5068"/>
      <c r="C45" s="5112"/>
      <c r="D45" s="989"/>
      <c r="E45" s="1010"/>
      <c r="F45" s="989"/>
      <c r="G45" s="5115"/>
      <c r="H45" s="992"/>
      <c r="I45" s="992"/>
      <c r="J45" s="992"/>
      <c r="K45" s="992"/>
      <c r="L45" s="989"/>
      <c r="M45" s="5060"/>
      <c r="N45" s="994"/>
      <c r="O45" s="992"/>
      <c r="P45" s="992"/>
      <c r="Q45" s="5081"/>
      <c r="R45" s="5084"/>
    </row>
    <row r="46" spans="1:18" ht="12" customHeight="1">
      <c r="A46" s="5073"/>
      <c r="B46" s="5068"/>
      <c r="C46" s="5112"/>
      <c r="D46" s="989"/>
      <c r="E46" s="1010"/>
      <c r="F46" s="991" t="s">
        <v>139</v>
      </c>
      <c r="G46" s="5064"/>
      <c r="H46" s="991" t="s">
        <v>139</v>
      </c>
      <c r="I46" s="991" t="s">
        <v>139</v>
      </c>
      <c r="J46" s="991" t="s">
        <v>139</v>
      </c>
      <c r="K46" s="991" t="s">
        <v>139</v>
      </c>
      <c r="L46" s="989" t="s">
        <v>139</v>
      </c>
      <c r="M46" s="5060" t="s">
        <v>3859</v>
      </c>
      <c r="N46" s="994" t="s">
        <v>139</v>
      </c>
      <c r="O46" s="991" t="s">
        <v>139</v>
      </c>
      <c r="P46" s="991" t="s">
        <v>139</v>
      </c>
      <c r="Q46" s="5081"/>
      <c r="R46" s="5084"/>
    </row>
    <row r="47" spans="1:18" ht="12" customHeight="1">
      <c r="A47" s="5073"/>
      <c r="B47" s="5068"/>
      <c r="C47" s="5112"/>
      <c r="D47" s="989"/>
      <c r="E47" s="1010"/>
      <c r="F47" s="989"/>
      <c r="G47" s="5064"/>
      <c r="H47" s="992"/>
      <c r="I47" s="992"/>
      <c r="J47" s="992"/>
      <c r="K47" s="992"/>
      <c r="L47" s="989"/>
      <c r="M47" s="5060"/>
      <c r="N47" s="994"/>
      <c r="O47" s="992"/>
      <c r="P47" s="992"/>
      <c r="Q47" s="5081"/>
      <c r="R47" s="5084"/>
    </row>
    <row r="48" spans="1:18" ht="12" customHeight="1">
      <c r="A48" s="5073"/>
      <c r="B48" s="5068"/>
      <c r="C48" s="5112"/>
      <c r="D48" s="989"/>
      <c r="E48" s="1010"/>
      <c r="F48" s="991" t="s">
        <v>139</v>
      </c>
      <c r="G48" s="5064"/>
      <c r="H48" s="992"/>
      <c r="I48" s="991" t="s">
        <v>139</v>
      </c>
      <c r="J48" s="991" t="s">
        <v>139</v>
      </c>
      <c r="K48" s="991" t="s">
        <v>139</v>
      </c>
      <c r="L48" s="989" t="s">
        <v>139</v>
      </c>
      <c r="M48" s="5060" t="s">
        <v>3860</v>
      </c>
      <c r="N48" s="994" t="s">
        <v>139</v>
      </c>
      <c r="O48" s="991" t="s">
        <v>139</v>
      </c>
      <c r="P48" s="991" t="s">
        <v>139</v>
      </c>
      <c r="Q48" s="5081"/>
      <c r="R48" s="5084"/>
    </row>
    <row r="49" spans="1:18" ht="12" customHeight="1">
      <c r="A49" s="5073"/>
      <c r="B49" s="5068"/>
      <c r="C49" s="5112"/>
      <c r="D49" s="989"/>
      <c r="E49" s="1010"/>
      <c r="F49" s="989"/>
      <c r="G49" s="5064"/>
      <c r="H49" s="992"/>
      <c r="I49" s="992"/>
      <c r="J49" s="992"/>
      <c r="K49" s="992"/>
      <c r="L49" s="989"/>
      <c r="M49" s="5060"/>
      <c r="N49" s="994"/>
      <c r="O49" s="992"/>
      <c r="P49" s="992"/>
      <c r="Q49" s="5081"/>
      <c r="R49" s="5084"/>
    </row>
    <row r="50" spans="1:18" ht="12" customHeight="1">
      <c r="A50" s="5073"/>
      <c r="B50" s="5068"/>
      <c r="C50" s="5112"/>
      <c r="D50" s="989"/>
      <c r="E50" s="1010"/>
      <c r="F50" s="991" t="s">
        <v>139</v>
      </c>
      <c r="G50" s="5064"/>
      <c r="H50" s="991" t="s">
        <v>139</v>
      </c>
      <c r="I50" s="991" t="s">
        <v>139</v>
      </c>
      <c r="J50" s="991" t="s">
        <v>139</v>
      </c>
      <c r="K50" s="991" t="s">
        <v>139</v>
      </c>
      <c r="L50" s="989" t="s">
        <v>139</v>
      </c>
      <c r="M50" s="5060" t="s">
        <v>3861</v>
      </c>
      <c r="N50" s="994" t="s">
        <v>139</v>
      </c>
      <c r="O50" s="991" t="s">
        <v>139</v>
      </c>
      <c r="P50" s="991" t="s">
        <v>139</v>
      </c>
      <c r="Q50" s="5081"/>
      <c r="R50" s="5084"/>
    </row>
    <row r="51" spans="1:18" ht="12" customHeight="1">
      <c r="A51" s="5073"/>
      <c r="B51" s="5068"/>
      <c r="C51" s="5112"/>
      <c r="D51" s="989"/>
      <c r="E51" s="1010"/>
      <c r="F51" s="989"/>
      <c r="G51" s="5064"/>
      <c r="H51" s="992"/>
      <c r="I51" s="992"/>
      <c r="J51" s="992"/>
      <c r="K51" s="992"/>
      <c r="L51" s="989"/>
      <c r="M51" s="5060"/>
      <c r="N51" s="994"/>
      <c r="O51" s="992"/>
      <c r="P51" s="992"/>
      <c r="Q51" s="5081"/>
      <c r="R51" s="5084"/>
    </row>
    <row r="52" spans="1:18" ht="12" customHeight="1">
      <c r="A52" s="5073"/>
      <c r="B52" s="5068"/>
      <c r="C52" s="5112"/>
      <c r="D52" s="989"/>
      <c r="E52" s="1010"/>
      <c r="F52" s="989"/>
      <c r="G52" s="5064"/>
      <c r="H52" s="992"/>
      <c r="I52" s="991" t="s">
        <v>139</v>
      </c>
      <c r="J52" s="991" t="s">
        <v>139</v>
      </c>
      <c r="K52" s="991" t="s">
        <v>139</v>
      </c>
      <c r="L52" s="989" t="s">
        <v>139</v>
      </c>
      <c r="M52" s="5060" t="s">
        <v>3862</v>
      </c>
      <c r="N52" s="994" t="s">
        <v>139</v>
      </c>
      <c r="O52" s="991" t="s">
        <v>139</v>
      </c>
      <c r="P52" s="991" t="s">
        <v>139</v>
      </c>
      <c r="Q52" s="5081"/>
      <c r="R52" s="5084"/>
    </row>
    <row r="53" spans="1:18" ht="12" customHeight="1">
      <c r="A53" s="5073"/>
      <c r="B53" s="5068"/>
      <c r="C53" s="5112"/>
      <c r="D53" s="989"/>
      <c r="E53" s="1010"/>
      <c r="F53" s="989"/>
      <c r="G53" s="5064"/>
      <c r="H53" s="992"/>
      <c r="I53" s="992"/>
      <c r="J53" s="992"/>
      <c r="K53" s="992"/>
      <c r="L53" s="989"/>
      <c r="M53" s="5060"/>
      <c r="N53" s="994"/>
      <c r="O53" s="992"/>
      <c r="P53" s="992"/>
      <c r="Q53" s="5081"/>
      <c r="R53" s="5084"/>
    </row>
    <row r="54" spans="1:18" ht="12" customHeight="1">
      <c r="A54" s="5073"/>
      <c r="B54" s="5068"/>
      <c r="C54" s="5112"/>
      <c r="D54" s="989"/>
      <c r="E54" s="1010"/>
      <c r="F54" s="989"/>
      <c r="G54" s="5064"/>
      <c r="H54" s="992"/>
      <c r="I54" s="992"/>
      <c r="J54" s="992"/>
      <c r="K54" s="991" t="s">
        <v>139</v>
      </c>
      <c r="L54" s="989" t="s">
        <v>139</v>
      </c>
      <c r="M54" s="5060" t="s">
        <v>3863</v>
      </c>
      <c r="N54" s="994" t="s">
        <v>139</v>
      </c>
      <c r="O54" s="992"/>
      <c r="P54" s="992"/>
      <c r="Q54" s="5081"/>
      <c r="R54" s="5084"/>
    </row>
    <row r="55" spans="1:18" ht="12" customHeight="1">
      <c r="A55" s="5073"/>
      <c r="B55" s="5068"/>
      <c r="C55" s="5112"/>
      <c r="D55" s="989"/>
      <c r="E55" s="1010"/>
      <c r="F55" s="989"/>
      <c r="G55" s="5064"/>
      <c r="H55" s="992"/>
      <c r="I55" s="992"/>
      <c r="J55" s="992"/>
      <c r="K55" s="992"/>
      <c r="L55" s="989"/>
      <c r="M55" s="5060"/>
      <c r="N55" s="994"/>
      <c r="O55" s="992"/>
      <c r="P55" s="992"/>
      <c r="Q55" s="5081"/>
      <c r="R55" s="5084"/>
    </row>
    <row r="56" spans="1:18" ht="12" customHeight="1">
      <c r="A56" s="5073"/>
      <c r="B56" s="5068"/>
      <c r="C56" s="5112"/>
      <c r="D56" s="989"/>
      <c r="E56" s="1010"/>
      <c r="F56" s="989"/>
      <c r="G56" s="5064"/>
      <c r="H56" s="992"/>
      <c r="I56" s="992"/>
      <c r="J56" s="992"/>
      <c r="K56" s="991" t="s">
        <v>139</v>
      </c>
      <c r="L56" s="989" t="s">
        <v>139</v>
      </c>
      <c r="M56" s="5060" t="s">
        <v>3864</v>
      </c>
      <c r="N56" s="994"/>
      <c r="O56" s="992"/>
      <c r="P56" s="991" t="s">
        <v>139</v>
      </c>
      <c r="Q56" s="5081"/>
      <c r="R56" s="5084"/>
    </row>
    <row r="57" spans="1:18" ht="12" customHeight="1">
      <c r="A57" s="5073"/>
      <c r="B57" s="5069"/>
      <c r="C57" s="5113"/>
      <c r="D57" s="999"/>
      <c r="E57" s="1012"/>
      <c r="F57" s="999"/>
      <c r="G57" s="5118"/>
      <c r="H57" s="1001"/>
      <c r="I57" s="1001"/>
      <c r="J57" s="1001"/>
      <c r="K57" s="1001"/>
      <c r="L57" s="999"/>
      <c r="M57" s="5071"/>
      <c r="N57" s="1002"/>
      <c r="O57" s="1001"/>
      <c r="P57" s="1001"/>
      <c r="Q57" s="5119"/>
      <c r="R57" s="5120"/>
    </row>
    <row r="58" spans="1:18" ht="12" customHeight="1">
      <c r="A58" s="5073"/>
      <c r="B58" s="5067" t="s">
        <v>3865</v>
      </c>
      <c r="C58" s="5067" t="s">
        <v>3866</v>
      </c>
      <c r="D58" s="1004" t="s">
        <v>139</v>
      </c>
      <c r="E58" s="1005" t="s">
        <v>498</v>
      </c>
      <c r="F58" s="1004"/>
      <c r="G58" s="5110"/>
      <c r="H58" s="1006" t="s">
        <v>139</v>
      </c>
      <c r="I58" s="1006"/>
      <c r="J58" s="1006"/>
      <c r="K58" s="1006"/>
      <c r="L58" s="1004" t="s">
        <v>139</v>
      </c>
      <c r="M58" s="5060" t="s">
        <v>3867</v>
      </c>
      <c r="N58" s="1008" t="s">
        <v>139</v>
      </c>
      <c r="O58" s="1006"/>
      <c r="P58" s="1006"/>
      <c r="Q58" s="5116" t="s">
        <v>3307</v>
      </c>
      <c r="R58" s="5117" t="s">
        <v>3307</v>
      </c>
    </row>
    <row r="59" spans="1:18" ht="12" customHeight="1">
      <c r="A59" s="5073"/>
      <c r="B59" s="5068"/>
      <c r="C59" s="5062"/>
      <c r="D59" s="989"/>
      <c r="E59" s="1010"/>
      <c r="F59" s="989"/>
      <c r="G59" s="5064"/>
      <c r="H59" s="992"/>
      <c r="I59" s="992"/>
      <c r="J59" s="992"/>
      <c r="K59" s="992"/>
      <c r="L59" s="989"/>
      <c r="M59" s="5060"/>
      <c r="N59" s="994"/>
      <c r="O59" s="992"/>
      <c r="P59" s="992"/>
      <c r="Q59" s="5081"/>
      <c r="R59" s="5084"/>
    </row>
    <row r="60" spans="1:18" ht="12" customHeight="1">
      <c r="A60" s="5073"/>
      <c r="B60" s="5068"/>
      <c r="C60" s="5062"/>
      <c r="D60" s="989"/>
      <c r="E60" s="1010"/>
      <c r="F60" s="989"/>
      <c r="G60" s="5064"/>
      <c r="H60" s="991" t="s">
        <v>139</v>
      </c>
      <c r="I60" s="992"/>
      <c r="J60" s="992"/>
      <c r="K60" s="992"/>
      <c r="L60" s="989" t="s">
        <v>139</v>
      </c>
      <c r="M60" s="5060" t="s">
        <v>3868</v>
      </c>
      <c r="N60" s="994" t="s">
        <v>139</v>
      </c>
      <c r="O60" s="992"/>
      <c r="P60" s="992"/>
      <c r="Q60" s="5081"/>
      <c r="R60" s="5084"/>
    </row>
    <row r="61" spans="1:18" ht="12" customHeight="1" thickBot="1">
      <c r="A61" s="5074"/>
      <c r="B61" s="5075"/>
      <c r="C61" s="5063"/>
      <c r="D61" s="1017"/>
      <c r="E61" s="1018"/>
      <c r="F61" s="1017"/>
      <c r="G61" s="5065"/>
      <c r="H61" s="1019"/>
      <c r="I61" s="1019"/>
      <c r="J61" s="1019"/>
      <c r="K61" s="1019"/>
      <c r="L61" s="1017"/>
      <c r="M61" s="5066"/>
      <c r="N61" s="1020"/>
      <c r="O61" s="1019"/>
      <c r="P61" s="1019"/>
      <c r="Q61" s="5082"/>
      <c r="R61" s="5085"/>
    </row>
    <row r="62" spans="1:18" ht="12" customHeight="1">
      <c r="A62" s="1021"/>
      <c r="B62" s="1022"/>
      <c r="C62" s="1023"/>
      <c r="E62" s="1024"/>
      <c r="H62" s="1024"/>
      <c r="I62" s="1024"/>
      <c r="J62" s="1024"/>
      <c r="K62" s="1024"/>
      <c r="L62" s="1024"/>
      <c r="M62" s="1026"/>
    </row>
    <row r="63" spans="1:18" ht="12" customHeight="1">
      <c r="A63" s="1021"/>
      <c r="B63" s="1022"/>
      <c r="C63" s="1023"/>
      <c r="E63" s="1024"/>
      <c r="H63" s="1024"/>
      <c r="I63" s="1024"/>
      <c r="J63" s="1024"/>
      <c r="K63" s="1024"/>
      <c r="L63" s="1024"/>
      <c r="M63" s="1026"/>
    </row>
    <row r="64" spans="1:18" ht="12" customHeight="1">
      <c r="A64" s="1021"/>
      <c r="B64" s="1022"/>
      <c r="C64" s="1023"/>
      <c r="E64" s="1024"/>
      <c r="H64" s="1024"/>
      <c r="I64" s="1024"/>
      <c r="J64" s="1024"/>
      <c r="K64" s="1024"/>
      <c r="L64" s="1024"/>
      <c r="M64" s="1026"/>
    </row>
    <row r="65" spans="1:18" ht="12" customHeight="1">
      <c r="A65" s="1021"/>
      <c r="B65" s="1022"/>
      <c r="C65" s="1023"/>
      <c r="E65" s="1024"/>
      <c r="H65" s="1024"/>
      <c r="I65" s="1024"/>
      <c r="J65" s="1024"/>
      <c r="K65" s="1024"/>
      <c r="L65" s="1024"/>
      <c r="M65" s="1026"/>
    </row>
    <row r="66" spans="1:18" ht="13.5">
      <c r="C66" s="973"/>
      <c r="D66" s="974"/>
      <c r="E66" s="973"/>
      <c r="F66" s="974"/>
      <c r="G66" s="975"/>
      <c r="H66" s="973"/>
      <c r="I66" s="973"/>
      <c r="J66" s="973"/>
      <c r="K66" s="973"/>
      <c r="L66" s="973"/>
      <c r="M66" s="976"/>
      <c r="N66" s="977"/>
      <c r="O66" s="977"/>
      <c r="P66" s="977"/>
      <c r="Q66" s="977"/>
      <c r="R66" s="978" t="s">
        <v>3869</v>
      </c>
    </row>
    <row r="67" spans="1:18" ht="13.5">
      <c r="C67" s="973"/>
      <c r="D67" s="974"/>
      <c r="E67" s="973"/>
      <c r="F67" s="974"/>
      <c r="G67" s="975"/>
      <c r="H67" s="973"/>
      <c r="I67" s="973"/>
      <c r="J67" s="5087" t="s">
        <v>3292</v>
      </c>
      <c r="K67" s="5087"/>
      <c r="L67" s="5087"/>
      <c r="M67" s="5087"/>
      <c r="N67" s="5087"/>
      <c r="O67" s="5087"/>
      <c r="P67" s="5087"/>
      <c r="Q67" s="5087"/>
      <c r="R67" s="5087"/>
    </row>
    <row r="68" spans="1:18" s="979" customFormat="1" ht="21" customHeight="1">
      <c r="A68" s="973" t="s">
        <v>3870</v>
      </c>
      <c r="B68" s="973"/>
      <c r="C68" s="973"/>
      <c r="D68" s="974"/>
      <c r="E68" s="973"/>
      <c r="F68" s="974"/>
      <c r="G68" s="975"/>
      <c r="H68" s="973"/>
      <c r="I68" s="973"/>
      <c r="J68" s="5088" t="s">
        <v>3293</v>
      </c>
      <c r="K68" s="5088"/>
      <c r="L68" s="5088"/>
      <c r="M68" s="5088"/>
      <c r="N68" s="5088"/>
      <c r="O68" s="5088"/>
      <c r="P68" s="5088"/>
      <c r="Q68" s="5088"/>
      <c r="R68" s="5088"/>
    </row>
    <row r="69" spans="1:18" s="979" customFormat="1" ht="15" customHeight="1" thickBot="1">
      <c r="A69" s="973"/>
      <c r="B69" s="973"/>
      <c r="C69" s="1016"/>
      <c r="D69" s="1024"/>
      <c r="E69" s="1016"/>
      <c r="F69" s="1024"/>
      <c r="G69" s="1025"/>
      <c r="H69" s="1016"/>
      <c r="I69" s="1016"/>
      <c r="J69" s="1016"/>
      <c r="K69" s="1016"/>
      <c r="L69" s="1016"/>
      <c r="M69" s="1027"/>
      <c r="N69" s="1024"/>
      <c r="O69" s="1024"/>
      <c r="P69" s="1024"/>
      <c r="Q69" s="1024"/>
      <c r="R69" s="1024"/>
    </row>
    <row r="70" spans="1:18" s="979" customFormat="1" ht="15" customHeight="1">
      <c r="A70" s="5089"/>
      <c r="B70" s="5092" t="s">
        <v>3294</v>
      </c>
      <c r="C70" s="5092" t="s">
        <v>3295</v>
      </c>
      <c r="D70" s="5092" t="s">
        <v>3296</v>
      </c>
      <c r="E70" s="5092"/>
      <c r="F70" s="5092"/>
      <c r="G70" s="5092"/>
      <c r="H70" s="5092"/>
      <c r="I70" s="5092"/>
      <c r="J70" s="5092"/>
      <c r="K70" s="5092"/>
      <c r="L70" s="5092"/>
      <c r="M70" s="5095"/>
      <c r="N70" s="5096" t="s">
        <v>3310</v>
      </c>
      <c r="O70" s="5096"/>
      <c r="P70" s="5096"/>
      <c r="Q70" s="5096"/>
      <c r="R70" s="5097"/>
    </row>
    <row r="71" spans="1:18" ht="13.5" customHeight="1">
      <c r="A71" s="5090"/>
      <c r="B71" s="5093"/>
      <c r="C71" s="5093"/>
      <c r="D71" s="5098" t="s">
        <v>3297</v>
      </c>
      <c r="E71" s="5099"/>
      <c r="F71" s="5102" t="s">
        <v>3298</v>
      </c>
      <c r="G71" s="5103"/>
      <c r="H71" s="5093" t="s">
        <v>3871</v>
      </c>
      <c r="I71" s="5093"/>
      <c r="J71" s="5093"/>
      <c r="K71" s="5093"/>
      <c r="L71" s="5102" t="s">
        <v>528</v>
      </c>
      <c r="M71" s="5106"/>
      <c r="N71" s="5108" t="s">
        <v>3300</v>
      </c>
      <c r="O71" s="5093"/>
      <c r="P71" s="5093"/>
      <c r="Q71" s="5093" t="s">
        <v>3301</v>
      </c>
      <c r="R71" s="5109"/>
    </row>
    <row r="72" spans="1:18" s="980" customFormat="1" ht="13.5" customHeight="1" thickBot="1">
      <c r="A72" s="5091"/>
      <c r="B72" s="5094"/>
      <c r="C72" s="5094"/>
      <c r="D72" s="5100"/>
      <c r="E72" s="5101"/>
      <c r="F72" s="5104"/>
      <c r="G72" s="5105"/>
      <c r="H72" s="981">
        <v>1</v>
      </c>
      <c r="I72" s="981">
        <v>2</v>
      </c>
      <c r="J72" s="981">
        <v>3</v>
      </c>
      <c r="K72" s="981">
        <v>4</v>
      </c>
      <c r="L72" s="5104"/>
      <c r="M72" s="5107"/>
      <c r="N72" s="982" t="s">
        <v>3302</v>
      </c>
      <c r="O72" s="981" t="s">
        <v>3303</v>
      </c>
      <c r="P72" s="981" t="s">
        <v>3304</v>
      </c>
      <c r="Q72" s="981" t="s">
        <v>3305</v>
      </c>
      <c r="R72" s="983" t="s">
        <v>3306</v>
      </c>
    </row>
    <row r="73" spans="1:18" s="1024" customFormat="1" ht="12" customHeight="1" thickTop="1">
      <c r="A73" s="5072" t="s">
        <v>3825</v>
      </c>
      <c r="B73" s="5067" t="s">
        <v>3826</v>
      </c>
      <c r="C73" s="5067" t="s">
        <v>3872</v>
      </c>
      <c r="D73" s="984" t="s">
        <v>139</v>
      </c>
      <c r="E73" s="1028" t="s">
        <v>498</v>
      </c>
      <c r="F73" s="986" t="s">
        <v>3828</v>
      </c>
      <c r="G73" s="5076" t="s">
        <v>3846</v>
      </c>
      <c r="H73" s="987" t="s">
        <v>139</v>
      </c>
      <c r="I73" s="987" t="s">
        <v>139</v>
      </c>
      <c r="J73" s="987"/>
      <c r="K73" s="987"/>
      <c r="L73" s="984" t="s">
        <v>3828</v>
      </c>
      <c r="M73" s="5078" t="s">
        <v>3873</v>
      </c>
      <c r="N73" s="988" t="s">
        <v>139</v>
      </c>
      <c r="O73" s="987" t="s">
        <v>139</v>
      </c>
      <c r="P73" s="987" t="s">
        <v>139</v>
      </c>
      <c r="Q73" s="5080" t="s">
        <v>3307</v>
      </c>
      <c r="R73" s="5083" t="s">
        <v>3307</v>
      </c>
    </row>
    <row r="74" spans="1:18" s="1024" customFormat="1" ht="12" customHeight="1">
      <c r="A74" s="5073"/>
      <c r="B74" s="5068"/>
      <c r="C74" s="5068"/>
      <c r="D74" s="989"/>
      <c r="E74" s="1010"/>
      <c r="F74" s="991"/>
      <c r="G74" s="5077"/>
      <c r="H74" s="992"/>
      <c r="I74" s="992"/>
      <c r="J74" s="992"/>
      <c r="K74" s="992"/>
      <c r="L74" s="989"/>
      <c r="M74" s="5079"/>
      <c r="N74" s="994"/>
      <c r="O74" s="992"/>
      <c r="P74" s="992"/>
      <c r="Q74" s="5081"/>
      <c r="R74" s="5084"/>
    </row>
    <row r="75" spans="1:18" ht="12" customHeight="1">
      <c r="A75" s="5073"/>
      <c r="B75" s="5068"/>
      <c r="C75" s="5068"/>
      <c r="D75" s="989"/>
      <c r="E75" s="1010"/>
      <c r="F75" s="991" t="s">
        <v>139</v>
      </c>
      <c r="G75" s="5077" t="s">
        <v>3874</v>
      </c>
      <c r="H75" s="991" t="s">
        <v>139</v>
      </c>
      <c r="I75" s="991" t="s">
        <v>139</v>
      </c>
      <c r="J75" s="992"/>
      <c r="K75" s="992"/>
      <c r="L75" s="989" t="s">
        <v>139</v>
      </c>
      <c r="M75" s="5060" t="s">
        <v>3875</v>
      </c>
      <c r="N75" s="994" t="s">
        <v>139</v>
      </c>
      <c r="O75" s="991" t="s">
        <v>139</v>
      </c>
      <c r="P75" s="991" t="s">
        <v>139</v>
      </c>
      <c r="Q75" s="5081"/>
      <c r="R75" s="5084"/>
    </row>
    <row r="76" spans="1:18" ht="12" customHeight="1">
      <c r="A76" s="5073"/>
      <c r="B76" s="5068"/>
      <c r="C76" s="5068"/>
      <c r="D76" s="989"/>
      <c r="E76" s="1010"/>
      <c r="F76" s="991"/>
      <c r="G76" s="5077"/>
      <c r="H76" s="992"/>
      <c r="I76" s="992"/>
      <c r="J76" s="992"/>
      <c r="K76" s="992"/>
      <c r="L76" s="989"/>
      <c r="M76" s="5060"/>
      <c r="N76" s="994"/>
      <c r="O76" s="992"/>
      <c r="P76" s="992"/>
      <c r="Q76" s="5081"/>
      <c r="R76" s="5084"/>
    </row>
    <row r="77" spans="1:18" ht="12" customHeight="1">
      <c r="A77" s="5073"/>
      <c r="B77" s="5068"/>
      <c r="C77" s="5068"/>
      <c r="D77" s="989"/>
      <c r="E77" s="1010"/>
      <c r="F77" s="991" t="s">
        <v>139</v>
      </c>
      <c r="G77" s="5077" t="s">
        <v>3876</v>
      </c>
      <c r="H77" s="992"/>
      <c r="I77" s="991" t="s">
        <v>139</v>
      </c>
      <c r="J77" s="992"/>
      <c r="K77" s="992"/>
      <c r="L77" s="989" t="s">
        <v>139</v>
      </c>
      <c r="M77" s="5060" t="s">
        <v>3877</v>
      </c>
      <c r="N77" s="994" t="s">
        <v>139</v>
      </c>
      <c r="O77" s="991" t="s">
        <v>139</v>
      </c>
      <c r="P77" s="991" t="s">
        <v>139</v>
      </c>
      <c r="Q77" s="5081"/>
      <c r="R77" s="5084"/>
    </row>
    <row r="78" spans="1:18" ht="12" customHeight="1">
      <c r="A78" s="5073"/>
      <c r="B78" s="5068"/>
      <c r="C78" s="5069"/>
      <c r="D78" s="989"/>
      <c r="E78" s="1010"/>
      <c r="F78" s="989"/>
      <c r="G78" s="5077"/>
      <c r="H78" s="1001"/>
      <c r="I78" s="1001"/>
      <c r="J78" s="1001"/>
      <c r="K78" s="1001"/>
      <c r="L78" s="999"/>
      <c r="M78" s="5060"/>
      <c r="N78" s="1002"/>
      <c r="O78" s="1001"/>
      <c r="P78" s="1001"/>
      <c r="Q78" s="5081"/>
      <c r="R78" s="5084"/>
    </row>
    <row r="79" spans="1:18" ht="12" customHeight="1">
      <c r="A79" s="5073"/>
      <c r="B79" s="5068"/>
      <c r="C79" s="5067" t="s">
        <v>3878</v>
      </c>
      <c r="D79" s="989"/>
      <c r="E79" s="1010"/>
      <c r="F79" s="991" t="s">
        <v>139</v>
      </c>
      <c r="G79" s="5077" t="s">
        <v>3309</v>
      </c>
      <c r="H79" s="1006"/>
      <c r="I79" s="1006" t="s">
        <v>139</v>
      </c>
      <c r="J79" s="1006"/>
      <c r="K79" s="1006"/>
      <c r="L79" s="1004" t="s">
        <v>139</v>
      </c>
      <c r="M79" s="5070" t="s">
        <v>3873</v>
      </c>
      <c r="N79" s="1008" t="s">
        <v>139</v>
      </c>
      <c r="O79" s="1006" t="s">
        <v>139</v>
      </c>
      <c r="P79" s="1006" t="s">
        <v>139</v>
      </c>
      <c r="Q79" s="5081"/>
      <c r="R79" s="5084"/>
    </row>
    <row r="80" spans="1:18" ht="12" customHeight="1">
      <c r="A80" s="5073"/>
      <c r="B80" s="5068"/>
      <c r="C80" s="5068"/>
      <c r="D80" s="989"/>
      <c r="E80" s="1010"/>
      <c r="F80" s="989"/>
      <c r="G80" s="5077"/>
      <c r="H80" s="992"/>
      <c r="I80" s="992"/>
      <c r="J80" s="992"/>
      <c r="K80" s="992"/>
      <c r="L80" s="989"/>
      <c r="M80" s="5060"/>
      <c r="N80" s="994"/>
      <c r="O80" s="992"/>
      <c r="P80" s="992"/>
      <c r="Q80" s="5081"/>
      <c r="R80" s="5084"/>
    </row>
    <row r="81" spans="1:18" ht="12" customHeight="1">
      <c r="A81" s="5073"/>
      <c r="B81" s="5068"/>
      <c r="C81" s="5068"/>
      <c r="D81" s="989"/>
      <c r="E81" s="1010"/>
      <c r="F81" s="991" t="s">
        <v>139</v>
      </c>
      <c r="G81" s="5077" t="s">
        <v>3879</v>
      </c>
      <c r="H81" s="992"/>
      <c r="I81" s="991" t="s">
        <v>139</v>
      </c>
      <c r="J81" s="992"/>
      <c r="K81" s="992"/>
      <c r="L81" s="989" t="s">
        <v>139</v>
      </c>
      <c r="M81" s="5060" t="s">
        <v>3880</v>
      </c>
      <c r="N81" s="994" t="s">
        <v>139</v>
      </c>
      <c r="O81" s="991" t="s">
        <v>139</v>
      </c>
      <c r="P81" s="991" t="s">
        <v>139</v>
      </c>
      <c r="Q81" s="5081"/>
      <c r="R81" s="5084"/>
    </row>
    <row r="82" spans="1:18" ht="12" customHeight="1">
      <c r="A82" s="5073"/>
      <c r="B82" s="5068"/>
      <c r="C82" s="5069"/>
      <c r="D82" s="989"/>
      <c r="E82" s="1010"/>
      <c r="F82" s="991"/>
      <c r="G82" s="5077"/>
      <c r="H82" s="1001"/>
      <c r="I82" s="1001"/>
      <c r="J82" s="1001"/>
      <c r="K82" s="1001"/>
      <c r="L82" s="999"/>
      <c r="M82" s="5086"/>
      <c r="N82" s="1002"/>
      <c r="O82" s="1001"/>
      <c r="P82" s="1001"/>
      <c r="Q82" s="5081"/>
      <c r="R82" s="5084"/>
    </row>
    <row r="83" spans="1:18" ht="12" customHeight="1">
      <c r="A83" s="5073"/>
      <c r="B83" s="5068"/>
      <c r="C83" s="5067" t="s">
        <v>3881</v>
      </c>
      <c r="D83" s="989"/>
      <c r="E83" s="1010"/>
      <c r="F83" s="991" t="s">
        <v>139</v>
      </c>
      <c r="G83" s="5059"/>
      <c r="H83" s="1006"/>
      <c r="I83" s="1006" t="s">
        <v>139</v>
      </c>
      <c r="J83" s="1006"/>
      <c r="K83" s="1006"/>
      <c r="L83" s="1004" t="s">
        <v>139</v>
      </c>
      <c r="M83" s="5070" t="s">
        <v>3873</v>
      </c>
      <c r="N83" s="1008" t="s">
        <v>139</v>
      </c>
      <c r="O83" s="1006" t="s">
        <v>139</v>
      </c>
      <c r="P83" s="1006" t="s">
        <v>139</v>
      </c>
      <c r="Q83" s="5081"/>
      <c r="R83" s="5084"/>
    </row>
    <row r="84" spans="1:18" ht="12" customHeight="1">
      <c r="A84" s="5073"/>
      <c r="B84" s="5068"/>
      <c r="C84" s="5068"/>
      <c r="D84" s="989"/>
      <c r="E84" s="1010"/>
      <c r="F84" s="989"/>
      <c r="G84" s="5059"/>
      <c r="H84" s="992"/>
      <c r="I84" s="992"/>
      <c r="J84" s="992"/>
      <c r="K84" s="992"/>
      <c r="L84" s="989"/>
      <c r="M84" s="5060"/>
      <c r="N84" s="994"/>
      <c r="O84" s="992"/>
      <c r="P84" s="992"/>
      <c r="Q84" s="5081"/>
      <c r="R84" s="5084"/>
    </row>
    <row r="85" spans="1:18" ht="12" customHeight="1">
      <c r="A85" s="5073"/>
      <c r="B85" s="5068"/>
      <c r="C85" s="5068"/>
      <c r="D85" s="989"/>
      <c r="E85" s="1010"/>
      <c r="F85" s="991" t="s">
        <v>139</v>
      </c>
      <c r="G85" s="5059"/>
      <c r="H85" s="992"/>
      <c r="I85" s="991" t="s">
        <v>139</v>
      </c>
      <c r="J85" s="992"/>
      <c r="K85" s="992"/>
      <c r="L85" s="989" t="s">
        <v>139</v>
      </c>
      <c r="M85" s="5060" t="s">
        <v>3880</v>
      </c>
      <c r="N85" s="994" t="s">
        <v>139</v>
      </c>
      <c r="O85" s="991" t="s">
        <v>139</v>
      </c>
      <c r="P85" s="991" t="s">
        <v>139</v>
      </c>
      <c r="Q85" s="5081"/>
      <c r="R85" s="5084"/>
    </row>
    <row r="86" spans="1:18" ht="12" customHeight="1">
      <c r="A86" s="5073"/>
      <c r="B86" s="5068"/>
      <c r="C86" s="5069"/>
      <c r="D86" s="989"/>
      <c r="E86" s="1010"/>
      <c r="F86" s="989"/>
      <c r="G86" s="5059"/>
      <c r="H86" s="1001"/>
      <c r="I86" s="1001"/>
      <c r="J86" s="1001"/>
      <c r="K86" s="1001"/>
      <c r="L86" s="999"/>
      <c r="M86" s="5086"/>
      <c r="N86" s="1002"/>
      <c r="O86" s="1001"/>
      <c r="P86" s="1001"/>
      <c r="Q86" s="5081"/>
      <c r="R86" s="5084"/>
    </row>
    <row r="87" spans="1:18" ht="12" customHeight="1">
      <c r="A87" s="5073"/>
      <c r="B87" s="5068"/>
      <c r="C87" s="5067" t="s">
        <v>3882</v>
      </c>
      <c r="D87" s="989"/>
      <c r="E87" s="1010"/>
      <c r="F87" s="989"/>
      <c r="G87" s="5059"/>
      <c r="H87" s="1006"/>
      <c r="I87" s="1006" t="s">
        <v>139</v>
      </c>
      <c r="J87" s="1006"/>
      <c r="K87" s="1006"/>
      <c r="L87" s="1004" t="s">
        <v>139</v>
      </c>
      <c r="M87" s="5070" t="s">
        <v>3873</v>
      </c>
      <c r="N87" s="1008" t="s">
        <v>139</v>
      </c>
      <c r="O87" s="1006" t="s">
        <v>139</v>
      </c>
      <c r="P87" s="1006" t="s">
        <v>139</v>
      </c>
      <c r="Q87" s="5081"/>
      <c r="R87" s="5084"/>
    </row>
    <row r="88" spans="1:18" ht="12" customHeight="1">
      <c r="A88" s="5073"/>
      <c r="B88" s="5068"/>
      <c r="C88" s="5068"/>
      <c r="D88" s="989"/>
      <c r="E88" s="1010"/>
      <c r="F88" s="989"/>
      <c r="G88" s="5059"/>
      <c r="H88" s="992"/>
      <c r="I88" s="992"/>
      <c r="J88" s="992"/>
      <c r="K88" s="992"/>
      <c r="L88" s="989"/>
      <c r="M88" s="5060"/>
      <c r="N88" s="994"/>
      <c r="O88" s="992"/>
      <c r="P88" s="992"/>
      <c r="Q88" s="5081"/>
      <c r="R88" s="5084"/>
    </row>
    <row r="89" spans="1:18" ht="12" customHeight="1">
      <c r="A89" s="5073"/>
      <c r="B89" s="5068"/>
      <c r="C89" s="5068"/>
      <c r="D89" s="989"/>
      <c r="E89" s="1010"/>
      <c r="F89" s="989"/>
      <c r="G89" s="5059"/>
      <c r="H89" s="992"/>
      <c r="I89" s="991" t="s">
        <v>139</v>
      </c>
      <c r="J89" s="992"/>
      <c r="K89" s="992"/>
      <c r="L89" s="989" t="s">
        <v>139</v>
      </c>
      <c r="M89" s="5060" t="s">
        <v>3880</v>
      </c>
      <c r="N89" s="994" t="s">
        <v>139</v>
      </c>
      <c r="O89" s="991" t="s">
        <v>139</v>
      </c>
      <c r="P89" s="991" t="s">
        <v>139</v>
      </c>
      <c r="Q89" s="5081"/>
      <c r="R89" s="5084"/>
    </row>
    <row r="90" spans="1:18" ht="12" customHeight="1">
      <c r="A90" s="5073"/>
      <c r="B90" s="5068"/>
      <c r="C90" s="5068"/>
      <c r="D90" s="989"/>
      <c r="E90" s="1010"/>
      <c r="F90" s="989"/>
      <c r="G90" s="5059"/>
      <c r="H90" s="1001"/>
      <c r="I90" s="1001"/>
      <c r="J90" s="1001"/>
      <c r="K90" s="1001"/>
      <c r="L90" s="999"/>
      <c r="M90" s="5060"/>
      <c r="N90" s="1002"/>
      <c r="O90" s="1001"/>
      <c r="P90" s="1001"/>
      <c r="Q90" s="5081"/>
      <c r="R90" s="5084"/>
    </row>
    <row r="91" spans="1:18" ht="12" customHeight="1">
      <c r="A91" s="5073"/>
      <c r="B91" s="5068"/>
      <c r="C91" s="5067" t="s">
        <v>3883</v>
      </c>
      <c r="D91" s="989"/>
      <c r="E91" s="1010"/>
      <c r="F91" s="989"/>
      <c r="G91" s="5059"/>
      <c r="H91" s="1006"/>
      <c r="I91" s="1006" t="s">
        <v>139</v>
      </c>
      <c r="J91" s="1006"/>
      <c r="K91" s="1006"/>
      <c r="L91" s="1004" t="s">
        <v>139</v>
      </c>
      <c r="M91" s="5070" t="s">
        <v>3873</v>
      </c>
      <c r="N91" s="1008" t="s">
        <v>139</v>
      </c>
      <c r="O91" s="1006" t="s">
        <v>139</v>
      </c>
      <c r="P91" s="1006" t="s">
        <v>139</v>
      </c>
      <c r="Q91" s="5081"/>
      <c r="R91" s="5084"/>
    </row>
    <row r="92" spans="1:18" ht="12" customHeight="1">
      <c r="A92" s="5073"/>
      <c r="B92" s="5068"/>
      <c r="C92" s="5068"/>
      <c r="D92" s="989"/>
      <c r="E92" s="1010"/>
      <c r="F92" s="989"/>
      <c r="G92" s="5059"/>
      <c r="H92" s="992"/>
      <c r="I92" s="992"/>
      <c r="J92" s="992"/>
      <c r="K92" s="992"/>
      <c r="L92" s="989"/>
      <c r="M92" s="5060"/>
      <c r="N92" s="994"/>
      <c r="O92" s="992"/>
      <c r="P92" s="992"/>
      <c r="Q92" s="5081"/>
      <c r="R92" s="5084"/>
    </row>
    <row r="93" spans="1:18" ht="12" customHeight="1">
      <c r="A93" s="5073"/>
      <c r="B93" s="5068"/>
      <c r="C93" s="5068"/>
      <c r="D93" s="989"/>
      <c r="E93" s="1010"/>
      <c r="F93" s="989"/>
      <c r="G93" s="5059"/>
      <c r="H93" s="992"/>
      <c r="I93" s="991" t="s">
        <v>139</v>
      </c>
      <c r="J93" s="992"/>
      <c r="K93" s="992"/>
      <c r="L93" s="989" t="s">
        <v>139</v>
      </c>
      <c r="M93" s="5060" t="s">
        <v>3880</v>
      </c>
      <c r="N93" s="994" t="s">
        <v>139</v>
      </c>
      <c r="O93" s="991" t="s">
        <v>139</v>
      </c>
      <c r="P93" s="991" t="s">
        <v>139</v>
      </c>
      <c r="Q93" s="5081"/>
      <c r="R93" s="5084"/>
    </row>
    <row r="94" spans="1:18" ht="12" customHeight="1">
      <c r="A94" s="5073"/>
      <c r="B94" s="5068"/>
      <c r="C94" s="5069"/>
      <c r="D94" s="989"/>
      <c r="E94" s="1010"/>
      <c r="F94" s="989"/>
      <c r="G94" s="5059"/>
      <c r="H94" s="1001"/>
      <c r="I94" s="1001"/>
      <c r="J94" s="1001"/>
      <c r="K94" s="1001"/>
      <c r="L94" s="999"/>
      <c r="M94" s="5071"/>
      <c r="N94" s="1002"/>
      <c r="O94" s="1001"/>
      <c r="P94" s="1001"/>
      <c r="Q94" s="5081"/>
      <c r="R94" s="5084"/>
    </row>
    <row r="95" spans="1:18" ht="12" customHeight="1">
      <c r="A95" s="5073"/>
      <c r="B95" s="5068"/>
      <c r="C95" s="5068" t="s">
        <v>3884</v>
      </c>
      <c r="D95" s="989"/>
      <c r="E95" s="1010"/>
      <c r="F95" s="989"/>
      <c r="G95" s="5059"/>
      <c r="H95" s="1006"/>
      <c r="I95" s="1006" t="s">
        <v>139</v>
      </c>
      <c r="J95" s="1006"/>
      <c r="K95" s="1006"/>
      <c r="L95" s="1004" t="s">
        <v>139</v>
      </c>
      <c r="M95" s="5060" t="s">
        <v>3885</v>
      </c>
      <c r="N95" s="1008" t="s">
        <v>139</v>
      </c>
      <c r="O95" s="1006" t="s">
        <v>139</v>
      </c>
      <c r="P95" s="1006" t="s">
        <v>139</v>
      </c>
      <c r="Q95" s="5081"/>
      <c r="R95" s="5084"/>
    </row>
    <row r="96" spans="1:18" ht="12" customHeight="1">
      <c r="A96" s="5073"/>
      <c r="B96" s="5068"/>
      <c r="C96" s="5068"/>
      <c r="D96" s="989"/>
      <c r="E96" s="1010"/>
      <c r="F96" s="989"/>
      <c r="G96" s="5059"/>
      <c r="H96" s="992"/>
      <c r="I96" s="992"/>
      <c r="J96" s="992"/>
      <c r="K96" s="992"/>
      <c r="L96" s="989"/>
      <c r="M96" s="5060"/>
      <c r="N96" s="994"/>
      <c r="O96" s="992"/>
      <c r="P96" s="992"/>
      <c r="Q96" s="5081"/>
      <c r="R96" s="5084"/>
    </row>
    <row r="97" spans="1:18" ht="12" customHeight="1">
      <c r="A97" s="5073"/>
      <c r="B97" s="5068"/>
      <c r="C97" s="5068"/>
      <c r="D97" s="989"/>
      <c r="E97" s="1010"/>
      <c r="F97" s="989"/>
      <c r="G97" s="5059"/>
      <c r="H97" s="992"/>
      <c r="I97" s="991" t="s">
        <v>139</v>
      </c>
      <c r="J97" s="992"/>
      <c r="K97" s="992"/>
      <c r="L97" s="989" t="s">
        <v>139</v>
      </c>
      <c r="M97" s="5060" t="s">
        <v>3886</v>
      </c>
      <c r="N97" s="994" t="s">
        <v>139</v>
      </c>
      <c r="O97" s="992"/>
      <c r="P97" s="991" t="s">
        <v>139</v>
      </c>
      <c r="Q97" s="5081"/>
      <c r="R97" s="5084"/>
    </row>
    <row r="98" spans="1:18" ht="12" customHeight="1">
      <c r="A98" s="5073"/>
      <c r="B98" s="5068"/>
      <c r="C98" s="5069"/>
      <c r="D98" s="989"/>
      <c r="E98" s="1010"/>
      <c r="F98" s="989"/>
      <c r="G98" s="5059"/>
      <c r="H98" s="1001"/>
      <c r="I98" s="1001"/>
      <c r="J98" s="1001"/>
      <c r="K98" s="1001"/>
      <c r="L98" s="999"/>
      <c r="M98" s="5071"/>
      <c r="N98" s="1002"/>
      <c r="O98" s="1001"/>
      <c r="P98" s="1001"/>
      <c r="Q98" s="5081"/>
      <c r="R98" s="5084"/>
    </row>
    <row r="99" spans="1:18" ht="12" customHeight="1">
      <c r="A99" s="5073"/>
      <c r="B99" s="5068"/>
      <c r="C99" s="5061" t="s">
        <v>3887</v>
      </c>
      <c r="D99" s="989"/>
      <c r="E99" s="1010"/>
      <c r="F99" s="989"/>
      <c r="G99" s="5059"/>
      <c r="H99" s="1006"/>
      <c r="I99" s="1006" t="s">
        <v>139</v>
      </c>
      <c r="J99" s="1006"/>
      <c r="K99" s="1006"/>
      <c r="L99" s="1004" t="s">
        <v>139</v>
      </c>
      <c r="M99" s="5060" t="s">
        <v>3888</v>
      </c>
      <c r="N99" s="1008" t="s">
        <v>139</v>
      </c>
      <c r="O99" s="1006"/>
      <c r="P99" s="1006" t="s">
        <v>139</v>
      </c>
      <c r="Q99" s="5081"/>
      <c r="R99" s="5084"/>
    </row>
    <row r="100" spans="1:18" ht="12" customHeight="1">
      <c r="A100" s="5073"/>
      <c r="B100" s="5068"/>
      <c r="C100" s="5062"/>
      <c r="D100" s="989"/>
      <c r="E100" s="1010"/>
      <c r="F100" s="989"/>
      <c r="G100" s="5059"/>
      <c r="H100" s="992"/>
      <c r="I100" s="992"/>
      <c r="J100" s="992"/>
      <c r="K100" s="992"/>
      <c r="L100" s="989"/>
      <c r="M100" s="5060"/>
      <c r="N100" s="994"/>
      <c r="O100" s="992"/>
      <c r="P100" s="992"/>
      <c r="Q100" s="5081"/>
      <c r="R100" s="5084"/>
    </row>
    <row r="101" spans="1:18" ht="12" customHeight="1">
      <c r="A101" s="5073"/>
      <c r="B101" s="5068"/>
      <c r="C101" s="5062"/>
      <c r="D101" s="989"/>
      <c r="E101" s="1010"/>
      <c r="F101" s="989"/>
      <c r="G101" s="5064"/>
      <c r="H101" s="992"/>
      <c r="I101" s="991" t="s">
        <v>139</v>
      </c>
      <c r="J101" s="992"/>
      <c r="K101" s="992"/>
      <c r="L101" s="989" t="s">
        <v>139</v>
      </c>
      <c r="M101" s="5060" t="s">
        <v>3889</v>
      </c>
      <c r="N101" s="994" t="s">
        <v>139</v>
      </c>
      <c r="O101" s="992"/>
      <c r="P101" s="991" t="s">
        <v>139</v>
      </c>
      <c r="Q101" s="5081"/>
      <c r="R101" s="5084"/>
    </row>
    <row r="102" spans="1:18" ht="12" customHeight="1" thickBot="1">
      <c r="A102" s="5074"/>
      <c r="B102" s="5075"/>
      <c r="C102" s="5063"/>
      <c r="D102" s="1017"/>
      <c r="E102" s="1018"/>
      <c r="F102" s="1017"/>
      <c r="G102" s="5065"/>
      <c r="H102" s="1019"/>
      <c r="I102" s="1019"/>
      <c r="J102" s="1019"/>
      <c r="K102" s="1019"/>
      <c r="L102" s="1017"/>
      <c r="M102" s="5066"/>
      <c r="N102" s="1020"/>
      <c r="O102" s="1019"/>
      <c r="P102" s="1019"/>
      <c r="Q102" s="5082"/>
      <c r="R102" s="5085"/>
    </row>
    <row r="108" spans="1:18" ht="12" customHeight="1"/>
    <row r="109" spans="1:18" ht="12" customHeight="1"/>
  </sheetData>
  <mergeCells count="122">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J67:R67"/>
    <mergeCell ref="J68:R68"/>
    <mergeCell ref="A70:A72"/>
    <mergeCell ref="B70:B72"/>
    <mergeCell ref="C70:C72"/>
    <mergeCell ref="D70:M70"/>
    <mergeCell ref="N70:R70"/>
    <mergeCell ref="D71:E72"/>
    <mergeCell ref="F71:G72"/>
    <mergeCell ref="H71:K71"/>
    <mergeCell ref="L71:M72"/>
    <mergeCell ref="N71:P71"/>
    <mergeCell ref="Q71:R71"/>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s>
  <phoneticPr fontId="136"/>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6"/>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16" customWidth="1"/>
    <col min="2" max="2" width="14.125" style="1016" customWidth="1"/>
    <col min="3" max="3" width="8.375" style="1016" customWidth="1"/>
    <col min="4" max="4" width="2.625" style="1016" customWidth="1"/>
    <col min="5" max="5" width="3" style="1016" customWidth="1"/>
    <col min="6" max="6" width="2.75" style="1024" customWidth="1"/>
    <col min="7" max="7" width="8" style="1025" customWidth="1"/>
    <col min="8" max="11" width="2.625" style="1016" customWidth="1"/>
    <col min="12" max="12" width="2.125" style="1016" customWidth="1"/>
    <col min="13" max="13" width="12.125" style="1027" customWidth="1"/>
    <col min="14" max="16" width="2.625" style="1024" customWidth="1"/>
    <col min="17" max="18" width="10.625" style="1024" customWidth="1"/>
    <col min="19" max="19" width="9" style="1016" customWidth="1"/>
    <col min="20" max="16384" width="9" style="1016"/>
  </cols>
  <sheetData>
    <row r="1" spans="1:18" s="979" customFormat="1" ht="21" customHeight="1">
      <c r="A1" s="973" t="s">
        <v>3488</v>
      </c>
      <c r="B1" s="973"/>
      <c r="C1" s="973"/>
      <c r="D1" s="973"/>
      <c r="E1" s="973"/>
      <c r="F1" s="974"/>
      <c r="G1" s="975"/>
      <c r="H1" s="973"/>
      <c r="I1" s="973"/>
      <c r="J1" s="973"/>
      <c r="K1" s="973"/>
      <c r="L1" s="973"/>
      <c r="M1" s="976"/>
      <c r="N1" s="977"/>
      <c r="O1" s="977"/>
      <c r="P1" s="977"/>
      <c r="Q1" s="977"/>
      <c r="R1" s="978" t="s">
        <v>3824</v>
      </c>
    </row>
    <row r="2" spans="1:18" s="979" customFormat="1" ht="15" customHeight="1">
      <c r="A2" s="973"/>
      <c r="B2" s="973"/>
      <c r="C2" s="973"/>
      <c r="D2" s="973"/>
      <c r="E2" s="973"/>
      <c r="F2" s="974"/>
      <c r="G2" s="975"/>
      <c r="H2" s="973"/>
      <c r="I2" s="973"/>
      <c r="J2" s="5087" t="s">
        <v>3292</v>
      </c>
      <c r="K2" s="5087"/>
      <c r="L2" s="5087"/>
      <c r="M2" s="5087"/>
      <c r="N2" s="5087"/>
      <c r="O2" s="5087"/>
      <c r="P2" s="5087"/>
      <c r="Q2" s="5087"/>
      <c r="R2" s="5087"/>
    </row>
    <row r="3" spans="1:18" s="979" customFormat="1" ht="15" customHeight="1">
      <c r="A3" s="973"/>
      <c r="B3" s="973"/>
      <c r="C3" s="973"/>
      <c r="D3" s="973"/>
      <c r="E3" s="973"/>
      <c r="F3" s="974"/>
      <c r="G3" s="975"/>
      <c r="H3" s="973"/>
      <c r="I3" s="973"/>
      <c r="J3" s="5088" t="s">
        <v>3293</v>
      </c>
      <c r="K3" s="5088"/>
      <c r="L3" s="5088"/>
      <c r="M3" s="5088"/>
      <c r="N3" s="5088"/>
      <c r="O3" s="5088"/>
      <c r="P3" s="5088"/>
      <c r="Q3" s="5088"/>
      <c r="R3" s="5088"/>
    </row>
    <row r="4" spans="1:18" s="979" customFormat="1" ht="15" customHeight="1" thickBot="1">
      <c r="A4" s="973"/>
      <c r="B4" s="973"/>
      <c r="C4" s="973"/>
      <c r="D4" s="973"/>
      <c r="E4" s="973"/>
      <c r="F4" s="974"/>
      <c r="G4" s="975"/>
      <c r="H4" s="973"/>
      <c r="I4" s="973"/>
      <c r="J4" s="1029"/>
      <c r="K4" s="1029"/>
      <c r="L4" s="1029"/>
      <c r="M4" s="1029"/>
      <c r="N4" s="1029"/>
      <c r="O4" s="1029"/>
      <c r="P4" s="1029"/>
      <c r="Q4" s="1029"/>
      <c r="R4" s="1029"/>
    </row>
    <row r="5" spans="1:18" s="980" customFormat="1" ht="13.5" customHeight="1">
      <c r="A5" s="5089"/>
      <c r="B5" s="5092" t="s">
        <v>3294</v>
      </c>
      <c r="C5" s="5092" t="s">
        <v>3295</v>
      </c>
      <c r="D5" s="5092" t="s">
        <v>3296</v>
      </c>
      <c r="E5" s="5092"/>
      <c r="F5" s="5092"/>
      <c r="G5" s="5092"/>
      <c r="H5" s="5092"/>
      <c r="I5" s="5092"/>
      <c r="J5" s="5092"/>
      <c r="K5" s="5092"/>
      <c r="L5" s="5092"/>
      <c r="M5" s="5095"/>
      <c r="N5" s="5096" t="s">
        <v>3310</v>
      </c>
      <c r="O5" s="5096"/>
      <c r="P5" s="5096"/>
      <c r="Q5" s="5096"/>
      <c r="R5" s="5097"/>
    </row>
    <row r="6" spans="1:18" s="980" customFormat="1" ht="13.5" customHeight="1">
      <c r="A6" s="5090"/>
      <c r="B6" s="5093"/>
      <c r="C6" s="5093"/>
      <c r="D6" s="5098" t="s">
        <v>3297</v>
      </c>
      <c r="E6" s="5099"/>
      <c r="F6" s="5102" t="s">
        <v>3298</v>
      </c>
      <c r="G6" s="5103"/>
      <c r="H6" s="5093" t="s">
        <v>3299</v>
      </c>
      <c r="I6" s="5093"/>
      <c r="J6" s="5093"/>
      <c r="K6" s="5093"/>
      <c r="L6" s="5102" t="s">
        <v>528</v>
      </c>
      <c r="M6" s="5106"/>
      <c r="N6" s="5108" t="s">
        <v>3300</v>
      </c>
      <c r="O6" s="5093"/>
      <c r="P6" s="5093"/>
      <c r="Q6" s="5093" t="s">
        <v>3301</v>
      </c>
      <c r="R6" s="5109"/>
    </row>
    <row r="7" spans="1:18" s="980" customFormat="1" ht="13.5" customHeight="1" thickBot="1">
      <c r="A7" s="5091"/>
      <c r="B7" s="5094"/>
      <c r="C7" s="5094"/>
      <c r="D7" s="5100"/>
      <c r="E7" s="5101"/>
      <c r="F7" s="5104"/>
      <c r="G7" s="5105"/>
      <c r="H7" s="981">
        <v>1</v>
      </c>
      <c r="I7" s="981">
        <v>2</v>
      </c>
      <c r="J7" s="981">
        <v>3</v>
      </c>
      <c r="K7" s="981">
        <v>4</v>
      </c>
      <c r="L7" s="5104"/>
      <c r="M7" s="5107"/>
      <c r="N7" s="982" t="s">
        <v>3302</v>
      </c>
      <c r="O7" s="981" t="s">
        <v>3303</v>
      </c>
      <c r="P7" s="981" t="s">
        <v>3304</v>
      </c>
      <c r="Q7" s="981" t="s">
        <v>3305</v>
      </c>
      <c r="R7" s="983" t="s">
        <v>3306</v>
      </c>
    </row>
    <row r="8" spans="1:18" s="980" customFormat="1" ht="13.5" customHeight="1" thickTop="1">
      <c r="A8" s="5126" t="s">
        <v>3825</v>
      </c>
      <c r="B8" s="5127" t="s">
        <v>3826</v>
      </c>
      <c r="C8" s="5135" t="s">
        <v>3890</v>
      </c>
      <c r="D8" s="984" t="s">
        <v>139</v>
      </c>
      <c r="E8" s="1028" t="s">
        <v>498</v>
      </c>
      <c r="F8" s="1030"/>
      <c r="G8" s="1031"/>
      <c r="H8" s="1032"/>
      <c r="I8" s="987" t="s">
        <v>139</v>
      </c>
      <c r="J8" s="987" t="s">
        <v>139</v>
      </c>
      <c r="K8" s="987" t="s">
        <v>139</v>
      </c>
      <c r="L8" s="984" t="s">
        <v>139</v>
      </c>
      <c r="M8" s="1033" t="s">
        <v>3489</v>
      </c>
      <c r="N8" s="1034"/>
      <c r="O8" s="1032"/>
      <c r="P8" s="1032"/>
      <c r="Q8" s="5116" t="s">
        <v>3307</v>
      </c>
      <c r="R8" s="5117" t="s">
        <v>3307</v>
      </c>
    </row>
    <row r="9" spans="1:18" s="980" customFormat="1" ht="13.5" customHeight="1">
      <c r="A9" s="5073"/>
      <c r="B9" s="5068"/>
      <c r="C9" s="5136"/>
      <c r="D9" s="989"/>
      <c r="E9" s="1010"/>
      <c r="F9" s="1030"/>
      <c r="G9" s="1031"/>
      <c r="H9" s="1032"/>
      <c r="I9" s="992"/>
      <c r="J9" s="992"/>
      <c r="K9" s="992"/>
      <c r="L9" s="5137" t="s">
        <v>3490</v>
      </c>
      <c r="M9" s="5138"/>
      <c r="N9" s="1034"/>
      <c r="O9" s="1032"/>
      <c r="P9" s="1032"/>
      <c r="Q9" s="5081"/>
      <c r="R9" s="5084"/>
    </row>
    <row r="10" spans="1:18" s="980" customFormat="1" ht="13.5" customHeight="1">
      <c r="A10" s="5073"/>
      <c r="B10" s="5068"/>
      <c r="C10" s="1032"/>
      <c r="D10" s="989"/>
      <c r="E10" s="1010"/>
      <c r="F10" s="1030"/>
      <c r="G10" s="1031"/>
      <c r="H10" s="1032"/>
      <c r="I10" s="1032"/>
      <c r="J10" s="1032"/>
      <c r="K10" s="1032"/>
      <c r="L10" s="5137"/>
      <c r="M10" s="5138"/>
      <c r="N10" s="1034"/>
      <c r="O10" s="1032"/>
      <c r="P10" s="1032"/>
      <c r="Q10" s="5081"/>
      <c r="R10" s="5084"/>
    </row>
    <row r="11" spans="1:18" s="980" customFormat="1" ht="13.5" customHeight="1">
      <c r="A11" s="5073"/>
      <c r="B11" s="5068"/>
      <c r="C11" s="1032"/>
      <c r="D11" s="989"/>
      <c r="E11" s="1010"/>
      <c r="F11" s="1030"/>
      <c r="G11" s="1031"/>
      <c r="H11" s="1032"/>
      <c r="I11" s="1032"/>
      <c r="J11" s="1032"/>
      <c r="K11" s="1032"/>
      <c r="L11" s="5139" t="s">
        <v>3891</v>
      </c>
      <c r="M11" s="5140"/>
      <c r="N11" s="1034"/>
      <c r="O11" s="1032"/>
      <c r="P11" s="1032"/>
      <c r="Q11" s="5081"/>
      <c r="R11" s="5084"/>
    </row>
    <row r="12" spans="1:18" s="980" customFormat="1" ht="13.5" customHeight="1">
      <c r="A12" s="5073"/>
      <c r="B12" s="5068"/>
      <c r="C12" s="1032"/>
      <c r="D12" s="989"/>
      <c r="E12" s="1010"/>
      <c r="F12" s="1030"/>
      <c r="G12" s="1031"/>
      <c r="H12" s="1032"/>
      <c r="I12" s="1032"/>
      <c r="J12" s="1032"/>
      <c r="K12" s="1032"/>
      <c r="L12" s="5133"/>
      <c r="M12" s="5134"/>
      <c r="N12" s="1034"/>
      <c r="O12" s="1032"/>
      <c r="P12" s="1032"/>
      <c r="Q12" s="5081"/>
      <c r="R12" s="5084"/>
    </row>
    <row r="13" spans="1:18" s="980" customFormat="1" ht="13.5" customHeight="1">
      <c r="A13" s="5073"/>
      <c r="B13" s="5068"/>
      <c r="C13" s="1032"/>
      <c r="D13" s="989"/>
      <c r="E13" s="1010"/>
      <c r="F13" s="1030"/>
      <c r="G13" s="1031"/>
      <c r="H13" s="1032"/>
      <c r="I13" s="1032"/>
      <c r="J13" s="1032"/>
      <c r="K13" s="1032"/>
      <c r="L13" s="5133" t="s">
        <v>3891</v>
      </c>
      <c r="M13" s="5134"/>
      <c r="N13" s="1034"/>
      <c r="O13" s="1032"/>
      <c r="P13" s="1032"/>
      <c r="Q13" s="5081"/>
      <c r="R13" s="5084"/>
    </row>
    <row r="14" spans="1:18" s="980" customFormat="1" ht="13.5" customHeight="1">
      <c r="A14" s="5073"/>
      <c r="B14" s="5068"/>
      <c r="C14" s="1032"/>
      <c r="D14" s="989"/>
      <c r="E14" s="1010"/>
      <c r="F14" s="1030"/>
      <c r="G14" s="1031"/>
      <c r="H14" s="1032"/>
      <c r="I14" s="1032"/>
      <c r="J14" s="1032"/>
      <c r="K14" s="1032"/>
      <c r="L14" s="5133"/>
      <c r="M14" s="5134"/>
      <c r="N14" s="1034"/>
      <c r="O14" s="1032"/>
      <c r="P14" s="1032"/>
      <c r="Q14" s="1032"/>
      <c r="R14" s="1035"/>
    </row>
    <row r="15" spans="1:18" s="980" customFormat="1" ht="13.5" customHeight="1">
      <c r="A15" s="5073"/>
      <c r="B15" s="5068"/>
      <c r="C15" s="1032"/>
      <c r="D15" s="989"/>
      <c r="E15" s="1010"/>
      <c r="F15" s="1030"/>
      <c r="G15" s="1031"/>
      <c r="H15" s="1032"/>
      <c r="I15" s="1032"/>
      <c r="J15" s="1032"/>
      <c r="K15" s="1032"/>
      <c r="L15" s="5133" t="s">
        <v>3892</v>
      </c>
      <c r="M15" s="5134"/>
      <c r="N15" s="1034"/>
      <c r="O15" s="1032"/>
      <c r="P15" s="1032"/>
      <c r="Q15" s="1032"/>
      <c r="R15" s="1035"/>
    </row>
    <row r="16" spans="1:18" s="980" customFormat="1" ht="13.5" customHeight="1">
      <c r="A16" s="5073"/>
      <c r="B16" s="5068"/>
      <c r="C16" s="1032"/>
      <c r="D16" s="989"/>
      <c r="E16" s="1010"/>
      <c r="F16" s="1030"/>
      <c r="G16" s="1031"/>
      <c r="H16" s="1032"/>
      <c r="I16" s="1032"/>
      <c r="J16" s="1032"/>
      <c r="K16" s="1032"/>
      <c r="L16" s="5133"/>
      <c r="M16" s="5134"/>
      <c r="N16" s="1034"/>
      <c r="O16" s="1032"/>
      <c r="P16" s="1032"/>
      <c r="Q16" s="1032"/>
      <c r="R16" s="1035"/>
    </row>
    <row r="17" spans="1:18" s="980" customFormat="1" ht="13.5" customHeight="1">
      <c r="A17" s="5073"/>
      <c r="B17" s="5068"/>
      <c r="C17" s="1032"/>
      <c r="D17" s="989"/>
      <c r="E17" s="1010"/>
      <c r="F17" s="1030"/>
      <c r="G17" s="1031"/>
      <c r="H17" s="1032"/>
      <c r="I17" s="1032"/>
      <c r="J17" s="1032"/>
      <c r="K17" s="1032"/>
      <c r="L17" s="5133" t="s">
        <v>3893</v>
      </c>
      <c r="M17" s="5134"/>
      <c r="N17" s="1034"/>
      <c r="O17" s="1032"/>
      <c r="P17" s="1032"/>
      <c r="Q17" s="1032"/>
      <c r="R17" s="1035"/>
    </row>
    <row r="18" spans="1:18" s="980" customFormat="1" ht="13.5" customHeight="1">
      <c r="A18" s="5073"/>
      <c r="B18" s="5068"/>
      <c r="C18" s="1036"/>
      <c r="D18" s="999"/>
      <c r="E18" s="1012"/>
      <c r="F18" s="1037"/>
      <c r="G18" s="1038"/>
      <c r="H18" s="1036"/>
      <c r="I18" s="1036"/>
      <c r="J18" s="1036"/>
      <c r="K18" s="1036"/>
      <c r="L18" s="5131"/>
      <c r="M18" s="5132"/>
      <c r="N18" s="1039"/>
      <c r="O18" s="1036"/>
      <c r="P18" s="1036"/>
      <c r="Q18" s="1036"/>
      <c r="R18" s="1040"/>
    </row>
    <row r="19" spans="1:18" s="980" customFormat="1" ht="13.5" customHeight="1">
      <c r="A19" s="5073"/>
      <c r="B19" s="5068"/>
      <c r="C19" s="5062" t="s">
        <v>3827</v>
      </c>
      <c r="D19" s="1004" t="s">
        <v>139</v>
      </c>
      <c r="E19" s="1005" t="s">
        <v>498</v>
      </c>
      <c r="F19" s="1004" t="s">
        <v>139</v>
      </c>
      <c r="G19" s="5123" t="s">
        <v>3829</v>
      </c>
      <c r="H19" s="1006" t="s">
        <v>139</v>
      </c>
      <c r="I19" s="1006"/>
      <c r="J19" s="1006"/>
      <c r="K19" s="1006"/>
      <c r="L19" s="1004" t="s">
        <v>139</v>
      </c>
      <c r="M19" s="5070" t="s">
        <v>3830</v>
      </c>
      <c r="N19" s="1008" t="s">
        <v>139</v>
      </c>
      <c r="O19" s="1006"/>
      <c r="P19" s="1006" t="s">
        <v>139</v>
      </c>
      <c r="Q19" s="5081" t="s">
        <v>3307</v>
      </c>
      <c r="R19" s="5084" t="s">
        <v>3307</v>
      </c>
    </row>
    <row r="20" spans="1:18" s="980" customFormat="1" ht="13.5" customHeight="1">
      <c r="A20" s="5073"/>
      <c r="B20" s="5068"/>
      <c r="C20" s="5128"/>
      <c r="D20" s="989"/>
      <c r="E20" s="1010"/>
      <c r="F20" s="991"/>
      <c r="G20" s="5077"/>
      <c r="H20" s="992"/>
      <c r="I20" s="992"/>
      <c r="J20" s="992"/>
      <c r="K20" s="992"/>
      <c r="L20" s="989"/>
      <c r="M20" s="5060"/>
      <c r="N20" s="994"/>
      <c r="O20" s="992"/>
      <c r="P20" s="992"/>
      <c r="Q20" s="5081"/>
      <c r="R20" s="5084"/>
    </row>
    <row r="21" spans="1:18" s="980" customFormat="1" ht="13.5" customHeight="1">
      <c r="A21" s="5073"/>
      <c r="B21" s="5068"/>
      <c r="C21" s="5128"/>
      <c r="D21" s="989"/>
      <c r="E21" s="1010"/>
      <c r="F21" s="991" t="s">
        <v>139</v>
      </c>
      <c r="G21" s="5077" t="s">
        <v>3831</v>
      </c>
      <c r="H21" s="991" t="s">
        <v>139</v>
      </c>
      <c r="I21" s="992"/>
      <c r="J21" s="992"/>
      <c r="K21" s="992"/>
      <c r="L21" s="2254" t="s">
        <v>139</v>
      </c>
      <c r="M21" s="993" t="s">
        <v>3832</v>
      </c>
      <c r="N21" s="994" t="s">
        <v>139</v>
      </c>
      <c r="O21" s="992"/>
      <c r="P21" s="991" t="s">
        <v>139</v>
      </c>
      <c r="Q21" s="5081"/>
      <c r="R21" s="5084"/>
    </row>
    <row r="22" spans="1:18" s="980" customFormat="1" ht="13.5" customHeight="1">
      <c r="A22" s="5073"/>
      <c r="B22" s="5068"/>
      <c r="C22" s="5128"/>
      <c r="D22" s="989"/>
      <c r="E22" s="1010"/>
      <c r="F22" s="991"/>
      <c r="G22" s="5077"/>
      <c r="H22" s="992"/>
      <c r="I22" s="992"/>
      <c r="J22" s="992"/>
      <c r="K22" s="992"/>
      <c r="L22" s="989"/>
      <c r="M22" s="993"/>
      <c r="N22" s="994"/>
      <c r="O22" s="992"/>
      <c r="P22" s="992"/>
      <c r="Q22" s="5081"/>
      <c r="R22" s="5084"/>
    </row>
    <row r="23" spans="1:18" s="980" customFormat="1" ht="13.5" customHeight="1">
      <c r="A23" s="5073"/>
      <c r="B23" s="5068"/>
      <c r="C23" s="995"/>
      <c r="D23" s="989"/>
      <c r="E23" s="1010"/>
      <c r="F23" s="991" t="s">
        <v>139</v>
      </c>
      <c r="G23" s="996"/>
      <c r="H23" s="992"/>
      <c r="I23" s="992"/>
      <c r="J23" s="992"/>
      <c r="K23" s="992"/>
      <c r="L23" s="989"/>
      <c r="M23" s="997"/>
      <c r="N23" s="994"/>
      <c r="O23" s="992"/>
      <c r="P23" s="992"/>
      <c r="Q23" s="992"/>
      <c r="R23" s="998"/>
    </row>
    <row r="24" spans="1:18" s="980" customFormat="1" ht="13.5" customHeight="1">
      <c r="A24" s="5073"/>
      <c r="B24" s="5068"/>
      <c r="C24" s="995"/>
      <c r="D24" s="999"/>
      <c r="E24" s="1012"/>
      <c r="F24" s="991" t="s">
        <v>139</v>
      </c>
      <c r="G24" s="996"/>
      <c r="H24" s="1001"/>
      <c r="I24" s="1001"/>
      <c r="J24" s="1001"/>
      <c r="K24" s="1001"/>
      <c r="L24" s="999"/>
      <c r="M24" s="997"/>
      <c r="N24" s="1002"/>
      <c r="O24" s="1001"/>
      <c r="P24" s="1001"/>
      <c r="Q24" s="992"/>
      <c r="R24" s="998"/>
    </row>
    <row r="25" spans="1:18" s="980" customFormat="1" ht="13.5" customHeight="1">
      <c r="A25" s="5073"/>
      <c r="B25" s="5068"/>
      <c r="C25" s="1003" t="s">
        <v>3833</v>
      </c>
      <c r="D25" s="1004" t="s">
        <v>139</v>
      </c>
      <c r="E25" s="1005" t="s">
        <v>498</v>
      </c>
      <c r="F25" s="1004" t="s">
        <v>139</v>
      </c>
      <c r="G25" s="5123" t="s">
        <v>3834</v>
      </c>
      <c r="H25" s="1006" t="s">
        <v>139</v>
      </c>
      <c r="I25" s="1006"/>
      <c r="J25" s="1006"/>
      <c r="K25" s="1006"/>
      <c r="L25" s="1004" t="s">
        <v>139</v>
      </c>
      <c r="M25" s="1007" t="s">
        <v>3835</v>
      </c>
      <c r="N25" s="1008"/>
      <c r="O25" s="1006"/>
      <c r="P25" s="1006" t="s">
        <v>139</v>
      </c>
      <c r="Q25" s="5116" t="s">
        <v>3307</v>
      </c>
      <c r="R25" s="5117" t="s">
        <v>3307</v>
      </c>
    </row>
    <row r="26" spans="1:18" s="980" customFormat="1" ht="13.5" customHeight="1">
      <c r="A26" s="5073"/>
      <c r="B26" s="5068"/>
      <c r="C26" s="1009" t="s">
        <v>3836</v>
      </c>
      <c r="D26" s="989"/>
      <c r="E26" s="1010"/>
      <c r="F26" s="991"/>
      <c r="G26" s="5077"/>
      <c r="H26" s="992"/>
      <c r="I26" s="992"/>
      <c r="J26" s="992"/>
      <c r="K26" s="992"/>
      <c r="L26" s="989"/>
      <c r="M26" s="997"/>
      <c r="N26" s="994"/>
      <c r="O26" s="992"/>
      <c r="P26" s="992"/>
      <c r="Q26" s="5081"/>
      <c r="R26" s="5084"/>
    </row>
    <row r="27" spans="1:18" s="980" customFormat="1" ht="13.5" customHeight="1">
      <c r="A27" s="5073"/>
      <c r="B27" s="5068"/>
      <c r="C27" s="995"/>
      <c r="D27" s="989"/>
      <c r="E27" s="1010"/>
      <c r="F27" s="991" t="s">
        <v>139</v>
      </c>
      <c r="G27" s="996" t="s">
        <v>3309</v>
      </c>
      <c r="H27" s="991" t="s">
        <v>139</v>
      </c>
      <c r="I27" s="992"/>
      <c r="J27" s="992"/>
      <c r="K27" s="992"/>
      <c r="L27" s="989" t="s">
        <v>139</v>
      </c>
      <c r="M27" s="993" t="s">
        <v>3837</v>
      </c>
      <c r="N27" s="994"/>
      <c r="O27" s="992"/>
      <c r="P27" s="991" t="s">
        <v>139</v>
      </c>
      <c r="Q27" s="5081"/>
      <c r="R27" s="5084"/>
    </row>
    <row r="28" spans="1:18" s="980" customFormat="1" ht="13.5" customHeight="1">
      <c r="A28" s="5073"/>
      <c r="B28" s="5068"/>
      <c r="C28" s="995"/>
      <c r="D28" s="989"/>
      <c r="E28" s="1010"/>
      <c r="F28" s="991" t="s">
        <v>139</v>
      </c>
      <c r="G28" s="996"/>
      <c r="H28" s="992"/>
      <c r="I28" s="992"/>
      <c r="J28" s="992"/>
      <c r="K28" s="992"/>
      <c r="L28" s="989"/>
      <c r="M28" s="993"/>
      <c r="N28" s="994"/>
      <c r="O28" s="992"/>
      <c r="P28" s="992"/>
      <c r="Q28" s="5081"/>
      <c r="R28" s="5084"/>
    </row>
    <row r="29" spans="1:18" s="980" customFormat="1" ht="13.5" customHeight="1">
      <c r="A29" s="5073"/>
      <c r="B29" s="5068"/>
      <c r="C29" s="995"/>
      <c r="D29" s="989"/>
      <c r="E29" s="1010"/>
      <c r="F29" s="991"/>
      <c r="G29" s="996"/>
      <c r="H29" s="991" t="s">
        <v>139</v>
      </c>
      <c r="I29" s="992"/>
      <c r="J29" s="992"/>
      <c r="K29" s="992"/>
      <c r="L29" s="989" t="s">
        <v>139</v>
      </c>
      <c r="M29" s="993" t="s">
        <v>3838</v>
      </c>
      <c r="N29" s="994"/>
      <c r="O29" s="992"/>
      <c r="P29" s="991" t="s">
        <v>139</v>
      </c>
      <c r="Q29" s="5081"/>
      <c r="R29" s="5084"/>
    </row>
    <row r="30" spans="1:18" s="980" customFormat="1" ht="13.5" customHeight="1">
      <c r="A30" s="5073"/>
      <c r="B30" s="5068"/>
      <c r="C30" s="995"/>
      <c r="D30" s="989"/>
      <c r="E30" s="1010"/>
      <c r="F30" s="991"/>
      <c r="G30" s="996"/>
      <c r="H30" s="992"/>
      <c r="I30" s="992"/>
      <c r="J30" s="992"/>
      <c r="K30" s="992"/>
      <c r="L30" s="989"/>
      <c r="M30" s="993" t="s">
        <v>3839</v>
      </c>
      <c r="N30" s="994"/>
      <c r="O30" s="992"/>
      <c r="P30" s="992"/>
      <c r="Q30" s="5081"/>
      <c r="R30" s="5084"/>
    </row>
    <row r="31" spans="1:18" s="980" customFormat="1" ht="13.5" customHeight="1">
      <c r="A31" s="5073"/>
      <c r="B31" s="5068"/>
      <c r="C31" s="995"/>
      <c r="D31" s="989"/>
      <c r="E31" s="1010"/>
      <c r="F31" s="991"/>
      <c r="G31" s="996"/>
      <c r="H31" s="991" t="s">
        <v>139</v>
      </c>
      <c r="I31" s="992"/>
      <c r="J31" s="992"/>
      <c r="K31" s="992"/>
      <c r="L31" s="989" t="s">
        <v>139</v>
      </c>
      <c r="M31" s="993" t="s">
        <v>3840</v>
      </c>
      <c r="N31" s="994"/>
      <c r="O31" s="992"/>
      <c r="P31" s="991" t="s">
        <v>139</v>
      </c>
      <c r="Q31" s="992"/>
      <c r="R31" s="998"/>
    </row>
    <row r="32" spans="1:18" s="980" customFormat="1" ht="13.5" customHeight="1">
      <c r="A32" s="5073"/>
      <c r="B32" s="5068"/>
      <c r="C32" s="995"/>
      <c r="D32" s="989"/>
      <c r="E32" s="1010"/>
      <c r="F32" s="991"/>
      <c r="G32" s="996"/>
      <c r="H32" s="992"/>
      <c r="I32" s="992"/>
      <c r="J32" s="992"/>
      <c r="K32" s="992"/>
      <c r="L32" s="989"/>
      <c r="M32" s="993"/>
      <c r="N32" s="994"/>
      <c r="O32" s="992"/>
      <c r="P32" s="992"/>
      <c r="Q32" s="992"/>
      <c r="R32" s="998"/>
    </row>
    <row r="33" spans="1:18" s="980" customFormat="1" ht="13.5" customHeight="1">
      <c r="A33" s="5073"/>
      <c r="B33" s="5068"/>
      <c r="C33" s="995"/>
      <c r="D33" s="989"/>
      <c r="E33" s="1010"/>
      <c r="F33" s="991"/>
      <c r="G33" s="996"/>
      <c r="H33" s="991" t="s">
        <v>139</v>
      </c>
      <c r="I33" s="992"/>
      <c r="J33" s="992"/>
      <c r="K33" s="992"/>
      <c r="L33" s="989" t="s">
        <v>139</v>
      </c>
      <c r="M33" s="993" t="s">
        <v>3841</v>
      </c>
      <c r="N33" s="994"/>
      <c r="O33" s="992"/>
      <c r="P33" s="991" t="s">
        <v>139</v>
      </c>
      <c r="Q33" s="992"/>
      <c r="R33" s="998"/>
    </row>
    <row r="34" spans="1:18" s="980" customFormat="1" ht="13.5" customHeight="1">
      <c r="A34" s="5073"/>
      <c r="B34" s="5068"/>
      <c r="C34" s="995"/>
      <c r="D34" s="989"/>
      <c r="E34" s="1010"/>
      <c r="F34" s="991"/>
      <c r="G34" s="996"/>
      <c r="H34" s="992"/>
      <c r="I34" s="992"/>
      <c r="J34" s="992"/>
      <c r="K34" s="992"/>
      <c r="L34" s="989"/>
      <c r="M34" s="993"/>
      <c r="N34" s="994"/>
      <c r="O34" s="992"/>
      <c r="P34" s="992"/>
      <c r="Q34" s="992"/>
      <c r="R34" s="998"/>
    </row>
    <row r="35" spans="1:18" s="980" customFormat="1" ht="13.5" customHeight="1">
      <c r="A35" s="5073"/>
      <c r="B35" s="5068"/>
      <c r="C35" s="995"/>
      <c r="D35" s="989"/>
      <c r="E35" s="1010"/>
      <c r="F35" s="991"/>
      <c r="G35" s="996"/>
      <c r="H35" s="991" t="s">
        <v>139</v>
      </c>
      <c r="I35" s="992"/>
      <c r="J35" s="992"/>
      <c r="K35" s="992"/>
      <c r="L35" s="989" t="s">
        <v>139</v>
      </c>
      <c r="M35" s="993" t="s">
        <v>3842</v>
      </c>
      <c r="N35" s="994"/>
      <c r="O35" s="992"/>
      <c r="P35" s="991" t="s">
        <v>139</v>
      </c>
      <c r="Q35" s="992"/>
      <c r="R35" s="998"/>
    </row>
    <row r="36" spans="1:18" s="980" customFormat="1" ht="13.5" customHeight="1">
      <c r="A36" s="5073"/>
      <c r="B36" s="5068"/>
      <c r="C36" s="995"/>
      <c r="D36" s="989"/>
      <c r="E36" s="1010"/>
      <c r="F36" s="991"/>
      <c r="G36" s="996"/>
      <c r="H36" s="992"/>
      <c r="I36" s="992"/>
      <c r="J36" s="992"/>
      <c r="K36" s="992"/>
      <c r="L36" s="989"/>
      <c r="M36" s="993"/>
      <c r="N36" s="994"/>
      <c r="O36" s="992"/>
      <c r="P36" s="992"/>
      <c r="Q36" s="992"/>
      <c r="R36" s="998"/>
    </row>
    <row r="37" spans="1:18" s="980" customFormat="1" ht="13.5" customHeight="1">
      <c r="A37" s="5073"/>
      <c r="B37" s="5068"/>
      <c r="C37" s="995"/>
      <c r="D37" s="989"/>
      <c r="E37" s="1010"/>
      <c r="F37" s="991"/>
      <c r="G37" s="996"/>
      <c r="H37" s="991" t="s">
        <v>139</v>
      </c>
      <c r="I37" s="992"/>
      <c r="J37" s="992"/>
      <c r="K37" s="992"/>
      <c r="L37" s="989" t="s">
        <v>139</v>
      </c>
      <c r="M37" s="993" t="s">
        <v>3843</v>
      </c>
      <c r="N37" s="994" t="s">
        <v>139</v>
      </c>
      <c r="O37" s="992"/>
      <c r="P37" s="991" t="s">
        <v>139</v>
      </c>
      <c r="Q37" s="992"/>
      <c r="R37" s="998"/>
    </row>
    <row r="38" spans="1:18" s="980" customFormat="1" ht="13.5" customHeight="1">
      <c r="A38" s="5073"/>
      <c r="B38" s="5068"/>
      <c r="C38" s="1011"/>
      <c r="D38" s="999"/>
      <c r="E38" s="1012"/>
      <c r="F38" s="991"/>
      <c r="G38" s="996"/>
      <c r="H38" s="1001"/>
      <c r="I38" s="1001"/>
      <c r="J38" s="1001"/>
      <c r="K38" s="1001"/>
      <c r="L38" s="999"/>
      <c r="M38" s="1013" t="s">
        <v>3844</v>
      </c>
      <c r="N38" s="1002"/>
      <c r="O38" s="1001"/>
      <c r="P38" s="1001"/>
      <c r="Q38" s="1001"/>
      <c r="R38" s="1014"/>
    </row>
    <row r="39" spans="1:18" s="980" customFormat="1" ht="13.5" customHeight="1">
      <c r="A39" s="5073"/>
      <c r="B39" s="5068"/>
      <c r="C39" s="5121" t="s">
        <v>3845</v>
      </c>
      <c r="D39" s="1004" t="s">
        <v>139</v>
      </c>
      <c r="E39" s="1005" t="s">
        <v>498</v>
      </c>
      <c r="F39" s="1004" t="s">
        <v>139</v>
      </c>
      <c r="G39" s="5123" t="s">
        <v>3846</v>
      </c>
      <c r="H39" s="1006" t="s">
        <v>139</v>
      </c>
      <c r="I39" s="1006"/>
      <c r="J39" s="1006"/>
      <c r="K39" s="1006"/>
      <c r="L39" s="1004" t="s">
        <v>139</v>
      </c>
      <c r="M39" s="5070" t="s">
        <v>3847</v>
      </c>
      <c r="N39" s="1008" t="s">
        <v>139</v>
      </c>
      <c r="O39" s="1006" t="s">
        <v>139</v>
      </c>
      <c r="P39" s="1006"/>
      <c r="Q39" s="5116" t="s">
        <v>3307</v>
      </c>
      <c r="R39" s="5117" t="s">
        <v>3307</v>
      </c>
    </row>
    <row r="40" spans="1:18" s="980" customFormat="1" ht="13.5" customHeight="1">
      <c r="A40" s="5073"/>
      <c r="B40" s="5068"/>
      <c r="C40" s="5122"/>
      <c r="D40" s="989"/>
      <c r="E40" s="1010"/>
      <c r="F40" s="991"/>
      <c r="G40" s="5077"/>
      <c r="H40" s="992"/>
      <c r="I40" s="992"/>
      <c r="J40" s="992"/>
      <c r="K40" s="992"/>
      <c r="L40" s="989"/>
      <c r="M40" s="5060"/>
      <c r="N40" s="994"/>
      <c r="O40" s="992"/>
      <c r="P40" s="992"/>
      <c r="Q40" s="5081"/>
      <c r="R40" s="5084"/>
    </row>
    <row r="41" spans="1:18" s="980" customFormat="1" ht="13.5" customHeight="1">
      <c r="A41" s="5073"/>
      <c r="B41" s="5068"/>
      <c r="C41" s="5122"/>
      <c r="D41" s="989"/>
      <c r="E41" s="1010"/>
      <c r="F41" s="991" t="s">
        <v>139</v>
      </c>
      <c r="G41" s="5077" t="s">
        <v>3848</v>
      </c>
      <c r="H41" s="991" t="s">
        <v>139</v>
      </c>
      <c r="I41" s="992"/>
      <c r="J41" s="992"/>
      <c r="K41" s="992"/>
      <c r="L41" s="989" t="s">
        <v>139</v>
      </c>
      <c r="M41" s="5060" t="s">
        <v>3849</v>
      </c>
      <c r="N41" s="994" t="s">
        <v>139</v>
      </c>
      <c r="O41" s="991" t="s">
        <v>139</v>
      </c>
      <c r="P41" s="992"/>
      <c r="Q41" s="5081"/>
      <c r="R41" s="5084"/>
    </row>
    <row r="42" spans="1:18" s="980" customFormat="1" ht="13.5" customHeight="1">
      <c r="A42" s="5073"/>
      <c r="B42" s="5068"/>
      <c r="C42" s="995"/>
      <c r="D42" s="989"/>
      <c r="E42" s="1010"/>
      <c r="F42" s="991"/>
      <c r="G42" s="5077"/>
      <c r="H42" s="992"/>
      <c r="I42" s="992"/>
      <c r="J42" s="992"/>
      <c r="K42" s="992"/>
      <c r="L42" s="989"/>
      <c r="M42" s="5060"/>
      <c r="N42" s="994"/>
      <c r="O42" s="992"/>
      <c r="P42" s="992"/>
      <c r="Q42" s="5081"/>
      <c r="R42" s="5084"/>
    </row>
    <row r="43" spans="1:18" s="980" customFormat="1" ht="13.5" customHeight="1">
      <c r="A43" s="5073"/>
      <c r="B43" s="5068"/>
      <c r="C43" s="995"/>
      <c r="D43" s="989"/>
      <c r="E43" s="1010"/>
      <c r="F43" s="991" t="s">
        <v>139</v>
      </c>
      <c r="G43" s="5077" t="s">
        <v>3309</v>
      </c>
      <c r="H43" s="991" t="s">
        <v>139</v>
      </c>
      <c r="I43" s="991" t="s">
        <v>139</v>
      </c>
      <c r="J43" s="991" t="s">
        <v>139</v>
      </c>
      <c r="K43" s="991" t="s">
        <v>139</v>
      </c>
      <c r="L43" s="989" t="s">
        <v>139</v>
      </c>
      <c r="M43" s="5060" t="s">
        <v>3850</v>
      </c>
      <c r="N43" s="994" t="s">
        <v>139</v>
      </c>
      <c r="O43" s="991" t="s">
        <v>139</v>
      </c>
      <c r="P43" s="992"/>
      <c r="Q43" s="5081"/>
      <c r="R43" s="5084"/>
    </row>
    <row r="44" spans="1:18" s="980" customFormat="1" ht="13.5" customHeight="1">
      <c r="A44" s="5073"/>
      <c r="B44" s="5068"/>
      <c r="C44" s="995"/>
      <c r="D44" s="989"/>
      <c r="E44" s="1010"/>
      <c r="F44" s="991"/>
      <c r="G44" s="5077"/>
      <c r="H44" s="992"/>
      <c r="I44" s="992"/>
      <c r="J44" s="992"/>
      <c r="K44" s="992"/>
      <c r="L44" s="989"/>
      <c r="M44" s="5060"/>
      <c r="N44" s="994"/>
      <c r="O44" s="992"/>
      <c r="P44" s="992"/>
      <c r="Q44" s="5081"/>
      <c r="R44" s="5084"/>
    </row>
    <row r="45" spans="1:18" s="980" customFormat="1" ht="13.5" customHeight="1">
      <c r="A45" s="5073"/>
      <c r="B45" s="5068"/>
      <c r="C45" s="995"/>
      <c r="D45" s="989"/>
      <c r="E45" s="1010"/>
      <c r="F45" s="991" t="s">
        <v>139</v>
      </c>
      <c r="G45" s="5077" t="s">
        <v>3851</v>
      </c>
      <c r="H45" s="991" t="s">
        <v>139</v>
      </c>
      <c r="I45" s="991" t="s">
        <v>139</v>
      </c>
      <c r="J45" s="992"/>
      <c r="K45" s="992"/>
      <c r="L45" s="989" t="s">
        <v>139</v>
      </c>
      <c r="M45" s="5060" t="s">
        <v>3852</v>
      </c>
      <c r="N45" s="994" t="s">
        <v>139</v>
      </c>
      <c r="O45" s="991" t="s">
        <v>139</v>
      </c>
      <c r="P45" s="991" t="s">
        <v>139</v>
      </c>
      <c r="Q45" s="992"/>
      <c r="R45" s="998"/>
    </row>
    <row r="46" spans="1:18" s="980" customFormat="1" ht="13.5" customHeight="1">
      <c r="A46" s="5073"/>
      <c r="B46" s="5068"/>
      <c r="C46" s="995"/>
      <c r="D46" s="989"/>
      <c r="E46" s="1010"/>
      <c r="F46" s="991"/>
      <c r="G46" s="5077"/>
      <c r="H46" s="992"/>
      <c r="I46" s="992"/>
      <c r="J46" s="992"/>
      <c r="K46" s="992"/>
      <c r="L46" s="989"/>
      <c r="M46" s="5060"/>
      <c r="N46" s="994"/>
      <c r="O46" s="992"/>
      <c r="P46" s="992"/>
      <c r="Q46" s="992"/>
      <c r="R46" s="998"/>
    </row>
    <row r="47" spans="1:18" s="980" customFormat="1" ht="13.5" customHeight="1">
      <c r="A47" s="5073"/>
      <c r="B47" s="5068"/>
      <c r="C47" s="995"/>
      <c r="D47" s="989"/>
      <c r="E47" s="1010"/>
      <c r="F47" s="991" t="s">
        <v>139</v>
      </c>
      <c r="G47" s="5077"/>
      <c r="H47" s="992" t="s">
        <v>139</v>
      </c>
      <c r="I47" s="992"/>
      <c r="J47" s="992"/>
      <c r="K47" s="992"/>
      <c r="L47" s="989" t="s">
        <v>139</v>
      </c>
      <c r="M47" s="5060" t="s">
        <v>3853</v>
      </c>
      <c r="N47" s="994" t="s">
        <v>139</v>
      </c>
      <c r="O47" s="991" t="s">
        <v>139</v>
      </c>
      <c r="P47" s="992"/>
      <c r="Q47" s="992"/>
      <c r="R47" s="998"/>
    </row>
    <row r="48" spans="1:18" s="980" customFormat="1" ht="13.5" customHeight="1">
      <c r="A48" s="5073"/>
      <c r="B48" s="5068"/>
      <c r="C48" s="995"/>
      <c r="D48" s="989"/>
      <c r="E48" s="1010"/>
      <c r="F48" s="991"/>
      <c r="G48" s="5077"/>
      <c r="H48" s="992"/>
      <c r="I48" s="992"/>
      <c r="J48" s="992"/>
      <c r="K48" s="992"/>
      <c r="L48" s="989"/>
      <c r="M48" s="5060"/>
      <c r="N48" s="994"/>
      <c r="O48" s="992"/>
      <c r="P48" s="992"/>
      <c r="Q48" s="992"/>
      <c r="R48" s="998"/>
    </row>
    <row r="49" spans="1:18" s="980" customFormat="1" ht="13.5" customHeight="1">
      <c r="A49" s="5073"/>
      <c r="B49" s="5068"/>
      <c r="C49" s="995"/>
      <c r="D49" s="989"/>
      <c r="E49" s="1010"/>
      <c r="F49" s="991" t="s">
        <v>139</v>
      </c>
      <c r="G49" s="5077"/>
      <c r="H49" s="991" t="s">
        <v>139</v>
      </c>
      <c r="I49" s="992"/>
      <c r="J49" s="992"/>
      <c r="K49" s="992"/>
      <c r="L49" s="989" t="s">
        <v>139</v>
      </c>
      <c r="M49" s="5060" t="s">
        <v>3854</v>
      </c>
      <c r="N49" s="994" t="s">
        <v>139</v>
      </c>
      <c r="O49" s="991" t="s">
        <v>139</v>
      </c>
      <c r="P49" s="992"/>
      <c r="Q49" s="992"/>
      <c r="R49" s="998"/>
    </row>
    <row r="50" spans="1:18" s="980" customFormat="1" ht="13.5" customHeight="1">
      <c r="A50" s="5073"/>
      <c r="B50" s="5068"/>
      <c r="C50" s="995"/>
      <c r="D50" s="989"/>
      <c r="E50" s="1010"/>
      <c r="F50" s="991"/>
      <c r="G50" s="5077"/>
      <c r="H50" s="992"/>
      <c r="I50" s="992"/>
      <c r="J50" s="992"/>
      <c r="K50" s="992"/>
      <c r="L50" s="989"/>
      <c r="M50" s="5060"/>
      <c r="N50" s="994"/>
      <c r="O50" s="992"/>
      <c r="P50" s="992"/>
      <c r="Q50" s="992"/>
      <c r="R50" s="998"/>
    </row>
    <row r="51" spans="1:18" s="980" customFormat="1" ht="13.5" customHeight="1">
      <c r="A51" s="5073"/>
      <c r="B51" s="5068"/>
      <c r="C51" s="995"/>
      <c r="D51" s="989"/>
      <c r="E51" s="1010"/>
      <c r="F51" s="991"/>
      <c r="G51" s="5077"/>
      <c r="H51" s="991" t="s">
        <v>139</v>
      </c>
      <c r="I51" s="992"/>
      <c r="J51" s="992"/>
      <c r="K51" s="992"/>
      <c r="L51" s="989" t="s">
        <v>139</v>
      </c>
      <c r="M51" s="5060" t="s">
        <v>3855</v>
      </c>
      <c r="N51" s="994" t="s">
        <v>139</v>
      </c>
      <c r="O51" s="991" t="s">
        <v>139</v>
      </c>
      <c r="P51" s="992"/>
      <c r="Q51" s="992"/>
      <c r="R51" s="998"/>
    </row>
    <row r="52" spans="1:18" s="980" customFormat="1" ht="13.5" customHeight="1">
      <c r="A52" s="5073"/>
      <c r="B52" s="5068"/>
      <c r="C52" s="995"/>
      <c r="D52" s="989"/>
      <c r="E52" s="1010"/>
      <c r="F52" s="991"/>
      <c r="G52" s="5077"/>
      <c r="H52" s="992"/>
      <c r="I52" s="992"/>
      <c r="J52" s="992"/>
      <c r="K52" s="992"/>
      <c r="L52" s="989"/>
      <c r="M52" s="5060"/>
      <c r="N52" s="994"/>
      <c r="O52" s="992"/>
      <c r="P52" s="992"/>
      <c r="Q52" s="992"/>
      <c r="R52" s="998"/>
    </row>
    <row r="53" spans="1:18" s="980" customFormat="1" ht="13.5" customHeight="1">
      <c r="A53" s="5073"/>
      <c r="B53" s="5068"/>
      <c r="C53" s="995"/>
      <c r="D53" s="989"/>
      <c r="E53" s="1010"/>
      <c r="F53" s="991"/>
      <c r="G53" s="5077"/>
      <c r="H53" s="992"/>
      <c r="I53" s="991" t="s">
        <v>139</v>
      </c>
      <c r="J53" s="992"/>
      <c r="K53" s="992"/>
      <c r="L53" s="989" t="s">
        <v>139</v>
      </c>
      <c r="M53" s="5060" t="s">
        <v>3856</v>
      </c>
      <c r="N53" s="994" t="s">
        <v>139</v>
      </c>
      <c r="O53" s="992"/>
      <c r="P53" s="991" t="s">
        <v>139</v>
      </c>
      <c r="Q53" s="992"/>
      <c r="R53" s="998"/>
    </row>
    <row r="54" spans="1:18" s="980" customFormat="1" ht="13.5" customHeight="1">
      <c r="A54" s="5073"/>
      <c r="B54" s="5069"/>
      <c r="C54" s="995"/>
      <c r="D54" s="999"/>
      <c r="E54" s="1012"/>
      <c r="F54" s="1015"/>
      <c r="G54" s="5130"/>
      <c r="H54" s="1001"/>
      <c r="I54" s="1001"/>
      <c r="J54" s="1001"/>
      <c r="K54" s="1001"/>
      <c r="L54" s="999"/>
      <c r="M54" s="5060"/>
      <c r="N54" s="1002"/>
      <c r="O54" s="1001"/>
      <c r="P54" s="1001"/>
      <c r="Q54" s="992"/>
      <c r="R54" s="998"/>
    </row>
    <row r="55" spans="1:18" ht="12" customHeight="1">
      <c r="A55" s="5073"/>
      <c r="B55" s="5067" t="s">
        <v>3865</v>
      </c>
      <c r="C55" s="5067" t="s">
        <v>3866</v>
      </c>
      <c r="D55" s="1004" t="s">
        <v>139</v>
      </c>
      <c r="E55" s="1005" t="s">
        <v>498</v>
      </c>
      <c r="F55" s="1004"/>
      <c r="G55" s="5114"/>
      <c r="H55" s="1006" t="s">
        <v>139</v>
      </c>
      <c r="I55" s="1006"/>
      <c r="J55" s="1006"/>
      <c r="K55" s="1006"/>
      <c r="L55" s="1004" t="s">
        <v>139</v>
      </c>
      <c r="M55" s="5070" t="s">
        <v>3867</v>
      </c>
      <c r="N55" s="1008" t="s">
        <v>139</v>
      </c>
      <c r="O55" s="1006"/>
      <c r="P55" s="1006"/>
      <c r="Q55" s="5116" t="s">
        <v>3307</v>
      </c>
      <c r="R55" s="5117" t="s">
        <v>3307</v>
      </c>
    </row>
    <row r="56" spans="1:18" ht="12" customHeight="1">
      <c r="A56" s="5073"/>
      <c r="B56" s="5068"/>
      <c r="C56" s="5062"/>
      <c r="D56" s="989"/>
      <c r="E56" s="1010"/>
      <c r="F56" s="989"/>
      <c r="G56" s="5115"/>
      <c r="H56" s="992"/>
      <c r="I56" s="992"/>
      <c r="J56" s="992"/>
      <c r="K56" s="992"/>
      <c r="L56" s="989"/>
      <c r="M56" s="5060"/>
      <c r="N56" s="994"/>
      <c r="O56" s="992"/>
      <c r="P56" s="992"/>
      <c r="Q56" s="5081"/>
      <c r="R56" s="5084"/>
    </row>
    <row r="57" spans="1:18" ht="12" customHeight="1">
      <c r="A57" s="5073"/>
      <c r="B57" s="5068"/>
      <c r="C57" s="5062"/>
      <c r="D57" s="989"/>
      <c r="E57" s="1010"/>
      <c r="F57" s="989"/>
      <c r="G57" s="5115"/>
      <c r="H57" s="991" t="s">
        <v>139</v>
      </c>
      <c r="I57" s="992"/>
      <c r="J57" s="992"/>
      <c r="K57" s="992"/>
      <c r="L57" s="989" t="s">
        <v>139</v>
      </c>
      <c r="M57" s="5060" t="s">
        <v>3868</v>
      </c>
      <c r="N57" s="994" t="s">
        <v>139</v>
      </c>
      <c r="O57" s="992"/>
      <c r="P57" s="992"/>
      <c r="Q57" s="5081"/>
      <c r="R57" s="5084"/>
    </row>
    <row r="58" spans="1:18" ht="12" customHeight="1" thickBot="1">
      <c r="A58" s="5074"/>
      <c r="B58" s="5075"/>
      <c r="C58" s="5063"/>
      <c r="D58" s="1017"/>
      <c r="E58" s="1018"/>
      <c r="F58" s="1017"/>
      <c r="G58" s="5129"/>
      <c r="H58" s="1019"/>
      <c r="I58" s="1019"/>
      <c r="J58" s="1019"/>
      <c r="K58" s="1019"/>
      <c r="L58" s="1017"/>
      <c r="M58" s="5066"/>
      <c r="N58" s="1020"/>
      <c r="O58" s="1019"/>
      <c r="P58" s="1019"/>
      <c r="Q58" s="5082"/>
      <c r="R58" s="5085"/>
    </row>
    <row r="59" spans="1:18" ht="12" customHeight="1">
      <c r="A59" s="1021"/>
      <c r="B59" s="1022"/>
      <c r="C59" s="1023"/>
      <c r="D59" s="1024"/>
      <c r="E59" s="1024"/>
      <c r="H59" s="1024"/>
      <c r="I59" s="1024"/>
      <c r="J59" s="1024"/>
      <c r="K59" s="1024"/>
      <c r="L59" s="1024"/>
      <c r="M59" s="1026"/>
    </row>
    <row r="60" spans="1:18" ht="12" customHeight="1">
      <c r="A60" s="1021"/>
      <c r="B60" s="1022"/>
      <c r="C60" s="1023"/>
      <c r="D60" s="1024"/>
      <c r="E60" s="1024"/>
      <c r="H60" s="1024"/>
      <c r="I60" s="1024"/>
      <c r="J60" s="1024"/>
      <c r="K60" s="1024"/>
      <c r="L60" s="1024"/>
      <c r="M60" s="1026"/>
    </row>
    <row r="61" spans="1:18" ht="12" customHeight="1">
      <c r="A61" s="1021"/>
      <c r="B61" s="1022"/>
      <c r="C61" s="1023"/>
      <c r="D61" s="1024"/>
      <c r="E61" s="1024"/>
      <c r="H61" s="1024"/>
      <c r="I61" s="1024"/>
      <c r="J61" s="1024"/>
      <c r="K61" s="1024"/>
      <c r="L61" s="1024"/>
      <c r="M61" s="1026"/>
    </row>
    <row r="62" spans="1:18" ht="12" customHeight="1">
      <c r="A62" s="1021"/>
      <c r="B62" s="1022"/>
      <c r="C62" s="1023"/>
      <c r="D62" s="1024"/>
      <c r="E62" s="1024"/>
      <c r="H62" s="1024"/>
      <c r="I62" s="1024"/>
      <c r="J62" s="1024"/>
      <c r="K62" s="1024"/>
      <c r="L62" s="1024"/>
      <c r="M62" s="1026"/>
    </row>
    <row r="63" spans="1:18" ht="12" customHeight="1">
      <c r="A63" s="1021"/>
      <c r="B63" s="1022"/>
      <c r="C63" s="1023"/>
      <c r="D63" s="1024"/>
      <c r="E63" s="1024"/>
      <c r="H63" s="1024"/>
      <c r="I63" s="1024"/>
      <c r="J63" s="1024"/>
      <c r="K63" s="1024"/>
      <c r="L63" s="1024"/>
      <c r="M63" s="1026"/>
    </row>
    <row r="68" ht="12" customHeight="1"/>
    <row r="69" ht="12" customHeight="1"/>
  </sheetData>
  <mergeCells count="63">
    <mergeCell ref="J2:R2"/>
    <mergeCell ref="J3:R3"/>
    <mergeCell ref="A5:A7"/>
    <mergeCell ref="B5:B7"/>
    <mergeCell ref="C5:C7"/>
    <mergeCell ref="D5:M5"/>
    <mergeCell ref="N5:R5"/>
    <mergeCell ref="D6:E7"/>
    <mergeCell ref="F6:G7"/>
    <mergeCell ref="H6:K6"/>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L18:M18"/>
    <mergeCell ref="C19:C22"/>
    <mergeCell ref="G19:G20"/>
    <mergeCell ref="Q19:Q22"/>
    <mergeCell ref="R19:R22"/>
    <mergeCell ref="G21:G22"/>
    <mergeCell ref="M19:M20"/>
    <mergeCell ref="G25:G26"/>
    <mergeCell ref="Q25:Q30"/>
    <mergeCell ref="R25:R30"/>
    <mergeCell ref="C39:C41"/>
    <mergeCell ref="G39:G40"/>
    <mergeCell ref="M39:M40"/>
    <mergeCell ref="Q39:Q44"/>
    <mergeCell ref="R39:R44"/>
    <mergeCell ref="G41:G42"/>
    <mergeCell ref="M41:M42"/>
    <mergeCell ref="G43:G44"/>
    <mergeCell ref="M43:M44"/>
    <mergeCell ref="G45:G46"/>
    <mergeCell ref="M45:M46"/>
    <mergeCell ref="G47:G48"/>
    <mergeCell ref="M47:M48"/>
    <mergeCell ref="R55:R58"/>
    <mergeCell ref="G57:G58"/>
    <mergeCell ref="M57:M58"/>
    <mergeCell ref="G49:G50"/>
    <mergeCell ref="M49:M50"/>
    <mergeCell ref="G51:G52"/>
    <mergeCell ref="M51:M52"/>
    <mergeCell ref="G53:G54"/>
    <mergeCell ref="M53:M54"/>
    <mergeCell ref="B55:B58"/>
    <mergeCell ref="C55:C58"/>
    <mergeCell ref="G55:G56"/>
    <mergeCell ref="M55:M56"/>
    <mergeCell ref="Q55:Q58"/>
  </mergeCells>
  <phoneticPr fontId="136"/>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57" customWidth="1"/>
    <col min="2" max="2" width="14.125" style="657" customWidth="1"/>
    <col min="3" max="3" width="8.375" style="657" customWidth="1"/>
    <col min="4" max="4" width="2.625" style="657" customWidth="1"/>
    <col min="5" max="5" width="3" style="657" customWidth="1"/>
    <col min="6" max="6" width="2.625" style="658" customWidth="1"/>
    <col min="7" max="7" width="8.375" style="659" customWidth="1"/>
    <col min="8" max="11" width="2.625" style="657" customWidth="1"/>
    <col min="12" max="12" width="2.125" style="657" customWidth="1"/>
    <col min="13" max="13" width="12.125" style="660" customWidth="1"/>
    <col min="14" max="16" width="2.625" style="658" customWidth="1"/>
    <col min="17" max="18" width="10.625" style="658" customWidth="1"/>
    <col min="19" max="19" width="9" style="657" customWidth="1"/>
    <col min="20" max="16384" width="9" style="657"/>
  </cols>
  <sheetData>
    <row r="1" spans="1:18" s="649" customFormat="1" ht="21" customHeight="1">
      <c r="A1" s="652" t="s">
        <v>3488</v>
      </c>
      <c r="B1" s="652"/>
      <c r="C1" s="652"/>
      <c r="D1" s="652"/>
      <c r="E1" s="652"/>
      <c r="F1" s="653"/>
      <c r="G1" s="654"/>
      <c r="H1" s="652"/>
      <c r="I1" s="652"/>
      <c r="J1" s="652"/>
      <c r="K1" s="652"/>
      <c r="L1" s="652"/>
      <c r="M1" s="655"/>
      <c r="N1" s="650"/>
      <c r="O1" s="650"/>
      <c r="P1" s="650"/>
      <c r="Q1" s="650"/>
      <c r="R1" s="656" t="s">
        <v>3311</v>
      </c>
    </row>
    <row r="2" spans="1:18" s="649" customFormat="1" ht="15" customHeight="1">
      <c r="A2" s="652"/>
      <c r="B2" s="652"/>
      <c r="C2" s="652"/>
      <c r="D2" s="652"/>
      <c r="E2" s="652"/>
      <c r="F2" s="653"/>
      <c r="G2" s="654"/>
      <c r="H2" s="652"/>
      <c r="I2" s="652"/>
      <c r="J2" s="5179" t="s">
        <v>3292</v>
      </c>
      <c r="K2" s="5179"/>
      <c r="L2" s="5179"/>
      <c r="M2" s="5179"/>
      <c r="N2" s="5179"/>
      <c r="O2" s="5179"/>
      <c r="P2" s="5179"/>
      <c r="Q2" s="5179"/>
      <c r="R2" s="5179"/>
    </row>
    <row r="3" spans="1:18" s="649" customFormat="1" ht="15" customHeight="1">
      <c r="A3" s="652"/>
      <c r="B3" s="652"/>
      <c r="C3" s="652"/>
      <c r="D3" s="652"/>
      <c r="E3" s="652"/>
      <c r="F3" s="653"/>
      <c r="G3" s="654"/>
      <c r="H3" s="652"/>
      <c r="I3" s="652"/>
      <c r="J3" s="5180" t="s">
        <v>3293</v>
      </c>
      <c r="K3" s="5180"/>
      <c r="L3" s="5180"/>
      <c r="M3" s="5180"/>
      <c r="N3" s="5180"/>
      <c r="O3" s="5180"/>
      <c r="P3" s="5180"/>
      <c r="Q3" s="5180"/>
      <c r="R3" s="5180"/>
    </row>
    <row r="4" spans="1:18" ht="12" thickBot="1"/>
    <row r="5" spans="1:18" s="661" customFormat="1" ht="13.5" customHeight="1">
      <c r="A5" s="5181"/>
      <c r="B5" s="5184" t="s">
        <v>3294</v>
      </c>
      <c r="C5" s="5184" t="s">
        <v>3295</v>
      </c>
      <c r="D5" s="5184" t="s">
        <v>3296</v>
      </c>
      <c r="E5" s="5184"/>
      <c r="F5" s="5184"/>
      <c r="G5" s="5184"/>
      <c r="H5" s="5184"/>
      <c r="I5" s="5184"/>
      <c r="J5" s="5184"/>
      <c r="K5" s="5184"/>
      <c r="L5" s="5184"/>
      <c r="M5" s="5187"/>
      <c r="N5" s="5188" t="s">
        <v>3310</v>
      </c>
      <c r="O5" s="5188"/>
      <c r="P5" s="5188"/>
      <c r="Q5" s="5188"/>
      <c r="R5" s="5189"/>
    </row>
    <row r="6" spans="1:18" s="661" customFormat="1" ht="13.5" customHeight="1">
      <c r="A6" s="5182"/>
      <c r="B6" s="5185"/>
      <c r="C6" s="5185"/>
      <c r="D6" s="5190" t="s">
        <v>3297</v>
      </c>
      <c r="E6" s="5191"/>
      <c r="F6" s="5194" t="s">
        <v>3298</v>
      </c>
      <c r="G6" s="5195"/>
      <c r="H6" s="5185" t="s">
        <v>3299</v>
      </c>
      <c r="I6" s="5185"/>
      <c r="J6" s="5185"/>
      <c r="K6" s="5185"/>
      <c r="L6" s="5194" t="s">
        <v>528</v>
      </c>
      <c r="M6" s="5198"/>
      <c r="N6" s="5200" t="s">
        <v>3300</v>
      </c>
      <c r="O6" s="5185"/>
      <c r="P6" s="5185"/>
      <c r="Q6" s="5185" t="s">
        <v>3301</v>
      </c>
      <c r="R6" s="5201"/>
    </row>
    <row r="7" spans="1:18" s="661" customFormat="1" ht="13.5" customHeight="1" thickBot="1">
      <c r="A7" s="5183"/>
      <c r="B7" s="5186"/>
      <c r="C7" s="5186"/>
      <c r="D7" s="5192"/>
      <c r="E7" s="5193"/>
      <c r="F7" s="5196"/>
      <c r="G7" s="5197"/>
      <c r="H7" s="662">
        <v>1</v>
      </c>
      <c r="I7" s="662">
        <v>2</v>
      </c>
      <c r="J7" s="662">
        <v>3</v>
      </c>
      <c r="K7" s="662">
        <v>4</v>
      </c>
      <c r="L7" s="5196"/>
      <c r="M7" s="5199"/>
      <c r="N7" s="663" t="s">
        <v>3302</v>
      </c>
      <c r="O7" s="662" t="s">
        <v>3303</v>
      </c>
      <c r="P7" s="662" t="s">
        <v>3304</v>
      </c>
      <c r="Q7" s="662" t="s">
        <v>3305</v>
      </c>
      <c r="R7" s="664" t="s">
        <v>3306</v>
      </c>
    </row>
    <row r="8" spans="1:18" s="658" customFormat="1" ht="12" customHeight="1" thickTop="1">
      <c r="A8" s="5167" t="s">
        <v>3312</v>
      </c>
      <c r="B8" s="5170" t="s">
        <v>3313</v>
      </c>
      <c r="C8" s="5170" t="s">
        <v>3314</v>
      </c>
      <c r="D8" s="665" t="s">
        <v>139</v>
      </c>
      <c r="E8" s="686" t="s">
        <v>498</v>
      </c>
      <c r="F8" s="665" t="s">
        <v>139</v>
      </c>
      <c r="G8" s="5174" t="s">
        <v>3315</v>
      </c>
      <c r="H8" s="666"/>
      <c r="I8" s="666"/>
      <c r="J8" s="666"/>
      <c r="K8" s="666" t="s">
        <v>139</v>
      </c>
      <c r="L8" s="665" t="s">
        <v>139</v>
      </c>
      <c r="M8" s="5175" t="s">
        <v>3316</v>
      </c>
      <c r="N8" s="667" t="s">
        <v>139</v>
      </c>
      <c r="O8" s="666"/>
      <c r="P8" s="666"/>
      <c r="Q8" s="5164" t="s">
        <v>3307</v>
      </c>
      <c r="R8" s="5165" t="s">
        <v>3307</v>
      </c>
    </row>
    <row r="9" spans="1:18" s="658" customFormat="1" ht="12" customHeight="1">
      <c r="A9" s="5168"/>
      <c r="B9" s="5171"/>
      <c r="C9" s="5173"/>
      <c r="D9" s="668"/>
      <c r="E9" s="679"/>
      <c r="F9" s="668"/>
      <c r="G9" s="5147"/>
      <c r="H9" s="670"/>
      <c r="I9" s="670"/>
      <c r="J9" s="670"/>
      <c r="K9" s="670"/>
      <c r="L9" s="668"/>
      <c r="M9" s="5148"/>
      <c r="N9" s="671"/>
      <c r="O9" s="670"/>
      <c r="P9" s="670"/>
      <c r="Q9" s="5152"/>
      <c r="R9" s="5145"/>
    </row>
    <row r="10" spans="1:18" ht="12" customHeight="1">
      <c r="A10" s="5168"/>
      <c r="B10" s="5171"/>
      <c r="C10" s="5160"/>
      <c r="D10" s="668"/>
      <c r="E10" s="679"/>
      <c r="F10" s="669" t="s">
        <v>139</v>
      </c>
      <c r="G10" s="5147"/>
      <c r="H10" s="670"/>
      <c r="I10" s="670"/>
      <c r="J10" s="670"/>
      <c r="K10" s="669" t="s">
        <v>139</v>
      </c>
      <c r="L10" s="668" t="s">
        <v>139</v>
      </c>
      <c r="M10" s="5166" t="s">
        <v>3317</v>
      </c>
      <c r="N10" s="671" t="s">
        <v>139</v>
      </c>
      <c r="O10" s="670"/>
      <c r="P10" s="669" t="s">
        <v>139</v>
      </c>
      <c r="Q10" s="5152"/>
      <c r="R10" s="5145"/>
    </row>
    <row r="11" spans="1:18" ht="12" customHeight="1">
      <c r="A11" s="5168"/>
      <c r="B11" s="5171"/>
      <c r="C11" s="5160"/>
      <c r="D11" s="668"/>
      <c r="E11" s="679"/>
      <c r="F11" s="668"/>
      <c r="G11" s="5147"/>
      <c r="H11" s="670"/>
      <c r="I11" s="670"/>
      <c r="J11" s="670"/>
      <c r="K11" s="670"/>
      <c r="L11" s="668"/>
      <c r="M11" s="5166"/>
      <c r="N11" s="671"/>
      <c r="O11" s="670"/>
      <c r="P11" s="670"/>
      <c r="Q11" s="5152"/>
      <c r="R11" s="5145"/>
    </row>
    <row r="12" spans="1:18" ht="12" customHeight="1">
      <c r="A12" s="5168"/>
      <c r="B12" s="5171"/>
      <c r="C12" s="5160"/>
      <c r="D12" s="668"/>
      <c r="E12" s="679"/>
      <c r="F12" s="669" t="s">
        <v>139</v>
      </c>
      <c r="G12" s="5147"/>
      <c r="H12" s="670"/>
      <c r="I12" s="670"/>
      <c r="J12" s="670"/>
      <c r="K12" s="669" t="s">
        <v>139</v>
      </c>
      <c r="L12" s="668" t="s">
        <v>139</v>
      </c>
      <c r="M12" s="5148" t="s">
        <v>3318</v>
      </c>
      <c r="N12" s="671" t="s">
        <v>139</v>
      </c>
      <c r="O12" s="669" t="s">
        <v>139</v>
      </c>
      <c r="P12" s="670"/>
      <c r="Q12" s="5152"/>
      <c r="R12" s="5145"/>
    </row>
    <row r="13" spans="1:18" ht="12" customHeight="1">
      <c r="A13" s="5168"/>
      <c r="B13" s="5171"/>
      <c r="C13" s="5160"/>
      <c r="D13" s="668"/>
      <c r="E13" s="679"/>
      <c r="F13" s="668"/>
      <c r="G13" s="5147"/>
      <c r="H13" s="670"/>
      <c r="I13" s="670"/>
      <c r="J13" s="670"/>
      <c r="K13" s="670"/>
      <c r="L13" s="668"/>
      <c r="M13" s="5148"/>
      <c r="N13" s="671"/>
      <c r="O13" s="670"/>
      <c r="P13" s="670"/>
      <c r="Q13" s="5152"/>
      <c r="R13" s="5145"/>
    </row>
    <row r="14" spans="1:18" ht="12" customHeight="1">
      <c r="A14" s="5168"/>
      <c r="B14" s="5171"/>
      <c r="C14" s="5160"/>
      <c r="D14" s="668"/>
      <c r="E14" s="679"/>
      <c r="F14" s="669" t="s">
        <v>139</v>
      </c>
      <c r="G14" s="5147"/>
      <c r="H14" s="670"/>
      <c r="I14" s="670"/>
      <c r="J14" s="670"/>
      <c r="K14" s="669" t="s">
        <v>139</v>
      </c>
      <c r="L14" s="668" t="s">
        <v>139</v>
      </c>
      <c r="M14" s="5148" t="s">
        <v>3319</v>
      </c>
      <c r="N14" s="671"/>
      <c r="O14" s="670"/>
      <c r="P14" s="669" t="s">
        <v>139</v>
      </c>
      <c r="Q14" s="5152"/>
      <c r="R14" s="5145"/>
    </row>
    <row r="15" spans="1:18" ht="12" customHeight="1">
      <c r="A15" s="5168"/>
      <c r="B15" s="5171"/>
      <c r="C15" s="5160"/>
      <c r="D15" s="668"/>
      <c r="E15" s="679"/>
      <c r="F15" s="668"/>
      <c r="G15" s="5147"/>
      <c r="H15" s="670"/>
      <c r="I15" s="670"/>
      <c r="J15" s="670"/>
      <c r="K15" s="670"/>
      <c r="L15" s="668"/>
      <c r="M15" s="5148"/>
      <c r="N15" s="671"/>
      <c r="O15" s="670"/>
      <c r="P15" s="670"/>
      <c r="Q15" s="5152"/>
      <c r="R15" s="5145"/>
    </row>
    <row r="16" spans="1:18" ht="12" customHeight="1">
      <c r="A16" s="5168"/>
      <c r="B16" s="5171"/>
      <c r="C16" s="5160"/>
      <c r="D16" s="668"/>
      <c r="E16" s="679"/>
      <c r="F16" s="668"/>
      <c r="G16" s="5147"/>
      <c r="H16" s="670"/>
      <c r="I16" s="670"/>
      <c r="J16" s="670"/>
      <c r="K16" s="669" t="s">
        <v>139</v>
      </c>
      <c r="L16" s="668" t="s">
        <v>139</v>
      </c>
      <c r="M16" s="5148" t="s">
        <v>3320</v>
      </c>
      <c r="N16" s="671" t="s">
        <v>139</v>
      </c>
      <c r="O16" s="670"/>
      <c r="P16" s="670"/>
      <c r="Q16" s="5152"/>
      <c r="R16" s="5145"/>
    </row>
    <row r="17" spans="1:18" ht="12" customHeight="1">
      <c r="A17" s="5168"/>
      <c r="B17" s="5171"/>
      <c r="C17" s="5160"/>
      <c r="D17" s="668"/>
      <c r="E17" s="679"/>
      <c r="F17" s="668"/>
      <c r="G17" s="5147"/>
      <c r="H17" s="670"/>
      <c r="I17" s="670"/>
      <c r="J17" s="670"/>
      <c r="K17" s="670"/>
      <c r="L17" s="668"/>
      <c r="M17" s="5148"/>
      <c r="N17" s="671"/>
      <c r="O17" s="670"/>
      <c r="P17" s="670"/>
      <c r="Q17" s="5152"/>
      <c r="R17" s="5145"/>
    </row>
    <row r="18" spans="1:18" ht="12" customHeight="1">
      <c r="A18" s="5168"/>
      <c r="B18" s="5171"/>
      <c r="C18" s="5160"/>
      <c r="D18" s="668"/>
      <c r="E18" s="679"/>
      <c r="F18" s="668"/>
      <c r="G18" s="5147"/>
      <c r="H18" s="670"/>
      <c r="I18" s="670"/>
      <c r="J18" s="670"/>
      <c r="K18" s="669" t="s">
        <v>139</v>
      </c>
      <c r="L18" s="668" t="s">
        <v>139</v>
      </c>
      <c r="M18" s="5148" t="s">
        <v>3321</v>
      </c>
      <c r="N18" s="671"/>
      <c r="O18" s="670"/>
      <c r="P18" s="669" t="s">
        <v>139</v>
      </c>
      <c r="Q18" s="5152"/>
      <c r="R18" s="5145"/>
    </row>
    <row r="19" spans="1:18" ht="12" customHeight="1">
      <c r="A19" s="5168"/>
      <c r="B19" s="5172"/>
      <c r="C19" s="5161"/>
      <c r="D19" s="672"/>
      <c r="E19" s="680"/>
      <c r="F19" s="672"/>
      <c r="G19" s="5155"/>
      <c r="H19" s="673"/>
      <c r="I19" s="673"/>
      <c r="J19" s="673"/>
      <c r="K19" s="673"/>
      <c r="L19" s="672"/>
      <c r="M19" s="5156"/>
      <c r="N19" s="674"/>
      <c r="O19" s="673"/>
      <c r="P19" s="673"/>
      <c r="Q19" s="5153"/>
      <c r="R19" s="5154"/>
    </row>
    <row r="20" spans="1:18" ht="12" customHeight="1">
      <c r="A20" s="5168"/>
      <c r="B20" s="5157" t="s">
        <v>3322</v>
      </c>
      <c r="C20" s="5157" t="s">
        <v>3323</v>
      </c>
      <c r="D20" s="675" t="s">
        <v>139</v>
      </c>
      <c r="E20" s="676" t="s">
        <v>498</v>
      </c>
      <c r="F20" s="675" t="s">
        <v>139</v>
      </c>
      <c r="G20" s="5162"/>
      <c r="H20" s="677"/>
      <c r="I20" s="677"/>
      <c r="J20" s="677"/>
      <c r="K20" s="677" t="s">
        <v>139</v>
      </c>
      <c r="L20" s="675" t="s">
        <v>139</v>
      </c>
      <c r="M20" s="5163" t="s">
        <v>3324</v>
      </c>
      <c r="N20" s="678" t="s">
        <v>139</v>
      </c>
      <c r="O20" s="677"/>
      <c r="P20" s="677"/>
      <c r="Q20" s="5151" t="s">
        <v>3307</v>
      </c>
      <c r="R20" s="5144" t="s">
        <v>3307</v>
      </c>
    </row>
    <row r="21" spans="1:18" ht="12" customHeight="1">
      <c r="A21" s="5168"/>
      <c r="B21" s="5158"/>
      <c r="C21" s="5160"/>
      <c r="D21" s="668"/>
      <c r="E21" s="679"/>
      <c r="F21" s="668"/>
      <c r="G21" s="5147"/>
      <c r="H21" s="670"/>
      <c r="I21" s="670"/>
      <c r="J21" s="670"/>
      <c r="K21" s="670"/>
      <c r="L21" s="668"/>
      <c r="M21" s="5148"/>
      <c r="N21" s="671"/>
      <c r="O21" s="670"/>
      <c r="P21" s="670"/>
      <c r="Q21" s="5152"/>
      <c r="R21" s="5145"/>
    </row>
    <row r="22" spans="1:18" ht="12" customHeight="1">
      <c r="A22" s="5168"/>
      <c r="B22" s="5158"/>
      <c r="C22" s="5160"/>
      <c r="D22" s="668"/>
      <c r="E22" s="679"/>
      <c r="F22" s="669" t="s">
        <v>139</v>
      </c>
      <c r="G22" s="5147"/>
      <c r="H22" s="670"/>
      <c r="I22" s="670"/>
      <c r="J22" s="670"/>
      <c r="K22" s="669" t="s">
        <v>139</v>
      </c>
      <c r="L22" s="668" t="s">
        <v>139</v>
      </c>
      <c r="M22" s="5148" t="s">
        <v>3325</v>
      </c>
      <c r="N22" s="671" t="s">
        <v>139</v>
      </c>
      <c r="O22" s="670"/>
      <c r="P22" s="669" t="s">
        <v>139</v>
      </c>
      <c r="Q22" s="5152"/>
      <c r="R22" s="5145"/>
    </row>
    <row r="23" spans="1:18" ht="12" customHeight="1">
      <c r="A23" s="5168"/>
      <c r="B23" s="5159"/>
      <c r="C23" s="5161"/>
      <c r="D23" s="672"/>
      <c r="E23" s="680"/>
      <c r="F23" s="672"/>
      <c r="G23" s="5155"/>
      <c r="H23" s="673"/>
      <c r="I23" s="673"/>
      <c r="J23" s="673"/>
      <c r="K23" s="673"/>
      <c r="L23" s="672"/>
      <c r="M23" s="5156"/>
      <c r="N23" s="674"/>
      <c r="O23" s="673"/>
      <c r="P23" s="673"/>
      <c r="Q23" s="5153"/>
      <c r="R23" s="5154"/>
    </row>
    <row r="24" spans="1:18" ht="12" customHeight="1">
      <c r="A24" s="5168"/>
      <c r="B24" s="5157" t="s">
        <v>3326</v>
      </c>
      <c r="C24" s="5157" t="s">
        <v>3327</v>
      </c>
      <c r="D24" s="675" t="s">
        <v>139</v>
      </c>
      <c r="E24" s="676" t="s">
        <v>498</v>
      </c>
      <c r="F24" s="675" t="s">
        <v>139</v>
      </c>
      <c r="G24" s="5162"/>
      <c r="H24" s="677"/>
      <c r="I24" s="677"/>
      <c r="J24" s="677" t="s">
        <v>139</v>
      </c>
      <c r="K24" s="677" t="s">
        <v>139</v>
      </c>
      <c r="L24" s="675" t="s">
        <v>139</v>
      </c>
      <c r="M24" s="5163" t="s">
        <v>3328</v>
      </c>
      <c r="N24" s="678" t="s">
        <v>139</v>
      </c>
      <c r="O24" s="677"/>
      <c r="P24" s="677"/>
      <c r="Q24" s="5151" t="s">
        <v>3307</v>
      </c>
      <c r="R24" s="5144" t="s">
        <v>3307</v>
      </c>
    </row>
    <row r="25" spans="1:18" ht="12" customHeight="1">
      <c r="A25" s="5168"/>
      <c r="B25" s="5158"/>
      <c r="C25" s="5160"/>
      <c r="D25" s="668"/>
      <c r="E25" s="679"/>
      <c r="F25" s="668"/>
      <c r="G25" s="5147"/>
      <c r="H25" s="670"/>
      <c r="I25" s="670"/>
      <c r="J25" s="670"/>
      <c r="K25" s="670"/>
      <c r="L25" s="668"/>
      <c r="M25" s="5148"/>
      <c r="N25" s="671"/>
      <c r="O25" s="670"/>
      <c r="P25" s="670"/>
      <c r="Q25" s="5152"/>
      <c r="R25" s="5145"/>
    </row>
    <row r="26" spans="1:18" ht="12" customHeight="1">
      <c r="A26" s="5168"/>
      <c r="B26" s="5158"/>
      <c r="C26" s="5160"/>
      <c r="D26" s="668"/>
      <c r="E26" s="679"/>
      <c r="F26" s="668"/>
      <c r="G26" s="5147"/>
      <c r="H26" s="670"/>
      <c r="I26" s="670"/>
      <c r="J26" s="669" t="s">
        <v>139</v>
      </c>
      <c r="K26" s="669" t="s">
        <v>139</v>
      </c>
      <c r="L26" s="668" t="s">
        <v>139</v>
      </c>
      <c r="M26" s="5148" t="s">
        <v>3329</v>
      </c>
      <c r="N26" s="671" t="s">
        <v>139</v>
      </c>
      <c r="O26" s="670"/>
      <c r="P26" s="669" t="s">
        <v>139</v>
      </c>
      <c r="Q26" s="5152"/>
      <c r="R26" s="5145"/>
    </row>
    <row r="27" spans="1:18" ht="12" customHeight="1">
      <c r="A27" s="5168"/>
      <c r="B27" s="5159"/>
      <c r="C27" s="5161"/>
      <c r="D27" s="672"/>
      <c r="E27" s="680"/>
      <c r="F27" s="672"/>
      <c r="G27" s="5155"/>
      <c r="H27" s="673"/>
      <c r="I27" s="673"/>
      <c r="J27" s="673"/>
      <c r="K27" s="673"/>
      <c r="L27" s="672"/>
      <c r="M27" s="5156"/>
      <c r="N27" s="674"/>
      <c r="O27" s="673"/>
      <c r="P27" s="673"/>
      <c r="Q27" s="5153"/>
      <c r="R27" s="5154"/>
    </row>
    <row r="28" spans="1:18" ht="12" customHeight="1">
      <c r="A28" s="5168"/>
      <c r="B28" s="5157" t="s">
        <v>3330</v>
      </c>
      <c r="C28" s="5157" t="s">
        <v>3331</v>
      </c>
      <c r="D28" s="675" t="s">
        <v>139</v>
      </c>
      <c r="E28" s="676" t="s">
        <v>498</v>
      </c>
      <c r="F28" s="675" t="s">
        <v>139</v>
      </c>
      <c r="G28" s="5177" t="s">
        <v>3332</v>
      </c>
      <c r="H28" s="677"/>
      <c r="I28" s="677"/>
      <c r="J28" s="677" t="s">
        <v>139</v>
      </c>
      <c r="K28" s="677" t="s">
        <v>139</v>
      </c>
      <c r="L28" s="675" t="s">
        <v>139</v>
      </c>
      <c r="M28" s="5163" t="s">
        <v>3328</v>
      </c>
      <c r="N28" s="678" t="s">
        <v>139</v>
      </c>
      <c r="O28" s="677"/>
      <c r="P28" s="677"/>
      <c r="Q28" s="5141" t="s">
        <v>3307</v>
      </c>
      <c r="R28" s="5144" t="s">
        <v>3307</v>
      </c>
    </row>
    <row r="29" spans="1:18" ht="12" customHeight="1">
      <c r="A29" s="5168"/>
      <c r="B29" s="5158"/>
      <c r="C29" s="5171"/>
      <c r="D29" s="668"/>
      <c r="E29" s="679"/>
      <c r="F29" s="669"/>
      <c r="G29" s="5178"/>
      <c r="H29" s="670"/>
      <c r="I29" s="670"/>
      <c r="J29" s="670"/>
      <c r="K29" s="670"/>
      <c r="L29" s="668"/>
      <c r="M29" s="5148"/>
      <c r="N29" s="671"/>
      <c r="O29" s="670"/>
      <c r="P29" s="670"/>
      <c r="Q29" s="5142"/>
      <c r="R29" s="5145"/>
    </row>
    <row r="30" spans="1:18" ht="12" customHeight="1">
      <c r="A30" s="5168"/>
      <c r="B30" s="5158"/>
      <c r="C30" s="5171"/>
      <c r="D30" s="668"/>
      <c r="E30" s="679"/>
      <c r="F30" s="669" t="s">
        <v>139</v>
      </c>
      <c r="G30" s="5147"/>
      <c r="H30" s="670"/>
      <c r="I30" s="670"/>
      <c r="J30" s="669" t="s">
        <v>139</v>
      </c>
      <c r="K30" s="669" t="s">
        <v>139</v>
      </c>
      <c r="L30" s="668" t="s">
        <v>139</v>
      </c>
      <c r="M30" s="5148" t="s">
        <v>3333</v>
      </c>
      <c r="N30" s="671" t="s">
        <v>139</v>
      </c>
      <c r="O30" s="670"/>
      <c r="P30" s="669" t="s">
        <v>139</v>
      </c>
      <c r="Q30" s="5142"/>
      <c r="R30" s="5145"/>
    </row>
    <row r="31" spans="1:18" ht="12" customHeight="1">
      <c r="A31" s="5168"/>
      <c r="B31" s="5158"/>
      <c r="C31" s="5171"/>
      <c r="D31" s="668"/>
      <c r="E31" s="679"/>
      <c r="F31" s="668"/>
      <c r="G31" s="5147"/>
      <c r="H31" s="670"/>
      <c r="I31" s="670"/>
      <c r="J31" s="670"/>
      <c r="K31" s="670"/>
      <c r="L31" s="668"/>
      <c r="M31" s="5148"/>
      <c r="N31" s="671"/>
      <c r="O31" s="670"/>
      <c r="P31" s="670"/>
      <c r="Q31" s="5142"/>
      <c r="R31" s="5145"/>
    </row>
    <row r="32" spans="1:18" ht="12" customHeight="1">
      <c r="A32" s="5168"/>
      <c r="B32" s="5171"/>
      <c r="C32" s="5171"/>
      <c r="D32" s="668"/>
      <c r="E32" s="679"/>
      <c r="F32" s="669" t="s">
        <v>139</v>
      </c>
      <c r="G32" s="5147"/>
      <c r="H32" s="670"/>
      <c r="I32" s="670"/>
      <c r="J32" s="669" t="s">
        <v>139</v>
      </c>
      <c r="K32" s="669" t="s">
        <v>139</v>
      </c>
      <c r="L32" s="668" t="s">
        <v>139</v>
      </c>
      <c r="M32" s="5148" t="s">
        <v>3334</v>
      </c>
      <c r="N32" s="671" t="s">
        <v>139</v>
      </c>
      <c r="O32" s="670"/>
      <c r="P32" s="669" t="s">
        <v>139</v>
      </c>
      <c r="Q32" s="5142"/>
      <c r="R32" s="5145"/>
    </row>
    <row r="33" spans="1:18" ht="12" customHeight="1" thickBot="1">
      <c r="A33" s="5169"/>
      <c r="B33" s="5176"/>
      <c r="C33" s="5176"/>
      <c r="D33" s="682"/>
      <c r="E33" s="683"/>
      <c r="F33" s="682"/>
      <c r="G33" s="5149"/>
      <c r="H33" s="684"/>
      <c r="I33" s="684"/>
      <c r="J33" s="684"/>
      <c r="K33" s="684"/>
      <c r="L33" s="682"/>
      <c r="M33" s="5150"/>
      <c r="N33" s="685"/>
      <c r="O33" s="684"/>
      <c r="P33" s="684"/>
      <c r="Q33" s="5143"/>
      <c r="R33" s="5146"/>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6"/>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57" customWidth="1"/>
    <col min="2" max="2" width="14.125" style="657" customWidth="1"/>
    <col min="3" max="3" width="8.375" style="657" customWidth="1"/>
    <col min="4" max="4" width="2.625" style="657" customWidth="1"/>
    <col min="5" max="5" width="3" style="657" customWidth="1"/>
    <col min="6" max="6" width="2.625" style="691" customWidth="1"/>
    <col min="7" max="7" width="8.375" style="692" customWidth="1"/>
    <col min="8" max="11" width="2.625" style="657" customWidth="1"/>
    <col min="12" max="12" width="2.125" style="657" customWidth="1"/>
    <col min="13" max="13" width="12.125" style="693" customWidth="1"/>
    <col min="14" max="16" width="2.625" style="658" customWidth="1"/>
    <col min="17" max="18" width="10.625" style="658" customWidth="1"/>
    <col min="19" max="19" width="9" style="657" customWidth="1"/>
    <col min="20" max="16384" width="9" style="657"/>
  </cols>
  <sheetData>
    <row r="1" spans="1:18" s="649" customFormat="1" ht="18" customHeight="1">
      <c r="A1" s="652" t="s">
        <v>3488</v>
      </c>
      <c r="B1" s="652"/>
      <c r="C1" s="652"/>
      <c r="D1" s="652"/>
      <c r="E1" s="652"/>
      <c r="F1" s="688"/>
      <c r="G1" s="689"/>
      <c r="H1" s="652"/>
      <c r="I1" s="652"/>
      <c r="J1" s="652"/>
      <c r="K1" s="652"/>
      <c r="L1" s="652"/>
      <c r="M1" s="690"/>
      <c r="N1" s="650"/>
      <c r="O1" s="650"/>
      <c r="P1" s="650"/>
      <c r="Q1" s="650"/>
      <c r="R1" s="656" t="s">
        <v>3335</v>
      </c>
    </row>
    <row r="2" spans="1:18" s="649" customFormat="1" ht="15" customHeight="1">
      <c r="A2" s="652"/>
      <c r="B2" s="652"/>
      <c r="C2" s="652"/>
      <c r="D2" s="652"/>
      <c r="E2" s="652"/>
      <c r="F2" s="688"/>
      <c r="G2" s="689"/>
      <c r="H2" s="652"/>
      <c r="I2" s="652"/>
      <c r="J2" s="5179" t="s">
        <v>3292</v>
      </c>
      <c r="K2" s="5179"/>
      <c r="L2" s="5179"/>
      <c r="M2" s="5179"/>
      <c r="N2" s="5179"/>
      <c r="O2" s="5179"/>
      <c r="P2" s="5179"/>
      <c r="Q2" s="5179"/>
      <c r="R2" s="5179"/>
    </row>
    <row r="3" spans="1:18" s="649" customFormat="1" ht="15" customHeight="1">
      <c r="A3" s="652"/>
      <c r="B3" s="652"/>
      <c r="C3" s="652"/>
      <c r="D3" s="652"/>
      <c r="E3" s="652"/>
      <c r="F3" s="688"/>
      <c r="G3" s="689"/>
      <c r="H3" s="652"/>
      <c r="I3" s="652"/>
      <c r="J3" s="5180" t="s">
        <v>3293</v>
      </c>
      <c r="K3" s="5180"/>
      <c r="L3" s="5180"/>
      <c r="M3" s="5180"/>
      <c r="N3" s="5180"/>
      <c r="O3" s="5180"/>
      <c r="P3" s="5180"/>
      <c r="Q3" s="5180"/>
      <c r="R3" s="5180"/>
    </row>
    <row r="4" spans="1:18" ht="12" thickBot="1"/>
    <row r="5" spans="1:18" s="661" customFormat="1" ht="13.5" customHeight="1">
      <c r="A5" s="5181"/>
      <c r="B5" s="5184" t="s">
        <v>3294</v>
      </c>
      <c r="C5" s="5184" t="s">
        <v>3295</v>
      </c>
      <c r="D5" s="5184" t="s">
        <v>3296</v>
      </c>
      <c r="E5" s="5184"/>
      <c r="F5" s="5184"/>
      <c r="G5" s="5184"/>
      <c r="H5" s="5184"/>
      <c r="I5" s="5184"/>
      <c r="J5" s="5184"/>
      <c r="K5" s="5184"/>
      <c r="L5" s="5184"/>
      <c r="M5" s="5187"/>
      <c r="N5" s="5188" t="s">
        <v>3310</v>
      </c>
      <c r="O5" s="5188"/>
      <c r="P5" s="5188"/>
      <c r="Q5" s="5188"/>
      <c r="R5" s="5189"/>
    </row>
    <row r="6" spans="1:18" s="661" customFormat="1" ht="13.5" customHeight="1">
      <c r="A6" s="5182"/>
      <c r="B6" s="5185"/>
      <c r="C6" s="5185"/>
      <c r="D6" s="5190" t="s">
        <v>3297</v>
      </c>
      <c r="E6" s="5191"/>
      <c r="F6" s="5190" t="s">
        <v>3298</v>
      </c>
      <c r="G6" s="5191"/>
      <c r="H6" s="5185" t="s">
        <v>3299</v>
      </c>
      <c r="I6" s="5185"/>
      <c r="J6" s="5185"/>
      <c r="K6" s="5185"/>
      <c r="L6" s="5194" t="s">
        <v>528</v>
      </c>
      <c r="M6" s="5198"/>
      <c r="N6" s="5200" t="s">
        <v>3300</v>
      </c>
      <c r="O6" s="5185"/>
      <c r="P6" s="5185"/>
      <c r="Q6" s="5185" t="s">
        <v>3301</v>
      </c>
      <c r="R6" s="5201"/>
    </row>
    <row r="7" spans="1:18" s="661" customFormat="1" ht="13.5" customHeight="1" thickBot="1">
      <c r="A7" s="5183"/>
      <c r="B7" s="5186"/>
      <c r="C7" s="5186"/>
      <c r="D7" s="5192"/>
      <c r="E7" s="5193"/>
      <c r="F7" s="5192"/>
      <c r="G7" s="5193"/>
      <c r="H7" s="662">
        <v>1</v>
      </c>
      <c r="I7" s="662">
        <v>2</v>
      </c>
      <c r="J7" s="662">
        <v>3</v>
      </c>
      <c r="K7" s="662">
        <v>4</v>
      </c>
      <c r="L7" s="5196"/>
      <c r="M7" s="5199"/>
      <c r="N7" s="663" t="s">
        <v>3302</v>
      </c>
      <c r="O7" s="662" t="s">
        <v>3303</v>
      </c>
      <c r="P7" s="662" t="s">
        <v>3304</v>
      </c>
      <c r="Q7" s="662" t="s">
        <v>3305</v>
      </c>
      <c r="R7" s="664" t="s">
        <v>3306</v>
      </c>
    </row>
    <row r="8" spans="1:18" ht="12" customHeight="1" thickTop="1">
      <c r="A8" s="5167" t="s">
        <v>3336</v>
      </c>
      <c r="B8" s="5170" t="s">
        <v>3337</v>
      </c>
      <c r="C8" s="5239" t="s">
        <v>3356</v>
      </c>
      <c r="D8" s="665" t="s">
        <v>139</v>
      </c>
      <c r="E8" s="686" t="s">
        <v>498</v>
      </c>
      <c r="F8" s="665" t="s">
        <v>139</v>
      </c>
      <c r="G8" s="5223" t="s">
        <v>3357</v>
      </c>
      <c r="H8" s="666"/>
      <c r="I8" s="666" t="s">
        <v>139</v>
      </c>
      <c r="J8" s="666" t="s">
        <v>139</v>
      </c>
      <c r="K8" s="666"/>
      <c r="L8" s="665" t="s">
        <v>139</v>
      </c>
      <c r="M8" s="5210" t="s">
        <v>3358</v>
      </c>
      <c r="N8" s="667" t="s">
        <v>139</v>
      </c>
      <c r="O8" s="666" t="s">
        <v>139</v>
      </c>
      <c r="P8" s="666" t="s">
        <v>139</v>
      </c>
      <c r="Q8" s="5151" t="s">
        <v>3307</v>
      </c>
      <c r="R8" s="5144" t="s">
        <v>3307</v>
      </c>
    </row>
    <row r="9" spans="1:18" ht="12" customHeight="1">
      <c r="A9" s="5168"/>
      <c r="B9" s="5158"/>
      <c r="C9" s="5240"/>
      <c r="D9" s="668"/>
      <c r="E9" s="679"/>
      <c r="F9" s="669"/>
      <c r="G9" s="5178"/>
      <c r="H9" s="670"/>
      <c r="I9" s="670"/>
      <c r="J9" s="670"/>
      <c r="K9" s="670"/>
      <c r="L9" s="668"/>
      <c r="M9" s="5227"/>
      <c r="N9" s="671"/>
      <c r="O9" s="670"/>
      <c r="P9" s="670"/>
      <c r="Q9" s="5152"/>
      <c r="R9" s="5145"/>
    </row>
    <row r="10" spans="1:18" ht="12" customHeight="1">
      <c r="A10" s="5168"/>
      <c r="B10" s="5158"/>
      <c r="C10" s="5240"/>
      <c r="D10" s="668"/>
      <c r="E10" s="679"/>
      <c r="F10" s="669" t="s">
        <v>139</v>
      </c>
      <c r="G10" s="5178" t="s">
        <v>3309</v>
      </c>
      <c r="H10" s="670"/>
      <c r="I10" s="669" t="s">
        <v>139</v>
      </c>
      <c r="J10" s="669" t="s">
        <v>139</v>
      </c>
      <c r="K10" s="670"/>
      <c r="L10" s="668" t="s">
        <v>139</v>
      </c>
      <c r="M10" s="5227" t="s">
        <v>3359</v>
      </c>
      <c r="N10" s="671" t="s">
        <v>139</v>
      </c>
      <c r="O10" s="669" t="s">
        <v>139</v>
      </c>
      <c r="P10" s="669" t="s">
        <v>139</v>
      </c>
      <c r="Q10" s="5152"/>
      <c r="R10" s="5145"/>
    </row>
    <row r="11" spans="1:18" ht="12" customHeight="1">
      <c r="A11" s="5168"/>
      <c r="B11" s="5158"/>
      <c r="C11" s="5240"/>
      <c r="D11" s="668"/>
      <c r="E11" s="679"/>
      <c r="F11" s="669"/>
      <c r="G11" s="5178"/>
      <c r="H11" s="670"/>
      <c r="I11" s="670"/>
      <c r="J11" s="670"/>
      <c r="K11" s="670"/>
      <c r="L11" s="668"/>
      <c r="M11" s="5227"/>
      <c r="N11" s="671"/>
      <c r="O11" s="670"/>
      <c r="P11" s="670"/>
      <c r="Q11" s="5152"/>
      <c r="R11" s="5145"/>
    </row>
    <row r="12" spans="1:18" ht="12" customHeight="1">
      <c r="A12" s="5168"/>
      <c r="B12" s="5158"/>
      <c r="C12" s="5240"/>
      <c r="D12" s="668"/>
      <c r="E12" s="679"/>
      <c r="F12" s="669" t="s">
        <v>139</v>
      </c>
      <c r="G12" s="5178"/>
      <c r="H12" s="670"/>
      <c r="I12" s="669" t="s">
        <v>139</v>
      </c>
      <c r="J12" s="669" t="s">
        <v>139</v>
      </c>
      <c r="K12" s="670"/>
      <c r="L12" s="668" t="s">
        <v>139</v>
      </c>
      <c r="M12" s="5227" t="s">
        <v>3360</v>
      </c>
      <c r="N12" s="671" t="s">
        <v>139</v>
      </c>
      <c r="O12" s="670" t="s">
        <v>139</v>
      </c>
      <c r="P12" s="669" t="s">
        <v>139</v>
      </c>
      <c r="Q12" s="5152"/>
      <c r="R12" s="5145"/>
    </row>
    <row r="13" spans="1:18" ht="12" customHeight="1">
      <c r="A13" s="5168"/>
      <c r="B13" s="5158"/>
      <c r="C13" s="5240"/>
      <c r="D13" s="668"/>
      <c r="E13" s="679"/>
      <c r="F13" s="669"/>
      <c r="G13" s="5178"/>
      <c r="H13" s="670"/>
      <c r="I13" s="670"/>
      <c r="J13" s="670"/>
      <c r="K13" s="670"/>
      <c r="L13" s="668"/>
      <c r="M13" s="5227"/>
      <c r="N13" s="671"/>
      <c r="O13" s="670"/>
      <c r="P13" s="670"/>
      <c r="Q13" s="5152"/>
      <c r="R13" s="5145"/>
    </row>
    <row r="14" spans="1:18" ht="12" customHeight="1">
      <c r="A14" s="5168"/>
      <c r="B14" s="5158"/>
      <c r="C14" s="5240"/>
      <c r="D14" s="668"/>
      <c r="E14" s="679"/>
      <c r="F14" s="669" t="s">
        <v>139</v>
      </c>
      <c r="G14" s="5178"/>
      <c r="H14" s="670"/>
      <c r="I14" s="669" t="s">
        <v>139</v>
      </c>
      <c r="J14" s="669" t="s">
        <v>139</v>
      </c>
      <c r="K14" s="670"/>
      <c r="L14" s="668" t="s">
        <v>139</v>
      </c>
      <c r="M14" s="5227" t="s">
        <v>3361</v>
      </c>
      <c r="N14" s="671" t="s">
        <v>139</v>
      </c>
      <c r="O14" s="670"/>
      <c r="P14" s="669" t="s">
        <v>139</v>
      </c>
      <c r="Q14" s="5152"/>
      <c r="R14" s="5145"/>
    </row>
    <row r="15" spans="1:18" ht="12" customHeight="1">
      <c r="A15" s="5168"/>
      <c r="B15" s="5158"/>
      <c r="C15" s="5240"/>
      <c r="D15" s="668"/>
      <c r="E15" s="679"/>
      <c r="F15" s="669"/>
      <c r="G15" s="5178"/>
      <c r="H15" s="670"/>
      <c r="I15" s="670"/>
      <c r="J15" s="670"/>
      <c r="K15" s="670"/>
      <c r="L15" s="668"/>
      <c r="M15" s="5227"/>
      <c r="N15" s="671"/>
      <c r="O15" s="670"/>
      <c r="P15" s="670"/>
      <c r="Q15" s="5152"/>
      <c r="R15" s="5145"/>
    </row>
    <row r="16" spans="1:18" ht="12" customHeight="1">
      <c r="A16" s="5168"/>
      <c r="B16" s="5158"/>
      <c r="C16" s="5240"/>
      <c r="D16" s="668"/>
      <c r="E16" s="679"/>
      <c r="F16" s="669"/>
      <c r="G16" s="5178"/>
      <c r="H16" s="670"/>
      <c r="I16" s="669" t="s">
        <v>139</v>
      </c>
      <c r="J16" s="670"/>
      <c r="K16" s="670"/>
      <c r="L16" s="668" t="s">
        <v>139</v>
      </c>
      <c r="M16" s="5227" t="s">
        <v>3351</v>
      </c>
      <c r="N16" s="671" t="s">
        <v>139</v>
      </c>
      <c r="O16" s="670"/>
      <c r="P16" s="669" t="s">
        <v>139</v>
      </c>
      <c r="Q16" s="5152"/>
      <c r="R16" s="5145"/>
    </row>
    <row r="17" spans="1:18" ht="12" customHeight="1">
      <c r="A17" s="5168"/>
      <c r="B17" s="5158"/>
      <c r="C17" s="5240"/>
      <c r="D17" s="668"/>
      <c r="E17" s="679"/>
      <c r="F17" s="669"/>
      <c r="G17" s="5178"/>
      <c r="H17" s="670"/>
      <c r="I17" s="670"/>
      <c r="J17" s="670"/>
      <c r="K17" s="670"/>
      <c r="L17" s="668"/>
      <c r="M17" s="5227"/>
      <c r="N17" s="671"/>
      <c r="O17" s="670"/>
      <c r="P17" s="670"/>
      <c r="Q17" s="5152"/>
      <c r="R17" s="5145"/>
    </row>
    <row r="18" spans="1:18" ht="12" customHeight="1">
      <c r="A18" s="5168"/>
      <c r="B18" s="5158"/>
      <c r="C18" s="5240"/>
      <c r="D18" s="668"/>
      <c r="E18" s="679"/>
      <c r="F18" s="669"/>
      <c r="G18" s="5178"/>
      <c r="H18" s="670"/>
      <c r="I18" s="669" t="s">
        <v>139</v>
      </c>
      <c r="J18" s="670"/>
      <c r="K18" s="670"/>
      <c r="L18" s="668" t="s">
        <v>139</v>
      </c>
      <c r="M18" s="5227" t="s">
        <v>3362</v>
      </c>
      <c r="N18" s="671" t="s">
        <v>139</v>
      </c>
      <c r="O18" s="670"/>
      <c r="P18" s="669" t="s">
        <v>139</v>
      </c>
      <c r="Q18" s="5152"/>
      <c r="R18" s="5145"/>
    </row>
    <row r="19" spans="1:18" ht="12" customHeight="1">
      <c r="A19" s="5168"/>
      <c r="B19" s="5158"/>
      <c r="C19" s="5240"/>
      <c r="D19" s="668"/>
      <c r="E19" s="679"/>
      <c r="F19" s="669"/>
      <c r="G19" s="5178"/>
      <c r="H19" s="670"/>
      <c r="I19" s="670"/>
      <c r="J19" s="670"/>
      <c r="K19" s="670"/>
      <c r="L19" s="668"/>
      <c r="M19" s="5227"/>
      <c r="N19" s="671"/>
      <c r="O19" s="670"/>
      <c r="P19" s="670"/>
      <c r="Q19" s="5152"/>
      <c r="R19" s="5145"/>
    </row>
    <row r="20" spans="1:18" ht="12" customHeight="1">
      <c r="A20" s="5168"/>
      <c r="B20" s="5158"/>
      <c r="C20" s="5240"/>
      <c r="D20" s="668"/>
      <c r="E20" s="679"/>
      <c r="F20" s="669"/>
      <c r="G20" s="5178"/>
      <c r="H20" s="670"/>
      <c r="I20" s="669" t="s">
        <v>139</v>
      </c>
      <c r="J20" s="670"/>
      <c r="K20" s="670"/>
      <c r="L20" s="668" t="s">
        <v>139</v>
      </c>
      <c r="M20" s="5227" t="s">
        <v>3363</v>
      </c>
      <c r="N20" s="671" t="s">
        <v>139</v>
      </c>
      <c r="O20" s="670"/>
      <c r="P20" s="669" t="s">
        <v>139</v>
      </c>
      <c r="Q20" s="5152"/>
      <c r="R20" s="5145"/>
    </row>
    <row r="21" spans="1:18" ht="12" customHeight="1">
      <c r="A21" s="5168"/>
      <c r="B21" s="5158"/>
      <c r="C21" s="5240"/>
      <c r="D21" s="668"/>
      <c r="E21" s="679"/>
      <c r="F21" s="669"/>
      <c r="G21" s="5178"/>
      <c r="H21" s="670"/>
      <c r="I21" s="670"/>
      <c r="J21" s="670"/>
      <c r="K21" s="670"/>
      <c r="L21" s="668"/>
      <c r="M21" s="5227"/>
      <c r="N21" s="671"/>
      <c r="O21" s="670"/>
      <c r="P21" s="670"/>
      <c r="Q21" s="5152"/>
      <c r="R21" s="5145"/>
    </row>
    <row r="22" spans="1:18" ht="12" customHeight="1">
      <c r="A22" s="5168"/>
      <c r="B22" s="5158"/>
      <c r="C22" s="5240"/>
      <c r="D22" s="668"/>
      <c r="E22" s="679"/>
      <c r="F22" s="669"/>
      <c r="G22" s="5178"/>
      <c r="H22" s="670"/>
      <c r="I22" s="669" t="s">
        <v>139</v>
      </c>
      <c r="J22" s="670"/>
      <c r="K22" s="670"/>
      <c r="L22" s="668" t="s">
        <v>139</v>
      </c>
      <c r="M22" s="5227" t="s">
        <v>3364</v>
      </c>
      <c r="N22" s="671" t="s">
        <v>139</v>
      </c>
      <c r="O22" s="670"/>
      <c r="P22" s="669" t="s">
        <v>139</v>
      </c>
      <c r="Q22" s="5152"/>
      <c r="R22" s="5145"/>
    </row>
    <row r="23" spans="1:18" ht="12" customHeight="1">
      <c r="A23" s="5168"/>
      <c r="B23" s="5158"/>
      <c r="C23" s="5240"/>
      <c r="D23" s="672"/>
      <c r="E23" s="680"/>
      <c r="F23" s="681"/>
      <c r="G23" s="5215"/>
      <c r="H23" s="673"/>
      <c r="I23" s="673"/>
      <c r="J23" s="673"/>
      <c r="K23" s="673"/>
      <c r="L23" s="672"/>
      <c r="M23" s="5227"/>
      <c r="N23" s="674"/>
      <c r="O23" s="673"/>
      <c r="P23" s="673"/>
      <c r="Q23" s="5152"/>
      <c r="R23" s="5145"/>
    </row>
    <row r="24" spans="1:18" s="658" customFormat="1" ht="12" customHeight="1">
      <c r="A24" s="694"/>
      <c r="B24" s="5158"/>
      <c r="C24" s="5157" t="s">
        <v>3491</v>
      </c>
      <c r="D24" s="675" t="s">
        <v>139</v>
      </c>
      <c r="E24" s="676" t="s">
        <v>498</v>
      </c>
      <c r="F24" s="675" t="s">
        <v>139</v>
      </c>
      <c r="G24" s="5177" t="s">
        <v>3492</v>
      </c>
      <c r="H24" s="677"/>
      <c r="I24" s="677" t="s">
        <v>139</v>
      </c>
      <c r="J24" s="677" t="s">
        <v>139</v>
      </c>
      <c r="K24" s="677"/>
      <c r="L24" s="675" t="s">
        <v>139</v>
      </c>
      <c r="M24" s="5210" t="s">
        <v>3493</v>
      </c>
      <c r="N24" s="678" t="s">
        <v>139</v>
      </c>
      <c r="O24" s="677"/>
      <c r="P24" s="677" t="s">
        <v>139</v>
      </c>
      <c r="Q24" s="5151" t="s">
        <v>3307</v>
      </c>
      <c r="R24" s="5144" t="s">
        <v>3307</v>
      </c>
    </row>
    <row r="25" spans="1:18" s="658" customFormat="1" ht="12" customHeight="1">
      <c r="A25" s="694"/>
      <c r="B25" s="5158"/>
      <c r="C25" s="5158"/>
      <c r="D25" s="668"/>
      <c r="E25" s="679"/>
      <c r="F25" s="669"/>
      <c r="G25" s="5178"/>
      <c r="H25" s="670"/>
      <c r="I25" s="670"/>
      <c r="J25" s="670"/>
      <c r="K25" s="670"/>
      <c r="L25" s="668"/>
      <c r="M25" s="5227"/>
      <c r="N25" s="671"/>
      <c r="O25" s="670"/>
      <c r="P25" s="670"/>
      <c r="Q25" s="5152"/>
      <c r="R25" s="5145"/>
    </row>
    <row r="26" spans="1:18" ht="12" customHeight="1">
      <c r="A26" s="694"/>
      <c r="B26" s="5158"/>
      <c r="C26" s="5171"/>
      <c r="D26" s="668"/>
      <c r="E26" s="679"/>
      <c r="F26" s="669" t="s">
        <v>139</v>
      </c>
      <c r="G26" s="5178" t="s">
        <v>3494</v>
      </c>
      <c r="H26" s="670"/>
      <c r="I26" s="669" t="s">
        <v>139</v>
      </c>
      <c r="J26" s="669" t="s">
        <v>139</v>
      </c>
      <c r="K26" s="670"/>
      <c r="L26" s="668" t="s">
        <v>139</v>
      </c>
      <c r="M26" s="5227" t="s">
        <v>3495</v>
      </c>
      <c r="N26" s="671"/>
      <c r="O26" s="670"/>
      <c r="P26" s="669" t="s">
        <v>139</v>
      </c>
      <c r="Q26" s="5152"/>
      <c r="R26" s="5145"/>
    </row>
    <row r="27" spans="1:18" ht="12" customHeight="1">
      <c r="A27" s="694"/>
      <c r="B27" s="5158"/>
      <c r="C27" s="5171"/>
      <c r="D27" s="668"/>
      <c r="E27" s="679"/>
      <c r="F27" s="669"/>
      <c r="G27" s="5178"/>
      <c r="H27" s="670"/>
      <c r="I27" s="670"/>
      <c r="J27" s="670"/>
      <c r="K27" s="670"/>
      <c r="L27" s="668"/>
      <c r="M27" s="5227"/>
      <c r="N27" s="671"/>
      <c r="O27" s="670"/>
      <c r="P27" s="670"/>
      <c r="Q27" s="5152"/>
      <c r="R27" s="5145"/>
    </row>
    <row r="28" spans="1:18" ht="12" customHeight="1">
      <c r="A28" s="694"/>
      <c r="B28" s="5158"/>
      <c r="C28" s="5171"/>
      <c r="D28" s="668"/>
      <c r="E28" s="679"/>
      <c r="F28" s="669" t="s">
        <v>139</v>
      </c>
      <c r="G28" s="5178" t="s">
        <v>3309</v>
      </c>
      <c r="H28" s="670"/>
      <c r="I28" s="669" t="s">
        <v>139</v>
      </c>
      <c r="J28" s="670"/>
      <c r="K28" s="670"/>
      <c r="L28" s="668" t="s">
        <v>139</v>
      </c>
      <c r="M28" s="5227" t="s">
        <v>3496</v>
      </c>
      <c r="N28" s="671" t="s">
        <v>139</v>
      </c>
      <c r="O28" s="669" t="s">
        <v>139</v>
      </c>
      <c r="P28" s="669" t="s">
        <v>139</v>
      </c>
      <c r="Q28" s="5152"/>
      <c r="R28" s="5145"/>
    </row>
    <row r="29" spans="1:18" ht="12" customHeight="1">
      <c r="A29" s="694"/>
      <c r="B29" s="5158"/>
      <c r="C29" s="5171"/>
      <c r="D29" s="668"/>
      <c r="E29" s="679"/>
      <c r="F29" s="669"/>
      <c r="G29" s="5178"/>
      <c r="H29" s="673"/>
      <c r="I29" s="673"/>
      <c r="J29" s="673"/>
      <c r="K29" s="673"/>
      <c r="L29" s="672"/>
      <c r="M29" s="5227"/>
      <c r="N29" s="674"/>
      <c r="O29" s="673"/>
      <c r="P29" s="673"/>
      <c r="Q29" s="5152"/>
      <c r="R29" s="5145"/>
    </row>
    <row r="30" spans="1:18" ht="12" customHeight="1">
      <c r="A30" s="694"/>
      <c r="B30" s="5158"/>
      <c r="C30" s="5157" t="s">
        <v>3497</v>
      </c>
      <c r="D30" s="668"/>
      <c r="E30" s="679"/>
      <c r="F30" s="669" t="s">
        <v>139</v>
      </c>
      <c r="G30" s="5178"/>
      <c r="H30" s="677"/>
      <c r="I30" s="677" t="s">
        <v>139</v>
      </c>
      <c r="J30" s="677" t="s">
        <v>139</v>
      </c>
      <c r="K30" s="677"/>
      <c r="L30" s="675" t="s">
        <v>139</v>
      </c>
      <c r="M30" s="5210" t="s">
        <v>3493</v>
      </c>
      <c r="N30" s="678" t="s">
        <v>139</v>
      </c>
      <c r="O30" s="677"/>
      <c r="P30" s="677" t="s">
        <v>139</v>
      </c>
      <c r="Q30" s="5151" t="s">
        <v>3307</v>
      </c>
      <c r="R30" s="5144" t="s">
        <v>3307</v>
      </c>
    </row>
    <row r="31" spans="1:18" ht="12" customHeight="1">
      <c r="A31" s="694"/>
      <c r="B31" s="5158"/>
      <c r="C31" s="5171"/>
      <c r="D31" s="668"/>
      <c r="E31" s="679"/>
      <c r="F31" s="669"/>
      <c r="G31" s="5178"/>
      <c r="H31" s="670"/>
      <c r="I31" s="670"/>
      <c r="J31" s="670"/>
      <c r="K31" s="670"/>
      <c r="L31" s="668"/>
      <c r="M31" s="5227"/>
      <c r="N31" s="671"/>
      <c r="O31" s="670"/>
      <c r="P31" s="670"/>
      <c r="Q31" s="5152"/>
      <c r="R31" s="5145"/>
    </row>
    <row r="32" spans="1:18" ht="12" customHeight="1">
      <c r="A32" s="694"/>
      <c r="B32" s="5158"/>
      <c r="C32" s="5171"/>
      <c r="D32" s="668"/>
      <c r="E32" s="679"/>
      <c r="F32" s="669"/>
      <c r="G32" s="5178"/>
      <c r="H32" s="670"/>
      <c r="I32" s="669" t="s">
        <v>139</v>
      </c>
      <c r="J32" s="669" t="s">
        <v>139</v>
      </c>
      <c r="K32" s="670"/>
      <c r="L32" s="668" t="s">
        <v>139</v>
      </c>
      <c r="M32" s="5227" t="s">
        <v>3495</v>
      </c>
      <c r="N32" s="671" t="s">
        <v>139</v>
      </c>
      <c r="O32" s="670"/>
      <c r="P32" s="670"/>
      <c r="Q32" s="5152"/>
      <c r="R32" s="5145"/>
    </row>
    <row r="33" spans="1:18" ht="12" customHeight="1">
      <c r="A33" s="694"/>
      <c r="B33" s="5158"/>
      <c r="C33" s="5172"/>
      <c r="D33" s="668"/>
      <c r="E33" s="679"/>
      <c r="F33" s="669"/>
      <c r="G33" s="5178"/>
      <c r="H33" s="673"/>
      <c r="I33" s="673"/>
      <c r="J33" s="673"/>
      <c r="K33" s="673"/>
      <c r="L33" s="672"/>
      <c r="M33" s="5216"/>
      <c r="N33" s="674"/>
      <c r="O33" s="673"/>
      <c r="P33" s="673"/>
      <c r="Q33" s="5153"/>
      <c r="R33" s="5154"/>
    </row>
    <row r="34" spans="1:18" ht="12" customHeight="1">
      <c r="A34" s="694"/>
      <c r="B34" s="5158"/>
      <c r="C34" s="5157" t="s">
        <v>3498</v>
      </c>
      <c r="D34" s="668"/>
      <c r="E34" s="679"/>
      <c r="F34" s="669"/>
      <c r="G34" s="5178"/>
      <c r="H34" s="677"/>
      <c r="I34" s="677" t="s">
        <v>139</v>
      </c>
      <c r="J34" s="677" t="s">
        <v>139</v>
      </c>
      <c r="K34" s="677"/>
      <c r="L34" s="675" t="s">
        <v>139</v>
      </c>
      <c r="M34" s="5227" t="s">
        <v>3495</v>
      </c>
      <c r="N34" s="678" t="s">
        <v>139</v>
      </c>
      <c r="O34" s="677"/>
      <c r="P34" s="677" t="s">
        <v>139</v>
      </c>
      <c r="Q34" s="5151" t="s">
        <v>3307</v>
      </c>
      <c r="R34" s="5144" t="s">
        <v>3307</v>
      </c>
    </row>
    <row r="35" spans="1:18" ht="12" customHeight="1">
      <c r="A35" s="694"/>
      <c r="B35" s="5158"/>
      <c r="C35" s="5160"/>
      <c r="D35" s="668"/>
      <c r="E35" s="679"/>
      <c r="F35" s="669"/>
      <c r="G35" s="5178"/>
      <c r="H35" s="670"/>
      <c r="I35" s="670"/>
      <c r="J35" s="670"/>
      <c r="K35" s="670"/>
      <c r="L35" s="668"/>
      <c r="M35" s="5227"/>
      <c r="N35" s="671"/>
      <c r="O35" s="670"/>
      <c r="P35" s="670"/>
      <c r="Q35" s="5152"/>
      <c r="R35" s="5145"/>
    </row>
    <row r="36" spans="1:18" ht="12" customHeight="1">
      <c r="A36" s="694"/>
      <c r="B36" s="5158"/>
      <c r="C36" s="5160"/>
      <c r="D36" s="668"/>
      <c r="E36" s="679"/>
      <c r="F36" s="669"/>
      <c r="G36" s="5178"/>
      <c r="H36" s="670"/>
      <c r="I36" s="670"/>
      <c r="J36" s="670"/>
      <c r="K36" s="670"/>
      <c r="L36" s="668"/>
      <c r="M36" s="5227"/>
      <c r="N36" s="671"/>
      <c r="O36" s="670"/>
      <c r="P36" s="670"/>
      <c r="Q36" s="5152"/>
      <c r="R36" s="5145"/>
    </row>
    <row r="37" spans="1:18" ht="12" customHeight="1">
      <c r="A37" s="694"/>
      <c r="B37" s="5158"/>
      <c r="C37" s="5161"/>
      <c r="D37" s="672"/>
      <c r="E37" s="680"/>
      <c r="F37" s="681"/>
      <c r="G37" s="5215"/>
      <c r="H37" s="673"/>
      <c r="I37" s="673"/>
      <c r="J37" s="673"/>
      <c r="K37" s="673"/>
      <c r="L37" s="672"/>
      <c r="M37" s="5216"/>
      <c r="N37" s="674"/>
      <c r="O37" s="673"/>
      <c r="P37" s="673"/>
      <c r="Q37" s="5153"/>
      <c r="R37" s="5154"/>
    </row>
    <row r="38" spans="1:18" ht="12" customHeight="1">
      <c r="A38" s="694"/>
      <c r="B38" s="5158"/>
      <c r="C38" s="5157" t="s">
        <v>3365</v>
      </c>
      <c r="D38" s="675" t="s">
        <v>139</v>
      </c>
      <c r="E38" s="676" t="s">
        <v>498</v>
      </c>
      <c r="F38" s="675" t="s">
        <v>139</v>
      </c>
      <c r="G38" s="5177" t="s">
        <v>3315</v>
      </c>
      <c r="H38" s="677"/>
      <c r="I38" s="677"/>
      <c r="J38" s="677" t="s">
        <v>139</v>
      </c>
      <c r="K38" s="677" t="s">
        <v>139</v>
      </c>
      <c r="L38" s="675" t="s">
        <v>139</v>
      </c>
      <c r="M38" s="5227" t="s">
        <v>3366</v>
      </c>
      <c r="N38" s="678" t="s">
        <v>139</v>
      </c>
      <c r="O38" s="677"/>
      <c r="P38" s="677" t="s">
        <v>139</v>
      </c>
      <c r="Q38" s="5151" t="s">
        <v>3307</v>
      </c>
      <c r="R38" s="5144" t="s">
        <v>3307</v>
      </c>
    </row>
    <row r="39" spans="1:18" ht="12" customHeight="1">
      <c r="A39" s="694"/>
      <c r="B39" s="5158"/>
      <c r="C39" s="5173"/>
      <c r="D39" s="668"/>
      <c r="E39" s="679"/>
      <c r="F39" s="669"/>
      <c r="G39" s="5178"/>
      <c r="H39" s="670"/>
      <c r="I39" s="670"/>
      <c r="J39" s="670"/>
      <c r="K39" s="670"/>
      <c r="L39" s="668"/>
      <c r="M39" s="5227"/>
      <c r="N39" s="671"/>
      <c r="O39" s="670"/>
      <c r="P39" s="670"/>
      <c r="Q39" s="5152"/>
      <c r="R39" s="5145"/>
    </row>
    <row r="40" spans="1:18" ht="12" customHeight="1">
      <c r="A40" s="694"/>
      <c r="B40" s="5158"/>
      <c r="C40" s="5173"/>
      <c r="D40" s="668"/>
      <c r="E40" s="679"/>
      <c r="F40" s="669" t="s">
        <v>139</v>
      </c>
      <c r="G40" s="5178"/>
      <c r="H40" s="670"/>
      <c r="I40" s="670"/>
      <c r="J40" s="669" t="s">
        <v>139</v>
      </c>
      <c r="K40" s="669" t="s">
        <v>139</v>
      </c>
      <c r="L40" s="668" t="s">
        <v>139</v>
      </c>
      <c r="M40" s="5227" t="s">
        <v>3367</v>
      </c>
      <c r="N40" s="671" t="s">
        <v>139</v>
      </c>
      <c r="O40" s="670"/>
      <c r="P40" s="669" t="s">
        <v>139</v>
      </c>
      <c r="Q40" s="5152"/>
      <c r="R40" s="5145"/>
    </row>
    <row r="41" spans="1:18" ht="12" customHeight="1">
      <c r="A41" s="694"/>
      <c r="B41" s="5158"/>
      <c r="C41" s="5173"/>
      <c r="D41" s="672"/>
      <c r="E41" s="680"/>
      <c r="F41" s="681"/>
      <c r="G41" s="5215"/>
      <c r="H41" s="673"/>
      <c r="I41" s="673"/>
      <c r="J41" s="673"/>
      <c r="K41" s="673"/>
      <c r="L41" s="672"/>
      <c r="M41" s="5227"/>
      <c r="N41" s="674"/>
      <c r="O41" s="673"/>
      <c r="P41" s="673"/>
      <c r="Q41" s="5152"/>
      <c r="R41" s="5145"/>
    </row>
    <row r="42" spans="1:18" ht="12" customHeight="1">
      <c r="A42" s="694"/>
      <c r="B42" s="5157" t="s">
        <v>3499</v>
      </c>
      <c r="C42" s="5232" t="s">
        <v>3500</v>
      </c>
      <c r="D42" s="675" t="s">
        <v>139</v>
      </c>
      <c r="E42" s="676" t="s">
        <v>498</v>
      </c>
      <c r="F42" s="675" t="s">
        <v>139</v>
      </c>
      <c r="G42" s="5177"/>
      <c r="H42" s="677"/>
      <c r="I42" s="677" t="s">
        <v>139</v>
      </c>
      <c r="J42" s="677" t="s">
        <v>139</v>
      </c>
      <c r="K42" s="677" t="s">
        <v>139</v>
      </c>
      <c r="L42" s="675" t="s">
        <v>139</v>
      </c>
      <c r="M42" s="695" t="s">
        <v>3489</v>
      </c>
      <c r="N42" s="676"/>
      <c r="O42" s="677"/>
      <c r="P42" s="677"/>
      <c r="Q42" s="5151" t="s">
        <v>3307</v>
      </c>
      <c r="R42" s="5144" t="s">
        <v>3307</v>
      </c>
    </row>
    <row r="43" spans="1:18" ht="12" customHeight="1">
      <c r="A43" s="694"/>
      <c r="B43" s="5158"/>
      <c r="C43" s="5173"/>
      <c r="D43" s="668"/>
      <c r="E43" s="679"/>
      <c r="F43" s="669"/>
      <c r="G43" s="5178"/>
      <c r="H43" s="670"/>
      <c r="I43" s="670"/>
      <c r="J43" s="670"/>
      <c r="K43" s="670"/>
      <c r="L43" s="5234" t="s">
        <v>3490</v>
      </c>
      <c r="M43" s="5235"/>
      <c r="N43" s="679"/>
      <c r="O43" s="670"/>
      <c r="P43" s="670"/>
      <c r="Q43" s="5152"/>
      <c r="R43" s="5145"/>
    </row>
    <row r="44" spans="1:18" ht="12" customHeight="1">
      <c r="A44" s="694"/>
      <c r="B44" s="5158"/>
      <c r="C44" s="5173"/>
      <c r="D44" s="668"/>
      <c r="E44" s="679"/>
      <c r="F44" s="669"/>
      <c r="G44" s="5178"/>
      <c r="H44" s="670"/>
      <c r="I44" s="670"/>
      <c r="J44" s="670"/>
      <c r="K44" s="670"/>
      <c r="L44" s="5234"/>
      <c r="M44" s="5235"/>
      <c r="N44" s="679"/>
      <c r="O44" s="670"/>
      <c r="P44" s="670"/>
      <c r="Q44" s="5152"/>
      <c r="R44" s="5145"/>
    </row>
    <row r="45" spans="1:18" ht="12" customHeight="1" thickBot="1">
      <c r="A45" s="696"/>
      <c r="B45" s="5231"/>
      <c r="C45" s="5233"/>
      <c r="D45" s="697"/>
      <c r="E45" s="698"/>
      <c r="F45" s="699"/>
      <c r="G45" s="5236"/>
      <c r="H45" s="700"/>
      <c r="I45" s="700"/>
      <c r="J45" s="700"/>
      <c r="K45" s="700"/>
      <c r="L45" s="5237"/>
      <c r="M45" s="5238"/>
      <c r="N45" s="698"/>
      <c r="O45" s="700"/>
      <c r="P45" s="700"/>
      <c r="Q45" s="5152"/>
      <c r="R45" s="5145"/>
    </row>
    <row r="46" spans="1:18" ht="12" customHeight="1" thickTop="1">
      <c r="A46" s="5217" t="s">
        <v>3368</v>
      </c>
      <c r="B46" s="5220" t="s">
        <v>3369</v>
      </c>
      <c r="C46" s="5222" t="s">
        <v>3370</v>
      </c>
      <c r="D46" s="665" t="s">
        <v>139</v>
      </c>
      <c r="E46" s="686" t="s">
        <v>498</v>
      </c>
      <c r="F46" s="665" t="s">
        <v>139</v>
      </c>
      <c r="G46" s="5223"/>
      <c r="H46" s="666"/>
      <c r="I46" s="666" t="s">
        <v>139</v>
      </c>
      <c r="J46" s="666" t="s">
        <v>139</v>
      </c>
      <c r="K46" s="666"/>
      <c r="L46" s="665" t="s">
        <v>139</v>
      </c>
      <c r="M46" s="5224" t="s">
        <v>3371</v>
      </c>
      <c r="N46" s="667" t="s">
        <v>139</v>
      </c>
      <c r="O46" s="666"/>
      <c r="P46" s="666" t="s">
        <v>139</v>
      </c>
      <c r="Q46" s="5225" t="s">
        <v>3307</v>
      </c>
      <c r="R46" s="5205" t="s">
        <v>3307</v>
      </c>
    </row>
    <row r="47" spans="1:18" ht="12" customHeight="1">
      <c r="A47" s="5218"/>
      <c r="B47" s="5208"/>
      <c r="C47" s="5208"/>
      <c r="D47" s="672"/>
      <c r="E47" s="680"/>
      <c r="F47" s="681"/>
      <c r="G47" s="5215"/>
      <c r="H47" s="673"/>
      <c r="I47" s="673"/>
      <c r="J47" s="673"/>
      <c r="K47" s="673"/>
      <c r="L47" s="672"/>
      <c r="M47" s="5209"/>
      <c r="N47" s="674"/>
      <c r="O47" s="673"/>
      <c r="P47" s="673"/>
      <c r="Q47" s="5226"/>
      <c r="R47" s="5206"/>
    </row>
    <row r="48" spans="1:18" ht="12" customHeight="1">
      <c r="A48" s="5218"/>
      <c r="B48" s="5208"/>
      <c r="C48" s="5207" t="s">
        <v>3372</v>
      </c>
      <c r="D48" s="675" t="s">
        <v>139</v>
      </c>
      <c r="E48" s="676" t="s">
        <v>498</v>
      </c>
      <c r="F48" s="675" t="s">
        <v>139</v>
      </c>
      <c r="G48" s="5177"/>
      <c r="H48" s="701"/>
      <c r="I48" s="677" t="s">
        <v>139</v>
      </c>
      <c r="J48" s="677" t="s">
        <v>139</v>
      </c>
      <c r="K48" s="701"/>
      <c r="L48" s="675" t="s">
        <v>139</v>
      </c>
      <c r="M48" s="5209" t="s">
        <v>3373</v>
      </c>
      <c r="N48" s="678" t="s">
        <v>139</v>
      </c>
      <c r="O48" s="701"/>
      <c r="P48" s="677" t="s">
        <v>139</v>
      </c>
      <c r="Q48" s="5211" t="s">
        <v>3307</v>
      </c>
      <c r="R48" s="5202" t="s">
        <v>3307</v>
      </c>
    </row>
    <row r="49" spans="1:18" ht="12" customHeight="1">
      <c r="A49" s="5218"/>
      <c r="B49" s="5208"/>
      <c r="C49" s="5208"/>
      <c r="D49" s="668"/>
      <c r="E49" s="679"/>
      <c r="F49" s="669"/>
      <c r="G49" s="5178"/>
      <c r="H49" s="702"/>
      <c r="I49" s="702"/>
      <c r="J49" s="702"/>
      <c r="K49" s="702"/>
      <c r="L49" s="668"/>
      <c r="M49" s="5210"/>
      <c r="N49" s="703"/>
      <c r="O49" s="702"/>
      <c r="P49" s="702"/>
      <c r="Q49" s="5212"/>
      <c r="R49" s="5203"/>
    </row>
    <row r="50" spans="1:18" ht="12" customHeight="1">
      <c r="A50" s="5218"/>
      <c r="B50" s="5208"/>
      <c r="C50" s="5208"/>
      <c r="D50" s="668"/>
      <c r="E50" s="679"/>
      <c r="F50" s="669" t="s">
        <v>139</v>
      </c>
      <c r="G50" s="5178"/>
      <c r="H50" s="702"/>
      <c r="I50" s="669" t="s">
        <v>139</v>
      </c>
      <c r="J50" s="669" t="s">
        <v>139</v>
      </c>
      <c r="K50" s="702"/>
      <c r="L50" s="668" t="s">
        <v>139</v>
      </c>
      <c r="M50" s="5216" t="s">
        <v>3374</v>
      </c>
      <c r="N50" s="671" t="s">
        <v>139</v>
      </c>
      <c r="O50" s="702"/>
      <c r="P50" s="669" t="s">
        <v>139</v>
      </c>
      <c r="Q50" s="5212"/>
      <c r="R50" s="5203"/>
    </row>
    <row r="51" spans="1:18" ht="12" customHeight="1">
      <c r="A51" s="5218"/>
      <c r="B51" s="5208"/>
      <c r="C51" s="5208"/>
      <c r="D51" s="672"/>
      <c r="E51" s="680"/>
      <c r="F51" s="681"/>
      <c r="G51" s="5215"/>
      <c r="H51" s="704"/>
      <c r="I51" s="704"/>
      <c r="J51" s="704"/>
      <c r="K51" s="704"/>
      <c r="L51" s="672"/>
      <c r="M51" s="5209"/>
      <c r="N51" s="705"/>
      <c r="O51" s="704"/>
      <c r="P51" s="704"/>
      <c r="Q51" s="5213"/>
      <c r="R51" s="5214"/>
    </row>
    <row r="52" spans="1:18" ht="12" customHeight="1">
      <c r="A52" s="5218"/>
      <c r="B52" s="5208"/>
      <c r="C52" s="5207" t="s">
        <v>3375</v>
      </c>
      <c r="D52" s="675" t="s">
        <v>139</v>
      </c>
      <c r="E52" s="676" t="s">
        <v>498</v>
      </c>
      <c r="F52" s="675" t="s">
        <v>139</v>
      </c>
      <c r="G52" s="5177" t="s">
        <v>3315</v>
      </c>
      <c r="H52" s="701"/>
      <c r="I52" s="701"/>
      <c r="J52" s="677" t="s">
        <v>139</v>
      </c>
      <c r="K52" s="677" t="s">
        <v>139</v>
      </c>
      <c r="L52" s="675" t="s">
        <v>139</v>
      </c>
      <c r="M52" s="5210" t="s">
        <v>3376</v>
      </c>
      <c r="N52" s="678" t="s">
        <v>139</v>
      </c>
      <c r="O52" s="701"/>
      <c r="P52" s="677" t="s">
        <v>139</v>
      </c>
      <c r="Q52" s="5211" t="s">
        <v>3307</v>
      </c>
      <c r="R52" s="5202" t="s">
        <v>3307</v>
      </c>
    </row>
    <row r="53" spans="1:18" ht="12" customHeight="1">
      <c r="A53" s="5218"/>
      <c r="B53" s="5208"/>
      <c r="C53" s="5208"/>
      <c r="D53" s="668"/>
      <c r="E53" s="679"/>
      <c r="F53" s="669"/>
      <c r="G53" s="5178"/>
      <c r="H53" s="702"/>
      <c r="I53" s="702"/>
      <c r="J53" s="702"/>
      <c r="K53" s="702"/>
      <c r="L53" s="668"/>
      <c r="M53" s="5227"/>
      <c r="N53" s="703"/>
      <c r="O53" s="702"/>
      <c r="P53" s="702"/>
      <c r="Q53" s="5212"/>
      <c r="R53" s="5203"/>
    </row>
    <row r="54" spans="1:18" ht="12" customHeight="1">
      <c r="A54" s="5218"/>
      <c r="B54" s="5208"/>
      <c r="C54" s="5208"/>
      <c r="D54" s="668"/>
      <c r="E54" s="679"/>
      <c r="F54" s="669" t="s">
        <v>139</v>
      </c>
      <c r="G54" s="5178"/>
      <c r="H54" s="702"/>
      <c r="I54" s="702"/>
      <c r="J54" s="702"/>
      <c r="K54" s="669" t="s">
        <v>139</v>
      </c>
      <c r="L54" s="668" t="s">
        <v>139</v>
      </c>
      <c r="M54" s="5227" t="s">
        <v>3377</v>
      </c>
      <c r="N54" s="671" t="s">
        <v>139</v>
      </c>
      <c r="O54" s="702"/>
      <c r="P54" s="702"/>
      <c r="Q54" s="5212"/>
      <c r="R54" s="5203"/>
    </row>
    <row r="55" spans="1:18" ht="12" customHeight="1">
      <c r="A55" s="5218"/>
      <c r="B55" s="5208"/>
      <c r="C55" s="5208"/>
      <c r="D55" s="668"/>
      <c r="E55" s="679"/>
      <c r="F55" s="669"/>
      <c r="G55" s="5178"/>
      <c r="H55" s="702"/>
      <c r="I55" s="702"/>
      <c r="J55" s="702"/>
      <c r="K55" s="702"/>
      <c r="L55" s="668"/>
      <c r="M55" s="5227"/>
      <c r="N55" s="703"/>
      <c r="O55" s="702"/>
      <c r="P55" s="702"/>
      <c r="Q55" s="5212"/>
      <c r="R55" s="5203"/>
    </row>
    <row r="56" spans="1:18" ht="12" customHeight="1">
      <c r="A56" s="5218"/>
      <c r="B56" s="5208"/>
      <c r="C56" s="5208"/>
      <c r="D56" s="668"/>
      <c r="E56" s="679"/>
      <c r="F56" s="669"/>
      <c r="G56" s="5178"/>
      <c r="H56" s="702"/>
      <c r="I56" s="702"/>
      <c r="J56" s="702"/>
      <c r="K56" s="669" t="s">
        <v>139</v>
      </c>
      <c r="L56" s="668" t="s">
        <v>139</v>
      </c>
      <c r="M56" s="5227" t="s">
        <v>3378</v>
      </c>
      <c r="N56" s="671" t="s">
        <v>139</v>
      </c>
      <c r="O56" s="702"/>
      <c r="P56" s="702"/>
      <c r="Q56" s="5212"/>
      <c r="R56" s="5203"/>
    </row>
    <row r="57" spans="1:18" ht="12" customHeight="1">
      <c r="A57" s="5218"/>
      <c r="B57" s="5208"/>
      <c r="C57" s="5208"/>
      <c r="D57" s="672"/>
      <c r="E57" s="680"/>
      <c r="F57" s="681"/>
      <c r="G57" s="5215"/>
      <c r="H57" s="704"/>
      <c r="I57" s="704"/>
      <c r="J57" s="704"/>
      <c r="K57" s="704"/>
      <c r="L57" s="672"/>
      <c r="M57" s="5216"/>
      <c r="N57" s="705"/>
      <c r="O57" s="704"/>
      <c r="P57" s="704"/>
      <c r="Q57" s="5213"/>
      <c r="R57" s="5214"/>
    </row>
    <row r="58" spans="1:18" ht="12" customHeight="1">
      <c r="A58" s="5218"/>
      <c r="B58" s="5208"/>
      <c r="C58" s="5207" t="s">
        <v>3379</v>
      </c>
      <c r="D58" s="675" t="s">
        <v>139</v>
      </c>
      <c r="E58" s="676" t="s">
        <v>498</v>
      </c>
      <c r="F58" s="675" t="s">
        <v>139</v>
      </c>
      <c r="G58" s="5177" t="s">
        <v>3315</v>
      </c>
      <c r="H58" s="701"/>
      <c r="I58" s="701"/>
      <c r="J58" s="701"/>
      <c r="K58" s="677" t="s">
        <v>139</v>
      </c>
      <c r="L58" s="675" t="s">
        <v>139</v>
      </c>
      <c r="M58" s="5209" t="s">
        <v>3380</v>
      </c>
      <c r="N58" s="678" t="s">
        <v>139</v>
      </c>
      <c r="O58" s="701"/>
      <c r="P58" s="701"/>
      <c r="Q58" s="5211" t="s">
        <v>3307</v>
      </c>
      <c r="R58" s="5202" t="s">
        <v>3307</v>
      </c>
    </row>
    <row r="59" spans="1:18" ht="12" customHeight="1">
      <c r="A59" s="5218"/>
      <c r="B59" s="5208"/>
      <c r="C59" s="5208"/>
      <c r="D59" s="668"/>
      <c r="E59" s="679"/>
      <c r="F59" s="669"/>
      <c r="G59" s="5178"/>
      <c r="H59" s="702"/>
      <c r="I59" s="702"/>
      <c r="J59" s="702"/>
      <c r="K59" s="702"/>
      <c r="L59" s="668"/>
      <c r="M59" s="5210"/>
      <c r="N59" s="703"/>
      <c r="O59" s="702"/>
      <c r="P59" s="702"/>
      <c r="Q59" s="5212"/>
      <c r="R59" s="5203"/>
    </row>
    <row r="60" spans="1:18" ht="12" customHeight="1">
      <c r="A60" s="5218"/>
      <c r="B60" s="5208"/>
      <c r="C60" s="5208"/>
      <c r="D60" s="668"/>
      <c r="E60" s="679"/>
      <c r="F60" s="669" t="s">
        <v>139</v>
      </c>
      <c r="G60" s="5178"/>
      <c r="H60" s="702"/>
      <c r="I60" s="702"/>
      <c r="J60" s="702"/>
      <c r="K60" s="669" t="s">
        <v>139</v>
      </c>
      <c r="L60" s="668" t="s">
        <v>139</v>
      </c>
      <c r="M60" s="5216" t="s">
        <v>3381</v>
      </c>
      <c r="N60" s="671" t="s">
        <v>139</v>
      </c>
      <c r="O60" s="702"/>
      <c r="P60" s="702"/>
      <c r="Q60" s="5212"/>
      <c r="R60" s="5203"/>
    </row>
    <row r="61" spans="1:18" ht="12" customHeight="1" thickBot="1">
      <c r="A61" s="5219"/>
      <c r="B61" s="5221"/>
      <c r="C61" s="5221"/>
      <c r="D61" s="682"/>
      <c r="E61" s="683"/>
      <c r="F61" s="706"/>
      <c r="G61" s="5228"/>
      <c r="H61" s="707"/>
      <c r="I61" s="707"/>
      <c r="J61" s="707"/>
      <c r="K61" s="707"/>
      <c r="L61" s="682"/>
      <c r="M61" s="5229"/>
      <c r="N61" s="708"/>
      <c r="O61" s="707"/>
      <c r="P61" s="707"/>
      <c r="Q61" s="5230"/>
      <c r="R61" s="5204"/>
    </row>
  </sheetData>
  <mergeCells count="103">
    <mergeCell ref="J2:R2"/>
    <mergeCell ref="J3:R3"/>
    <mergeCell ref="A5:A7"/>
    <mergeCell ref="B5:B7"/>
    <mergeCell ref="C5:C7"/>
    <mergeCell ref="D5:M5"/>
    <mergeCell ref="N5:R5"/>
    <mergeCell ref="D6:E7"/>
    <mergeCell ref="F6:G7"/>
    <mergeCell ref="H6:K6"/>
    <mergeCell ref="L6:M7"/>
    <mergeCell ref="N6:P6"/>
    <mergeCell ref="Q6:R6"/>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58:R61"/>
    <mergeCell ref="R46:R47"/>
    <mergeCell ref="C48:C51"/>
    <mergeCell ref="G48:G49"/>
    <mergeCell ref="M48:M49"/>
    <mergeCell ref="Q48:Q51"/>
    <mergeCell ref="R48:R51"/>
    <mergeCell ref="G50:G51"/>
    <mergeCell ref="M50:M51"/>
    <mergeCell ref="R52:R57"/>
  </mergeCells>
  <phoneticPr fontId="136"/>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57" customWidth="1"/>
    <col min="2" max="2" width="14.125" style="657" customWidth="1"/>
    <col min="3" max="3" width="8.375" style="709" customWidth="1"/>
    <col min="4" max="4" width="2.625" style="657" customWidth="1"/>
    <col min="5" max="5" width="3" style="657" customWidth="1"/>
    <col min="6" max="6" width="2.625" style="658" customWidth="1"/>
    <col min="7" max="7" width="8.375" style="659" customWidth="1"/>
    <col min="8" max="11" width="2.625" style="657" customWidth="1"/>
    <col min="12" max="12" width="2.125" style="657" customWidth="1"/>
    <col min="13" max="13" width="12.125" style="660" customWidth="1"/>
    <col min="14" max="16" width="2.625" style="658" customWidth="1"/>
    <col min="17" max="18" width="10.625" style="658" customWidth="1"/>
    <col min="19" max="19" width="9" style="657" customWidth="1"/>
    <col min="20" max="16384" width="9" style="657"/>
  </cols>
  <sheetData>
    <row r="1" spans="1:18" ht="13.5">
      <c r="A1" s="2216" t="s">
        <v>3488</v>
      </c>
      <c r="B1" s="2216"/>
      <c r="C1" s="2217"/>
      <c r="D1" s="2216"/>
      <c r="E1" s="2216"/>
      <c r="F1" s="2218"/>
      <c r="G1" s="2219"/>
      <c r="H1" s="2216"/>
      <c r="I1" s="2216"/>
      <c r="J1" s="2216"/>
      <c r="K1" s="2216"/>
      <c r="L1" s="2216"/>
      <c r="M1" s="2220"/>
      <c r="N1" s="2221"/>
      <c r="O1" s="2221"/>
      <c r="P1" s="2221"/>
      <c r="Q1" s="2221"/>
      <c r="R1" s="2222" t="s">
        <v>3382</v>
      </c>
    </row>
    <row r="2" spans="1:18" ht="13.5">
      <c r="A2" s="2216"/>
      <c r="B2" s="2216"/>
      <c r="C2" s="2217"/>
      <c r="D2" s="2216"/>
      <c r="E2" s="2216"/>
      <c r="F2" s="2218"/>
      <c r="G2" s="2219"/>
      <c r="H2" s="2216"/>
      <c r="I2" s="2216"/>
      <c r="J2" s="5271" t="s">
        <v>3292</v>
      </c>
      <c r="K2" s="5271"/>
      <c r="L2" s="5271"/>
      <c r="M2" s="5271"/>
      <c r="N2" s="5271"/>
      <c r="O2" s="5271"/>
      <c r="P2" s="5271"/>
      <c r="Q2" s="5271"/>
      <c r="R2" s="5271"/>
    </row>
    <row r="3" spans="1:18" ht="13.5">
      <c r="A3" s="2216"/>
      <c r="B3" s="2216"/>
      <c r="C3" s="2217"/>
      <c r="D3" s="2216"/>
      <c r="E3" s="2216"/>
      <c r="F3" s="2218"/>
      <c r="G3" s="2219"/>
      <c r="H3" s="2216"/>
      <c r="I3" s="2216"/>
      <c r="J3" s="5272" t="s">
        <v>3293</v>
      </c>
      <c r="K3" s="5272"/>
      <c r="L3" s="5272"/>
      <c r="M3" s="5272"/>
      <c r="N3" s="5272"/>
      <c r="O3" s="5272"/>
      <c r="P3" s="5272"/>
      <c r="Q3" s="5272"/>
      <c r="R3" s="5272"/>
    </row>
    <row r="4" spans="1:18" ht="12" thickBot="1">
      <c r="A4" s="2223"/>
      <c r="B4" s="2223"/>
      <c r="C4" s="2224"/>
      <c r="D4" s="2223"/>
      <c r="E4" s="2223"/>
      <c r="F4" s="2225"/>
      <c r="G4" s="2226"/>
      <c r="H4" s="2223"/>
      <c r="I4" s="2223"/>
      <c r="J4" s="2223"/>
      <c r="K4" s="2223"/>
      <c r="L4" s="2223"/>
      <c r="M4" s="2227"/>
      <c r="N4" s="2225"/>
      <c r="O4" s="2225"/>
      <c r="P4" s="2225"/>
      <c r="Q4" s="2225"/>
      <c r="R4" s="2225"/>
    </row>
    <row r="5" spans="1:18">
      <c r="A5" s="5274"/>
      <c r="B5" s="5277" t="s">
        <v>3294</v>
      </c>
      <c r="C5" s="5280" t="s">
        <v>3295</v>
      </c>
      <c r="D5" s="5277" t="s">
        <v>3296</v>
      </c>
      <c r="E5" s="5277"/>
      <c r="F5" s="5277"/>
      <c r="G5" s="5277"/>
      <c r="H5" s="5277"/>
      <c r="I5" s="5277"/>
      <c r="J5" s="5277"/>
      <c r="K5" s="5277"/>
      <c r="L5" s="5277"/>
      <c r="M5" s="5283"/>
      <c r="N5" s="5284" t="s">
        <v>3310</v>
      </c>
      <c r="O5" s="5284"/>
      <c r="P5" s="5284"/>
      <c r="Q5" s="5284"/>
      <c r="R5" s="5285"/>
    </row>
    <row r="6" spans="1:18">
      <c r="A6" s="5275"/>
      <c r="B6" s="5278"/>
      <c r="C6" s="5281"/>
      <c r="D6" s="5286" t="s">
        <v>3297</v>
      </c>
      <c r="E6" s="5287"/>
      <c r="F6" s="5290" t="s">
        <v>3298</v>
      </c>
      <c r="G6" s="5291"/>
      <c r="H6" s="5278" t="s">
        <v>3299</v>
      </c>
      <c r="I6" s="5278"/>
      <c r="J6" s="5278"/>
      <c r="K6" s="5278"/>
      <c r="L6" s="5290" t="s">
        <v>528</v>
      </c>
      <c r="M6" s="5294"/>
      <c r="N6" s="5296" t="s">
        <v>3300</v>
      </c>
      <c r="O6" s="5278"/>
      <c r="P6" s="5278"/>
      <c r="Q6" s="5278" t="s">
        <v>3301</v>
      </c>
      <c r="R6" s="5297"/>
    </row>
    <row r="7" spans="1:18" ht="12" thickBot="1">
      <c r="A7" s="5276"/>
      <c r="B7" s="5279"/>
      <c r="C7" s="5282"/>
      <c r="D7" s="5288"/>
      <c r="E7" s="5289"/>
      <c r="F7" s="5292"/>
      <c r="G7" s="5293"/>
      <c r="H7" s="2228">
        <v>1</v>
      </c>
      <c r="I7" s="2228">
        <v>2</v>
      </c>
      <c r="J7" s="2228">
        <v>3</v>
      </c>
      <c r="K7" s="2228">
        <v>4</v>
      </c>
      <c r="L7" s="5292"/>
      <c r="M7" s="5295"/>
      <c r="N7" s="2229" t="s">
        <v>3302</v>
      </c>
      <c r="O7" s="2228" t="s">
        <v>3303</v>
      </c>
      <c r="P7" s="2228" t="s">
        <v>3304</v>
      </c>
      <c r="Q7" s="2228" t="s">
        <v>3305</v>
      </c>
      <c r="R7" s="2230" t="s">
        <v>3306</v>
      </c>
    </row>
    <row r="8" spans="1:18" ht="12" thickTop="1">
      <c r="A8" s="5251" t="s">
        <v>3383</v>
      </c>
      <c r="B8" s="5254" t="s">
        <v>6015</v>
      </c>
      <c r="C8" s="5259" t="s">
        <v>3385</v>
      </c>
      <c r="D8" s="2231" t="s">
        <v>139</v>
      </c>
      <c r="E8" s="2232" t="s">
        <v>498</v>
      </c>
      <c r="F8" s="2231" t="s">
        <v>139</v>
      </c>
      <c r="G8" s="5263" t="s">
        <v>3308</v>
      </c>
      <c r="H8" s="2233"/>
      <c r="I8" s="2233" t="s">
        <v>139</v>
      </c>
      <c r="J8" s="2233" t="s">
        <v>139</v>
      </c>
      <c r="K8" s="2233"/>
      <c r="L8" s="2231" t="s">
        <v>139</v>
      </c>
      <c r="M8" s="5264" t="s">
        <v>3386</v>
      </c>
      <c r="N8" s="2233" t="s">
        <v>139</v>
      </c>
      <c r="O8" s="2233" t="s">
        <v>139</v>
      </c>
      <c r="P8" s="2233" t="s">
        <v>139</v>
      </c>
      <c r="Q8" s="5273" t="s">
        <v>3307</v>
      </c>
      <c r="R8" s="5270" t="s">
        <v>3307</v>
      </c>
    </row>
    <row r="9" spans="1:18">
      <c r="A9" s="5252"/>
      <c r="B9" s="4910"/>
      <c r="C9" s="5260"/>
      <c r="D9" s="2234"/>
      <c r="E9" s="2235"/>
      <c r="F9" s="2234"/>
      <c r="G9" s="5248"/>
      <c r="H9" s="2236"/>
      <c r="I9" s="2236"/>
      <c r="J9" s="2236"/>
      <c r="K9" s="2236"/>
      <c r="L9" s="2234"/>
      <c r="M9" s="5265"/>
      <c r="N9" s="2237"/>
      <c r="O9" s="2236"/>
      <c r="P9" s="2236"/>
      <c r="Q9" s="4917"/>
      <c r="R9" s="4920"/>
    </row>
    <row r="10" spans="1:18">
      <c r="A10" s="5252"/>
      <c r="B10" s="4910"/>
      <c r="C10" s="5261"/>
      <c r="D10" s="2234"/>
      <c r="E10" s="2235"/>
      <c r="F10" s="2238" t="s">
        <v>139</v>
      </c>
      <c r="G10" s="5248" t="s">
        <v>3309</v>
      </c>
      <c r="H10" s="2236"/>
      <c r="I10" s="2238" t="s">
        <v>139</v>
      </c>
      <c r="J10" s="2238" t="s">
        <v>139</v>
      </c>
      <c r="K10" s="2236"/>
      <c r="L10" s="2234" t="s">
        <v>139</v>
      </c>
      <c r="M10" s="4915" t="s">
        <v>529</v>
      </c>
      <c r="N10" s="2238" t="s">
        <v>139</v>
      </c>
      <c r="O10" s="2236"/>
      <c r="P10" s="2238" t="s">
        <v>139</v>
      </c>
      <c r="Q10" s="4917"/>
      <c r="R10" s="4920"/>
    </row>
    <row r="11" spans="1:18">
      <c r="A11" s="5252"/>
      <c r="B11" s="4910"/>
      <c r="C11" s="5261"/>
      <c r="D11" s="2234"/>
      <c r="E11" s="2235"/>
      <c r="F11" s="2234"/>
      <c r="G11" s="5248"/>
      <c r="H11" s="2236"/>
      <c r="I11" s="2236"/>
      <c r="J11" s="2236"/>
      <c r="K11" s="2236"/>
      <c r="L11" s="2234"/>
      <c r="M11" s="4915"/>
      <c r="N11" s="2237"/>
      <c r="O11" s="2236"/>
      <c r="P11" s="2236"/>
      <c r="Q11" s="4917"/>
      <c r="R11" s="4920"/>
    </row>
    <row r="12" spans="1:18" ht="13.5">
      <c r="A12" s="5252"/>
      <c r="B12" s="2239"/>
      <c r="C12" s="5261"/>
      <c r="D12" s="2234"/>
      <c r="E12" s="2235"/>
      <c r="F12" s="2238" t="s">
        <v>139</v>
      </c>
      <c r="G12" s="5248"/>
      <c r="H12" s="2236"/>
      <c r="I12" s="2238" t="s">
        <v>139</v>
      </c>
      <c r="J12" s="2238" t="s">
        <v>139</v>
      </c>
      <c r="K12" s="2236"/>
      <c r="L12" s="2234" t="s">
        <v>139</v>
      </c>
      <c r="M12" s="4915" t="s">
        <v>3387</v>
      </c>
      <c r="N12" s="2237" t="s">
        <v>139</v>
      </c>
      <c r="O12" s="2236"/>
      <c r="P12" s="2238" t="s">
        <v>139</v>
      </c>
      <c r="Q12" s="4917"/>
      <c r="R12" s="4920"/>
    </row>
    <row r="13" spans="1:18" ht="13.5">
      <c r="A13" s="5252"/>
      <c r="B13" s="2239"/>
      <c r="C13" s="5261"/>
      <c r="D13" s="2234"/>
      <c r="E13" s="2235"/>
      <c r="F13" s="2234"/>
      <c r="G13" s="5248"/>
      <c r="H13" s="2236"/>
      <c r="I13" s="2236"/>
      <c r="J13" s="2236"/>
      <c r="K13" s="2236"/>
      <c r="L13" s="2234"/>
      <c r="M13" s="4915"/>
      <c r="N13" s="2237"/>
      <c r="O13" s="2236"/>
      <c r="P13" s="2236"/>
      <c r="Q13" s="4917"/>
      <c r="R13" s="4920"/>
    </row>
    <row r="14" spans="1:18">
      <c r="A14" s="5252"/>
      <c r="B14" s="2255"/>
      <c r="C14" s="5261"/>
      <c r="D14" s="2234"/>
      <c r="E14" s="2235"/>
      <c r="F14" s="2238" t="s">
        <v>139</v>
      </c>
      <c r="G14" s="5248"/>
      <c r="H14" s="2236"/>
      <c r="I14" s="2236"/>
      <c r="J14" s="2238" t="s">
        <v>139</v>
      </c>
      <c r="K14" s="2236"/>
      <c r="L14" s="2234" t="s">
        <v>139</v>
      </c>
      <c r="M14" s="4915" t="s">
        <v>530</v>
      </c>
      <c r="N14" s="2237" t="s">
        <v>139</v>
      </c>
      <c r="O14" s="2236"/>
      <c r="P14" s="2238" t="s">
        <v>139</v>
      </c>
      <c r="Q14" s="4917"/>
      <c r="R14" s="4920"/>
    </row>
    <row r="15" spans="1:18">
      <c r="A15" s="5252"/>
      <c r="B15" s="2255"/>
      <c r="C15" s="5261"/>
      <c r="D15" s="2234"/>
      <c r="E15" s="2235"/>
      <c r="F15" s="2234"/>
      <c r="G15" s="5248"/>
      <c r="H15" s="2236"/>
      <c r="I15" s="2236"/>
      <c r="J15" s="2236"/>
      <c r="K15" s="2236"/>
      <c r="L15" s="2234"/>
      <c r="M15" s="4915"/>
      <c r="N15" s="2237"/>
      <c r="O15" s="2236"/>
      <c r="P15" s="2236"/>
      <c r="Q15" s="4917"/>
      <c r="R15" s="4920"/>
    </row>
    <row r="16" spans="1:18">
      <c r="A16" s="5252"/>
      <c r="B16" s="2255"/>
      <c r="C16" s="5261"/>
      <c r="D16" s="2234"/>
      <c r="E16" s="2235"/>
      <c r="F16" s="2234"/>
      <c r="G16" s="5248"/>
      <c r="H16" s="2236"/>
      <c r="I16" s="2236"/>
      <c r="J16" s="2238" t="s">
        <v>139</v>
      </c>
      <c r="K16" s="2236"/>
      <c r="L16" s="2234" t="s">
        <v>139</v>
      </c>
      <c r="M16" s="4915" t="s">
        <v>531</v>
      </c>
      <c r="N16" s="2237" t="s">
        <v>139</v>
      </c>
      <c r="O16" s="2236"/>
      <c r="P16" s="2238" t="s">
        <v>139</v>
      </c>
      <c r="Q16" s="4917"/>
      <c r="R16" s="4920"/>
    </row>
    <row r="17" spans="1:18">
      <c r="A17" s="5252"/>
      <c r="B17" s="2255"/>
      <c r="C17" s="5261"/>
      <c r="D17" s="2234"/>
      <c r="E17" s="2235"/>
      <c r="F17" s="2234"/>
      <c r="G17" s="5248"/>
      <c r="H17" s="2236"/>
      <c r="I17" s="2236"/>
      <c r="J17" s="2236"/>
      <c r="K17" s="2236"/>
      <c r="L17" s="2234"/>
      <c r="M17" s="4915"/>
      <c r="N17" s="2237"/>
      <c r="O17" s="2236"/>
      <c r="P17" s="2236"/>
      <c r="Q17" s="4917"/>
      <c r="R17" s="4920"/>
    </row>
    <row r="18" spans="1:18" ht="13.5">
      <c r="A18" s="5252"/>
      <c r="B18" s="2239"/>
      <c r="C18" s="5261"/>
      <c r="D18" s="2234"/>
      <c r="E18" s="2235"/>
      <c r="F18" s="2234"/>
      <c r="G18" s="5248"/>
      <c r="H18" s="2236"/>
      <c r="I18" s="2238" t="s">
        <v>139</v>
      </c>
      <c r="J18" s="2238" t="s">
        <v>139</v>
      </c>
      <c r="K18" s="2236"/>
      <c r="L18" s="2234" t="s">
        <v>139</v>
      </c>
      <c r="M18" s="4915" t="s">
        <v>3388</v>
      </c>
      <c r="N18" s="2237" t="s">
        <v>139</v>
      </c>
      <c r="O18" s="2236"/>
      <c r="P18" s="2238" t="s">
        <v>139</v>
      </c>
      <c r="Q18" s="4917"/>
      <c r="R18" s="4920"/>
    </row>
    <row r="19" spans="1:18">
      <c r="A19" s="5252"/>
      <c r="B19" s="2256"/>
      <c r="C19" s="5262"/>
      <c r="D19" s="2240"/>
      <c r="E19" s="2241"/>
      <c r="F19" s="2240"/>
      <c r="G19" s="5269"/>
      <c r="H19" s="2242"/>
      <c r="I19" s="2242"/>
      <c r="J19" s="2242"/>
      <c r="K19" s="2242"/>
      <c r="L19" s="2240"/>
      <c r="M19" s="4922"/>
      <c r="N19" s="2243"/>
      <c r="O19" s="2242"/>
      <c r="P19" s="2242"/>
      <c r="Q19" s="4918"/>
      <c r="R19" s="4921"/>
    </row>
    <row r="20" spans="1:18">
      <c r="A20" s="5252"/>
      <c r="B20" s="2256"/>
      <c r="C20" s="5267" t="s">
        <v>3389</v>
      </c>
      <c r="D20" s="2244" t="s">
        <v>139</v>
      </c>
      <c r="E20" s="2245" t="s">
        <v>498</v>
      </c>
      <c r="F20" s="2244" t="s">
        <v>139</v>
      </c>
      <c r="G20" s="5247" t="s">
        <v>3315</v>
      </c>
      <c r="H20" s="2246"/>
      <c r="I20" s="2246"/>
      <c r="J20" s="2246" t="s">
        <v>139</v>
      </c>
      <c r="K20" s="2246" t="s">
        <v>139</v>
      </c>
      <c r="L20" s="2244" t="s">
        <v>139</v>
      </c>
      <c r="M20" s="4914" t="s">
        <v>532</v>
      </c>
      <c r="N20" s="2247" t="s">
        <v>139</v>
      </c>
      <c r="O20" s="2246"/>
      <c r="P20" s="2246" t="s">
        <v>139</v>
      </c>
      <c r="Q20" s="4916" t="s">
        <v>3307</v>
      </c>
      <c r="R20" s="4919" t="s">
        <v>3307</v>
      </c>
    </row>
    <row r="21" spans="1:18" ht="13.5">
      <c r="A21" s="5252"/>
      <c r="B21" s="2239"/>
      <c r="C21" s="5261"/>
      <c r="D21" s="2234"/>
      <c r="E21" s="2235"/>
      <c r="F21" s="2234"/>
      <c r="G21" s="5248"/>
      <c r="H21" s="2236"/>
      <c r="I21" s="2236"/>
      <c r="J21" s="2236"/>
      <c r="K21" s="2236"/>
      <c r="L21" s="2234"/>
      <c r="M21" s="4915"/>
      <c r="N21" s="2237"/>
      <c r="O21" s="2236"/>
      <c r="P21" s="2236"/>
      <c r="Q21" s="4917"/>
      <c r="R21" s="4920"/>
    </row>
    <row r="22" spans="1:18" ht="13.5">
      <c r="A22" s="5252"/>
      <c r="B22" s="2239"/>
      <c r="C22" s="5261"/>
      <c r="D22" s="2234"/>
      <c r="E22" s="2235"/>
      <c r="F22" s="2238" t="s">
        <v>139</v>
      </c>
      <c r="G22" s="5248"/>
      <c r="H22" s="2236"/>
      <c r="I22" s="2236"/>
      <c r="J22" s="2238" t="s">
        <v>139</v>
      </c>
      <c r="K22" s="2238" t="s">
        <v>139</v>
      </c>
      <c r="L22" s="2234" t="s">
        <v>139</v>
      </c>
      <c r="M22" s="4915" t="s">
        <v>533</v>
      </c>
      <c r="N22" s="2237" t="s">
        <v>139</v>
      </c>
      <c r="O22" s="2236"/>
      <c r="P22" s="2238" t="s">
        <v>139</v>
      </c>
      <c r="Q22" s="4917"/>
      <c r="R22" s="4920"/>
    </row>
    <row r="23" spans="1:18" ht="13.5">
      <c r="A23" s="5252"/>
      <c r="B23" s="2239"/>
      <c r="C23" s="5261"/>
      <c r="D23" s="2234"/>
      <c r="E23" s="2235"/>
      <c r="F23" s="2234"/>
      <c r="G23" s="5248"/>
      <c r="H23" s="2236"/>
      <c r="I23" s="2236"/>
      <c r="J23" s="2236"/>
      <c r="K23" s="2236"/>
      <c r="L23" s="2234"/>
      <c r="M23" s="4915"/>
      <c r="N23" s="2237"/>
      <c r="O23" s="2236"/>
      <c r="P23" s="2236"/>
      <c r="Q23" s="4917"/>
      <c r="R23" s="4920"/>
    </row>
    <row r="24" spans="1:18" ht="13.5">
      <c r="A24" s="5252"/>
      <c r="B24" s="2239"/>
      <c r="C24" s="5261"/>
      <c r="D24" s="2234"/>
      <c r="E24" s="2235"/>
      <c r="F24" s="2238" t="s">
        <v>139</v>
      </c>
      <c r="G24" s="5248"/>
      <c r="H24" s="2236"/>
      <c r="I24" s="2236"/>
      <c r="J24" s="2236"/>
      <c r="K24" s="2238" t="s">
        <v>139</v>
      </c>
      <c r="L24" s="2234" t="s">
        <v>139</v>
      </c>
      <c r="M24" s="4915" t="s">
        <v>3390</v>
      </c>
      <c r="N24" s="2237" t="s">
        <v>139</v>
      </c>
      <c r="O24" s="2238" t="s">
        <v>139</v>
      </c>
      <c r="P24" s="2238" t="s">
        <v>139</v>
      </c>
      <c r="Q24" s="4917"/>
      <c r="R24" s="4920"/>
    </row>
    <row r="25" spans="1:18" ht="13.5">
      <c r="A25" s="5252"/>
      <c r="B25" s="2239"/>
      <c r="C25" s="5262"/>
      <c r="D25" s="2240"/>
      <c r="E25" s="2241"/>
      <c r="F25" s="2240"/>
      <c r="G25" s="5269"/>
      <c r="H25" s="2242"/>
      <c r="I25" s="2242"/>
      <c r="J25" s="2242"/>
      <c r="K25" s="2242"/>
      <c r="L25" s="2240"/>
      <c r="M25" s="4922"/>
      <c r="N25" s="2243"/>
      <c r="O25" s="2242"/>
      <c r="P25" s="2242"/>
      <c r="Q25" s="4918"/>
      <c r="R25" s="4921"/>
    </row>
    <row r="26" spans="1:18" ht="13.5">
      <c r="A26" s="5252"/>
      <c r="B26" s="2239"/>
      <c r="C26" s="5267" t="s">
        <v>3391</v>
      </c>
      <c r="D26" s="2244" t="s">
        <v>139</v>
      </c>
      <c r="E26" s="2245" t="s">
        <v>498</v>
      </c>
      <c r="F26" s="2244" t="s">
        <v>139</v>
      </c>
      <c r="G26" s="5247" t="s">
        <v>3315</v>
      </c>
      <c r="H26" s="2246"/>
      <c r="I26" s="2246"/>
      <c r="J26" s="2246"/>
      <c r="K26" s="2246" t="s">
        <v>139</v>
      </c>
      <c r="L26" s="2244" t="s">
        <v>139</v>
      </c>
      <c r="M26" s="4914" t="s">
        <v>3392</v>
      </c>
      <c r="N26" s="2247" t="s">
        <v>139</v>
      </c>
      <c r="O26" s="2246" t="s">
        <v>139</v>
      </c>
      <c r="P26" s="2246" t="s">
        <v>139</v>
      </c>
      <c r="Q26" s="4916" t="s">
        <v>3307</v>
      </c>
      <c r="R26" s="4919" t="s">
        <v>3307</v>
      </c>
    </row>
    <row r="27" spans="1:18" ht="13.5">
      <c r="A27" s="5252"/>
      <c r="B27" s="2239"/>
      <c r="C27" s="5260"/>
      <c r="D27" s="2234"/>
      <c r="E27" s="2235"/>
      <c r="F27" s="2234"/>
      <c r="G27" s="5248"/>
      <c r="H27" s="2236"/>
      <c r="I27" s="2236"/>
      <c r="J27" s="2236"/>
      <c r="K27" s="2236"/>
      <c r="L27" s="2234"/>
      <c r="M27" s="4915"/>
      <c r="N27" s="2237"/>
      <c r="O27" s="2236"/>
      <c r="P27" s="2236"/>
      <c r="Q27" s="4917"/>
      <c r="R27" s="4920"/>
    </row>
    <row r="28" spans="1:18" ht="13.5">
      <c r="A28" s="5252"/>
      <c r="B28" s="2239"/>
      <c r="C28" s="5260"/>
      <c r="D28" s="2234"/>
      <c r="E28" s="2235"/>
      <c r="F28" s="2238" t="s">
        <v>139</v>
      </c>
      <c r="G28" s="5248"/>
      <c r="H28" s="2236"/>
      <c r="I28" s="2236"/>
      <c r="J28" s="2236"/>
      <c r="K28" s="2238" t="s">
        <v>139</v>
      </c>
      <c r="L28" s="2234" t="s">
        <v>139</v>
      </c>
      <c r="M28" s="4915" t="s">
        <v>534</v>
      </c>
      <c r="N28" s="2237" t="s">
        <v>139</v>
      </c>
      <c r="O28" s="2236"/>
      <c r="P28" s="2238" t="s">
        <v>139</v>
      </c>
      <c r="Q28" s="4917"/>
      <c r="R28" s="4920"/>
    </row>
    <row r="29" spans="1:18" ht="13.5">
      <c r="A29" s="5252"/>
      <c r="B29" s="2239"/>
      <c r="C29" s="5260"/>
      <c r="D29" s="2234"/>
      <c r="E29" s="2235"/>
      <c r="F29" s="2234"/>
      <c r="G29" s="5248"/>
      <c r="H29" s="2236"/>
      <c r="I29" s="2236"/>
      <c r="J29" s="2236"/>
      <c r="K29" s="2236"/>
      <c r="L29" s="2234"/>
      <c r="M29" s="4915"/>
      <c r="N29" s="2237"/>
      <c r="O29" s="2236"/>
      <c r="P29" s="2236"/>
      <c r="Q29" s="4917"/>
      <c r="R29" s="4920"/>
    </row>
    <row r="30" spans="1:18" ht="13.5">
      <c r="A30" s="5252"/>
      <c r="B30" s="2239"/>
      <c r="C30" s="5260"/>
      <c r="D30" s="2234"/>
      <c r="E30" s="2235"/>
      <c r="F30" s="2238" t="s">
        <v>139</v>
      </c>
      <c r="G30" s="5248"/>
      <c r="H30" s="2236"/>
      <c r="I30" s="2236"/>
      <c r="J30" s="2236"/>
      <c r="K30" s="2238" t="s">
        <v>139</v>
      </c>
      <c r="L30" s="2234" t="s">
        <v>139</v>
      </c>
      <c r="M30" s="4915" t="s">
        <v>535</v>
      </c>
      <c r="N30" s="2237" t="s">
        <v>139</v>
      </c>
      <c r="O30" s="2236"/>
      <c r="P30" s="2238" t="s">
        <v>139</v>
      </c>
      <c r="Q30" s="4917"/>
      <c r="R30" s="4920"/>
    </row>
    <row r="31" spans="1:18" ht="13.5">
      <c r="A31" s="5252"/>
      <c r="B31" s="2239"/>
      <c r="C31" s="5260"/>
      <c r="D31" s="2234"/>
      <c r="E31" s="2235"/>
      <c r="F31" s="2234"/>
      <c r="G31" s="5248"/>
      <c r="H31" s="2236"/>
      <c r="I31" s="2236"/>
      <c r="J31" s="2236"/>
      <c r="K31" s="2236"/>
      <c r="L31" s="2234"/>
      <c r="M31" s="4915"/>
      <c r="N31" s="2237"/>
      <c r="O31" s="2236"/>
      <c r="P31" s="2236"/>
      <c r="Q31" s="4917"/>
      <c r="R31" s="4920"/>
    </row>
    <row r="32" spans="1:18" ht="13.5">
      <c r="A32" s="5252"/>
      <c r="B32" s="2239"/>
      <c r="C32" s="5260"/>
      <c r="D32" s="2234"/>
      <c r="E32" s="2235"/>
      <c r="F32" s="2234"/>
      <c r="G32" s="5248"/>
      <c r="H32" s="2236"/>
      <c r="I32" s="2236"/>
      <c r="J32" s="2236"/>
      <c r="K32" s="2238" t="s">
        <v>139</v>
      </c>
      <c r="L32" s="2234" t="s">
        <v>139</v>
      </c>
      <c r="M32" s="4915" t="s">
        <v>3390</v>
      </c>
      <c r="N32" s="2237" t="s">
        <v>139</v>
      </c>
      <c r="O32" s="2238" t="s">
        <v>139</v>
      </c>
      <c r="P32" s="2238" t="s">
        <v>139</v>
      </c>
      <c r="Q32" s="4917"/>
      <c r="R32" s="4920"/>
    </row>
    <row r="33" spans="1:18" ht="13.5">
      <c r="A33" s="5252"/>
      <c r="B33" s="2248"/>
      <c r="C33" s="5268"/>
      <c r="D33" s="2240"/>
      <c r="E33" s="2241"/>
      <c r="F33" s="2240"/>
      <c r="G33" s="5269"/>
      <c r="H33" s="2242"/>
      <c r="I33" s="2242"/>
      <c r="J33" s="2242"/>
      <c r="K33" s="2242"/>
      <c r="L33" s="2240"/>
      <c r="M33" s="4922"/>
      <c r="N33" s="2243"/>
      <c r="O33" s="2242"/>
      <c r="P33" s="2242"/>
      <c r="Q33" s="4918"/>
      <c r="R33" s="4921"/>
    </row>
    <row r="34" spans="1:18" ht="13.5" customHeight="1">
      <c r="A34" s="5252"/>
      <c r="B34" s="5241" t="s">
        <v>6016</v>
      </c>
      <c r="C34" s="4911" t="s">
        <v>6021</v>
      </c>
      <c r="D34" s="2244" t="s">
        <v>139</v>
      </c>
      <c r="E34" s="2245" t="s">
        <v>498</v>
      </c>
      <c r="F34" s="2244" t="s">
        <v>139</v>
      </c>
      <c r="G34" s="2253"/>
      <c r="H34" s="2236"/>
      <c r="I34" s="2236"/>
      <c r="J34" s="2236"/>
      <c r="K34" s="2246" t="s">
        <v>139</v>
      </c>
      <c r="L34" s="2244" t="s">
        <v>139</v>
      </c>
      <c r="M34" s="4914" t="s">
        <v>6022</v>
      </c>
      <c r="N34" s="2237" t="s">
        <v>139</v>
      </c>
      <c r="O34" s="2236"/>
      <c r="P34" s="2236"/>
      <c r="Q34" s="4916" t="s">
        <v>3307</v>
      </c>
      <c r="R34" s="4919" t="s">
        <v>3307</v>
      </c>
    </row>
    <row r="35" spans="1:18" ht="13.5" customHeight="1">
      <c r="A35" s="5252"/>
      <c r="B35" s="4910"/>
      <c r="C35" s="4912"/>
      <c r="D35" s="2234"/>
      <c r="E35" s="2235"/>
      <c r="F35" s="2234"/>
      <c r="G35" s="2253"/>
      <c r="H35" s="2236"/>
      <c r="I35" s="2236"/>
      <c r="J35" s="2236"/>
      <c r="K35" s="2236"/>
      <c r="L35" s="2234"/>
      <c r="M35" s="4915"/>
      <c r="N35" s="2237"/>
      <c r="O35" s="2236"/>
      <c r="P35" s="2236"/>
      <c r="Q35" s="4917"/>
      <c r="R35" s="4920"/>
    </row>
    <row r="36" spans="1:18" ht="13.5" customHeight="1">
      <c r="A36" s="5252"/>
      <c r="B36" s="4910"/>
      <c r="C36" s="4912"/>
      <c r="D36" s="2234"/>
      <c r="E36" s="2235"/>
      <c r="F36" s="2238" t="s">
        <v>139</v>
      </c>
      <c r="G36" s="2253"/>
      <c r="H36" s="2236"/>
      <c r="I36" s="2236"/>
      <c r="J36" s="2236"/>
      <c r="K36" s="2238" t="s">
        <v>139</v>
      </c>
      <c r="L36" s="2234" t="s">
        <v>139</v>
      </c>
      <c r="M36" s="4915" t="s">
        <v>6023</v>
      </c>
      <c r="N36" s="2237" t="s">
        <v>139</v>
      </c>
      <c r="O36" s="2238" t="s">
        <v>139</v>
      </c>
      <c r="P36" s="2236"/>
      <c r="Q36" s="4917"/>
      <c r="R36" s="4920"/>
    </row>
    <row r="37" spans="1:18" ht="13.5" customHeight="1">
      <c r="A37" s="5252"/>
      <c r="B37" s="4910"/>
      <c r="C37" s="4912"/>
      <c r="D37" s="2234"/>
      <c r="E37" s="2235"/>
      <c r="F37" s="2234"/>
      <c r="G37" s="2253"/>
      <c r="H37" s="2236"/>
      <c r="I37" s="2236"/>
      <c r="J37" s="2236"/>
      <c r="K37" s="2236"/>
      <c r="L37" s="2234"/>
      <c r="M37" s="4915"/>
      <c r="N37" s="2237"/>
      <c r="O37" s="2236"/>
      <c r="P37" s="2236"/>
      <c r="Q37" s="4917"/>
      <c r="R37" s="4920"/>
    </row>
    <row r="38" spans="1:18" ht="13.5" customHeight="1">
      <c r="A38" s="5252"/>
      <c r="B38" s="4910"/>
      <c r="C38" s="4912"/>
      <c r="D38" s="2234"/>
      <c r="E38" s="2235"/>
      <c r="F38" s="2238" t="s">
        <v>139</v>
      </c>
      <c r="G38" s="2253"/>
      <c r="H38" s="2236"/>
      <c r="I38" s="2236"/>
      <c r="J38" s="2238" t="s">
        <v>139</v>
      </c>
      <c r="K38" s="2236"/>
      <c r="L38" s="2234" t="s">
        <v>139</v>
      </c>
      <c r="M38" s="4915" t="s">
        <v>6024</v>
      </c>
      <c r="N38" s="2237" t="s">
        <v>139</v>
      </c>
      <c r="O38" s="2236"/>
      <c r="P38" s="2238" t="s">
        <v>139</v>
      </c>
      <c r="Q38" s="4917"/>
      <c r="R38" s="4920"/>
    </row>
    <row r="39" spans="1:18" ht="13.5" customHeight="1">
      <c r="A39" s="5252"/>
      <c r="B39" s="4910"/>
      <c r="C39" s="4912"/>
      <c r="D39" s="2234"/>
      <c r="E39" s="2235"/>
      <c r="F39" s="2234"/>
      <c r="G39" s="2253"/>
      <c r="H39" s="2236"/>
      <c r="I39" s="2236"/>
      <c r="J39" s="2236"/>
      <c r="K39" s="2236"/>
      <c r="L39" s="2234"/>
      <c r="M39" s="4915"/>
      <c r="N39" s="2237"/>
      <c r="O39" s="2236"/>
      <c r="P39" s="2236"/>
      <c r="Q39" s="4917"/>
      <c r="R39" s="4920"/>
    </row>
    <row r="40" spans="1:18" ht="13.5" customHeight="1">
      <c r="A40" s="5252"/>
      <c r="B40" s="4910"/>
      <c r="C40" s="4912"/>
      <c r="D40" s="2234"/>
      <c r="E40" s="2235"/>
      <c r="F40" s="2238" t="s">
        <v>139</v>
      </c>
      <c r="G40" s="2253"/>
      <c r="H40" s="2236"/>
      <c r="I40" s="2238" t="s">
        <v>139</v>
      </c>
      <c r="J40" s="2238" t="s">
        <v>139</v>
      </c>
      <c r="K40" s="2236"/>
      <c r="L40" s="2234" t="s">
        <v>139</v>
      </c>
      <c r="M40" s="4915" t="s">
        <v>6025</v>
      </c>
      <c r="N40" s="2237" t="s">
        <v>139</v>
      </c>
      <c r="O40" s="2236"/>
      <c r="P40" s="2238" t="s">
        <v>139</v>
      </c>
      <c r="Q40" s="4917"/>
      <c r="R40" s="4920"/>
    </row>
    <row r="41" spans="1:18" ht="13.5" customHeight="1">
      <c r="A41" s="5252"/>
      <c r="B41" s="4910"/>
      <c r="C41" s="4913"/>
      <c r="D41" s="2234"/>
      <c r="E41" s="2235"/>
      <c r="F41" s="2234"/>
      <c r="G41" s="2253"/>
      <c r="H41" s="2236"/>
      <c r="I41" s="2236"/>
      <c r="J41" s="2236"/>
      <c r="K41" s="2236"/>
      <c r="L41" s="2234"/>
      <c r="M41" s="4922"/>
      <c r="N41" s="2237"/>
      <c r="O41" s="2236"/>
      <c r="P41" s="2236"/>
      <c r="Q41" s="4918"/>
      <c r="R41" s="4921"/>
    </row>
    <row r="42" spans="1:18" ht="11.25" customHeight="1">
      <c r="A42" s="5252"/>
      <c r="B42" s="4910"/>
      <c r="C42" s="5255" t="s">
        <v>3393</v>
      </c>
      <c r="D42" s="2244" t="s">
        <v>139</v>
      </c>
      <c r="E42" s="2245" t="s">
        <v>498</v>
      </c>
      <c r="F42" s="2244" t="s">
        <v>139</v>
      </c>
      <c r="G42" s="5247" t="s">
        <v>3315</v>
      </c>
      <c r="H42" s="2246"/>
      <c r="I42" s="2246"/>
      <c r="J42" s="2246" t="s">
        <v>139</v>
      </c>
      <c r="K42" s="2246" t="s">
        <v>139</v>
      </c>
      <c r="L42" s="2244" t="s">
        <v>139</v>
      </c>
      <c r="M42" s="5249" t="s">
        <v>3394</v>
      </c>
      <c r="N42" s="2247" t="s">
        <v>139</v>
      </c>
      <c r="O42" s="2246"/>
      <c r="P42" s="2246" t="s">
        <v>139</v>
      </c>
      <c r="Q42" s="4916" t="s">
        <v>3307</v>
      </c>
      <c r="R42" s="4919" t="s">
        <v>3307</v>
      </c>
    </row>
    <row r="43" spans="1:18" ht="13.5" customHeight="1">
      <c r="A43" s="5252"/>
      <c r="B43" s="4910"/>
      <c r="C43" s="5256"/>
      <c r="D43" s="2234"/>
      <c r="E43" s="2235"/>
      <c r="F43" s="2234"/>
      <c r="G43" s="5248"/>
      <c r="H43" s="2236"/>
      <c r="I43" s="2236"/>
      <c r="J43" s="2236"/>
      <c r="K43" s="2236"/>
      <c r="L43" s="2234"/>
      <c r="M43" s="5250"/>
      <c r="N43" s="2237"/>
      <c r="O43" s="2236"/>
      <c r="P43" s="2236"/>
      <c r="Q43" s="4917"/>
      <c r="R43" s="4920"/>
    </row>
    <row r="44" spans="1:18" ht="13.5" customHeight="1">
      <c r="A44" s="5252"/>
      <c r="B44" s="4910"/>
      <c r="C44" s="5256"/>
      <c r="D44" s="2234"/>
      <c r="E44" s="2235"/>
      <c r="F44" s="2238" t="s">
        <v>139</v>
      </c>
      <c r="G44" s="5248"/>
      <c r="H44" s="2236"/>
      <c r="I44" s="2236"/>
      <c r="J44" s="2238" t="s">
        <v>139</v>
      </c>
      <c r="K44" s="2238" t="s">
        <v>139</v>
      </c>
      <c r="L44" s="2234" t="s">
        <v>139</v>
      </c>
      <c r="M44" s="4915" t="s">
        <v>3395</v>
      </c>
      <c r="N44" s="2237" t="s">
        <v>139</v>
      </c>
      <c r="O44" s="2236"/>
      <c r="P44" s="2238" t="s">
        <v>139</v>
      </c>
      <c r="Q44" s="4917"/>
      <c r="R44" s="4920"/>
    </row>
    <row r="45" spans="1:18" ht="13.5" customHeight="1">
      <c r="A45" s="5252"/>
      <c r="B45" s="4910"/>
      <c r="C45" s="5256"/>
      <c r="D45" s="2234"/>
      <c r="E45" s="2235"/>
      <c r="F45" s="2234"/>
      <c r="G45" s="5248"/>
      <c r="H45" s="2236"/>
      <c r="I45" s="2236"/>
      <c r="J45" s="2236"/>
      <c r="K45" s="2236"/>
      <c r="L45" s="2234"/>
      <c r="M45" s="4915"/>
      <c r="N45" s="2237"/>
      <c r="O45" s="2236"/>
      <c r="P45" s="2236"/>
      <c r="Q45" s="4917"/>
      <c r="R45" s="4920"/>
    </row>
    <row r="46" spans="1:18" ht="13.5" customHeight="1">
      <c r="A46" s="5252"/>
      <c r="B46" s="4910"/>
      <c r="C46" s="5256"/>
      <c r="D46" s="2234"/>
      <c r="E46" s="2235"/>
      <c r="F46" s="2238" t="s">
        <v>139</v>
      </c>
      <c r="G46" s="5248"/>
      <c r="H46" s="2236"/>
      <c r="I46" s="2236"/>
      <c r="J46" s="2238" t="s">
        <v>139</v>
      </c>
      <c r="K46" s="2238" t="s">
        <v>139</v>
      </c>
      <c r="L46" s="2234" t="s">
        <v>139</v>
      </c>
      <c r="M46" s="4915" t="s">
        <v>3396</v>
      </c>
      <c r="N46" s="2237" t="s">
        <v>139</v>
      </c>
      <c r="O46" s="2236"/>
      <c r="P46" s="2238" t="s">
        <v>139</v>
      </c>
      <c r="Q46" s="4917"/>
      <c r="R46" s="4920"/>
    </row>
    <row r="47" spans="1:18" ht="13.5" customHeight="1">
      <c r="A47" s="5252"/>
      <c r="B47" s="4910"/>
      <c r="C47" s="5256"/>
      <c r="D47" s="2234"/>
      <c r="E47" s="2235"/>
      <c r="F47" s="2234"/>
      <c r="G47" s="5248"/>
      <c r="H47" s="2236"/>
      <c r="I47" s="2236"/>
      <c r="J47" s="2236"/>
      <c r="K47" s="2236"/>
      <c r="L47" s="2234"/>
      <c r="M47" s="4915"/>
      <c r="N47" s="2237"/>
      <c r="O47" s="2236"/>
      <c r="P47" s="2236"/>
      <c r="Q47" s="4917"/>
      <c r="R47" s="4920"/>
    </row>
    <row r="48" spans="1:18" ht="13.5" customHeight="1">
      <c r="A48" s="5252"/>
      <c r="B48" s="4910"/>
      <c r="C48" s="5256"/>
      <c r="D48" s="2234"/>
      <c r="E48" s="2235"/>
      <c r="F48" s="2238" t="s">
        <v>139</v>
      </c>
      <c r="G48" s="5248"/>
      <c r="H48" s="2236"/>
      <c r="I48" s="2236"/>
      <c r="J48" s="2238" t="s">
        <v>139</v>
      </c>
      <c r="K48" s="2238" t="s">
        <v>139</v>
      </c>
      <c r="L48" s="2234" t="s">
        <v>139</v>
      </c>
      <c r="M48" s="4915" t="s">
        <v>3397</v>
      </c>
      <c r="N48" s="2237" t="s">
        <v>139</v>
      </c>
      <c r="O48" s="2236"/>
      <c r="P48" s="2238" t="s">
        <v>139</v>
      </c>
      <c r="Q48" s="4917"/>
      <c r="R48" s="4920"/>
    </row>
    <row r="49" spans="1:18" ht="13.5" customHeight="1">
      <c r="A49" s="5252"/>
      <c r="B49" s="4910"/>
      <c r="C49" s="5256"/>
      <c r="D49" s="2234"/>
      <c r="E49" s="2235"/>
      <c r="F49" s="2234"/>
      <c r="G49" s="5248"/>
      <c r="H49" s="2236"/>
      <c r="I49" s="2236"/>
      <c r="J49" s="2236"/>
      <c r="K49" s="2236"/>
      <c r="L49" s="2234"/>
      <c r="M49" s="4915"/>
      <c r="N49" s="2237"/>
      <c r="O49" s="2236"/>
      <c r="P49" s="2236"/>
      <c r="Q49" s="4917"/>
      <c r="R49" s="4920"/>
    </row>
    <row r="50" spans="1:18" ht="13.5" customHeight="1">
      <c r="A50" s="5252"/>
      <c r="B50" s="4910"/>
      <c r="C50" s="5256"/>
      <c r="D50" s="2234"/>
      <c r="E50" s="2235"/>
      <c r="F50" s="2234"/>
      <c r="G50" s="5248"/>
      <c r="H50" s="2236"/>
      <c r="I50" s="2236"/>
      <c r="J50" s="2236"/>
      <c r="K50" s="2238" t="s">
        <v>139</v>
      </c>
      <c r="L50" s="2234" t="s">
        <v>139</v>
      </c>
      <c r="M50" s="4915" t="s">
        <v>3398</v>
      </c>
      <c r="N50" s="2237" t="s">
        <v>139</v>
      </c>
      <c r="O50" s="2236"/>
      <c r="P50" s="2238" t="s">
        <v>139</v>
      </c>
      <c r="Q50" s="4917"/>
      <c r="R50" s="4920"/>
    </row>
    <row r="51" spans="1:18" ht="13.5" customHeight="1">
      <c r="A51" s="5252"/>
      <c r="B51" s="4910"/>
      <c r="C51" s="5256"/>
      <c r="D51" s="2234"/>
      <c r="E51" s="2235"/>
      <c r="F51" s="2234"/>
      <c r="G51" s="5248"/>
      <c r="H51" s="2236"/>
      <c r="I51" s="2236"/>
      <c r="J51" s="2236"/>
      <c r="K51" s="2236"/>
      <c r="L51" s="2234"/>
      <c r="M51" s="4915"/>
      <c r="N51" s="2237"/>
      <c r="O51" s="2236"/>
      <c r="P51" s="2236"/>
      <c r="Q51" s="4917"/>
      <c r="R51" s="4920"/>
    </row>
    <row r="52" spans="1:18" ht="13.5" customHeight="1">
      <c r="A52" s="5252"/>
      <c r="B52" s="4910"/>
      <c r="C52" s="5256"/>
      <c r="D52" s="2234"/>
      <c r="E52" s="2235"/>
      <c r="F52" s="2234"/>
      <c r="G52" s="5248"/>
      <c r="H52" s="2236"/>
      <c r="I52" s="2236"/>
      <c r="J52" s="2236"/>
      <c r="K52" s="2238" t="s">
        <v>139</v>
      </c>
      <c r="L52" s="2234" t="s">
        <v>139</v>
      </c>
      <c r="M52" s="4915" t="s">
        <v>3399</v>
      </c>
      <c r="N52" s="2237" t="s">
        <v>139</v>
      </c>
      <c r="O52" s="2236"/>
      <c r="P52" s="2238" t="s">
        <v>139</v>
      </c>
      <c r="Q52" s="4917"/>
      <c r="R52" s="4920"/>
    </row>
    <row r="53" spans="1:18" ht="13.5" customHeight="1">
      <c r="A53" s="5252"/>
      <c r="B53" s="4910"/>
      <c r="C53" s="5256"/>
      <c r="D53" s="2234"/>
      <c r="E53" s="2235"/>
      <c r="F53" s="2234"/>
      <c r="G53" s="5248"/>
      <c r="H53" s="2236"/>
      <c r="I53" s="2236"/>
      <c r="J53" s="2236"/>
      <c r="K53" s="2236"/>
      <c r="L53" s="2234"/>
      <c r="M53" s="4915"/>
      <c r="N53" s="2237"/>
      <c r="O53" s="2236"/>
      <c r="P53" s="2236"/>
      <c r="Q53" s="4917"/>
      <c r="R53" s="4920"/>
    </row>
    <row r="54" spans="1:18" ht="13.5" customHeight="1">
      <c r="A54" s="5252"/>
      <c r="B54" s="4910"/>
      <c r="C54" s="5257"/>
      <c r="D54" s="2234"/>
      <c r="E54" s="2235"/>
      <c r="F54" s="2234"/>
      <c r="G54" s="5248"/>
      <c r="H54" s="2236"/>
      <c r="I54" s="2236"/>
      <c r="J54" s="2236"/>
      <c r="K54" s="2238" t="s">
        <v>139</v>
      </c>
      <c r="L54" s="2234" t="s">
        <v>139</v>
      </c>
      <c r="M54" s="5245" t="s">
        <v>3400</v>
      </c>
      <c r="N54" s="2237" t="s">
        <v>139</v>
      </c>
      <c r="O54" s="2236"/>
      <c r="P54" s="2238" t="s">
        <v>139</v>
      </c>
      <c r="Q54" s="4917"/>
      <c r="R54" s="4920"/>
    </row>
    <row r="55" spans="1:18" ht="14.25" customHeight="1" thickBot="1">
      <c r="A55" s="5253"/>
      <c r="B55" s="5242"/>
      <c r="C55" s="5258"/>
      <c r="D55" s="2249"/>
      <c r="E55" s="2250"/>
      <c r="F55" s="2249"/>
      <c r="G55" s="5266"/>
      <c r="H55" s="2251"/>
      <c r="I55" s="2251"/>
      <c r="J55" s="2251"/>
      <c r="K55" s="2251"/>
      <c r="L55" s="2249"/>
      <c r="M55" s="5246"/>
      <c r="N55" s="2252"/>
      <c r="O55" s="2251"/>
      <c r="P55" s="2251"/>
      <c r="Q55" s="5243"/>
      <c r="R55" s="5244"/>
    </row>
  </sheetData>
  <mergeCells count="75">
    <mergeCell ref="A5:A7"/>
    <mergeCell ref="B5:B7"/>
    <mergeCell ref="C5:C7"/>
    <mergeCell ref="D5:M5"/>
    <mergeCell ref="N5:R5"/>
    <mergeCell ref="D6:E7"/>
    <mergeCell ref="F6:G7"/>
    <mergeCell ref="H6:K6"/>
    <mergeCell ref="L6:M7"/>
    <mergeCell ref="N6:P6"/>
    <mergeCell ref="Q6:R6"/>
    <mergeCell ref="G24:G25"/>
    <mergeCell ref="M24:M25"/>
    <mergeCell ref="M20:M21"/>
    <mergeCell ref="J2:R2"/>
    <mergeCell ref="J3:R3"/>
    <mergeCell ref="Q8:Q19"/>
    <mergeCell ref="Q20:Q25"/>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C26:C33"/>
    <mergeCell ref="G26:G27"/>
    <mergeCell ref="M26:M27"/>
    <mergeCell ref="G30:G31"/>
    <mergeCell ref="M30:M31"/>
    <mergeCell ref="G32:G33"/>
    <mergeCell ref="M32:M33"/>
    <mergeCell ref="G28:G29"/>
    <mergeCell ref="M28:M29"/>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s>
  <phoneticPr fontId="136"/>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57" customWidth="1"/>
    <col min="2" max="2" width="14.125" style="657" customWidth="1"/>
    <col min="3" max="3" width="2.875" style="657" customWidth="1"/>
    <col min="4" max="4" width="5.875" style="657" customWidth="1"/>
    <col min="5" max="5" width="2.625" style="657" customWidth="1"/>
    <col min="6" max="6" width="3" style="657" customWidth="1"/>
    <col min="7" max="7" width="2.625" style="658" customWidth="1"/>
    <col min="8" max="8" width="8.375" style="659" customWidth="1"/>
    <col min="9" max="12" width="2.625" style="657" customWidth="1"/>
    <col min="13" max="13" width="2.125" style="657" customWidth="1"/>
    <col min="14" max="14" width="12.125" style="660" customWidth="1"/>
    <col min="15" max="17" width="2.625" style="658" customWidth="1"/>
    <col min="18" max="19" width="10.625" style="658" customWidth="1"/>
    <col min="20" max="20" width="9" style="657" customWidth="1"/>
    <col min="21" max="16384" width="9" style="657"/>
  </cols>
  <sheetData>
    <row r="1" spans="1:19" s="649" customFormat="1" ht="21" customHeight="1">
      <c r="A1" s="652" t="s">
        <v>3488</v>
      </c>
      <c r="B1" s="652"/>
      <c r="C1" s="652"/>
      <c r="D1" s="652"/>
      <c r="E1" s="652"/>
      <c r="F1" s="652"/>
      <c r="G1" s="653"/>
      <c r="H1" s="654"/>
      <c r="I1" s="652"/>
      <c r="J1" s="652"/>
      <c r="K1" s="652"/>
      <c r="L1" s="652"/>
      <c r="M1" s="652"/>
      <c r="N1" s="655"/>
      <c r="O1" s="650"/>
      <c r="P1" s="650"/>
      <c r="Q1" s="650"/>
      <c r="R1" s="650"/>
      <c r="S1" s="656" t="s">
        <v>3401</v>
      </c>
    </row>
    <row r="2" spans="1:19" s="649" customFormat="1" ht="15" customHeight="1">
      <c r="A2" s="652"/>
      <c r="B2" s="652"/>
      <c r="C2" s="652"/>
      <c r="D2" s="652"/>
      <c r="E2" s="652"/>
      <c r="F2" s="652"/>
      <c r="G2" s="653"/>
      <c r="H2" s="654"/>
      <c r="I2" s="652"/>
      <c r="J2" s="652"/>
      <c r="K2" s="5179" t="s">
        <v>3292</v>
      </c>
      <c r="L2" s="5179"/>
      <c r="M2" s="5179"/>
      <c r="N2" s="5179"/>
      <c r="O2" s="5179"/>
      <c r="P2" s="5179"/>
      <c r="Q2" s="5179"/>
      <c r="R2" s="5179"/>
      <c r="S2" s="5179"/>
    </row>
    <row r="3" spans="1:19" s="649" customFormat="1" ht="15" customHeight="1">
      <c r="A3" s="652"/>
      <c r="B3" s="652"/>
      <c r="C3" s="652"/>
      <c r="D3" s="652"/>
      <c r="E3" s="652"/>
      <c r="F3" s="652"/>
      <c r="G3" s="653"/>
      <c r="H3" s="654"/>
      <c r="I3" s="652"/>
      <c r="J3" s="652"/>
      <c r="K3" s="5180" t="s">
        <v>3293</v>
      </c>
      <c r="L3" s="5180"/>
      <c r="M3" s="5180"/>
      <c r="N3" s="5180"/>
      <c r="O3" s="5180"/>
      <c r="P3" s="5180"/>
      <c r="Q3" s="5180"/>
      <c r="R3" s="5180"/>
      <c r="S3" s="5180"/>
    </row>
    <row r="4" spans="1:19" ht="12" thickBot="1"/>
    <row r="5" spans="1:19" s="661" customFormat="1" ht="13.5" customHeight="1">
      <c r="A5" s="5181"/>
      <c r="B5" s="5184" t="s">
        <v>3294</v>
      </c>
      <c r="C5" s="5329" t="s">
        <v>3295</v>
      </c>
      <c r="D5" s="5330"/>
      <c r="E5" s="5184" t="s">
        <v>3296</v>
      </c>
      <c r="F5" s="5184"/>
      <c r="G5" s="5184"/>
      <c r="H5" s="5184"/>
      <c r="I5" s="5184"/>
      <c r="J5" s="5184"/>
      <c r="K5" s="5184"/>
      <c r="L5" s="5184"/>
      <c r="M5" s="5184"/>
      <c r="N5" s="5187"/>
      <c r="O5" s="5188" t="s">
        <v>3310</v>
      </c>
      <c r="P5" s="5188"/>
      <c r="Q5" s="5188"/>
      <c r="R5" s="5188"/>
      <c r="S5" s="5189"/>
    </row>
    <row r="6" spans="1:19" s="661" customFormat="1" ht="13.5" customHeight="1">
      <c r="A6" s="5182"/>
      <c r="B6" s="5185"/>
      <c r="C6" s="5331"/>
      <c r="D6" s="5332"/>
      <c r="E6" s="5190" t="s">
        <v>3297</v>
      </c>
      <c r="F6" s="5191"/>
      <c r="G6" s="5194" t="s">
        <v>3298</v>
      </c>
      <c r="H6" s="5195"/>
      <c r="I6" s="5185" t="s">
        <v>3299</v>
      </c>
      <c r="J6" s="5185"/>
      <c r="K6" s="5185"/>
      <c r="L6" s="5185"/>
      <c r="M6" s="5194" t="s">
        <v>528</v>
      </c>
      <c r="N6" s="5198"/>
      <c r="O6" s="5200" t="s">
        <v>3300</v>
      </c>
      <c r="P6" s="5185"/>
      <c r="Q6" s="5185"/>
      <c r="R6" s="5185" t="s">
        <v>3301</v>
      </c>
      <c r="S6" s="5201"/>
    </row>
    <row r="7" spans="1:19" s="661" customFormat="1" ht="13.5" customHeight="1" thickBot="1">
      <c r="A7" s="5183"/>
      <c r="B7" s="5186"/>
      <c r="C7" s="5196"/>
      <c r="D7" s="5197"/>
      <c r="E7" s="5192"/>
      <c r="F7" s="5193"/>
      <c r="G7" s="5196"/>
      <c r="H7" s="5197"/>
      <c r="I7" s="662">
        <v>1</v>
      </c>
      <c r="J7" s="662">
        <v>2</v>
      </c>
      <c r="K7" s="662">
        <v>3</v>
      </c>
      <c r="L7" s="662">
        <v>4</v>
      </c>
      <c r="M7" s="5196"/>
      <c r="N7" s="5199"/>
      <c r="O7" s="663" t="s">
        <v>3302</v>
      </c>
      <c r="P7" s="662" t="s">
        <v>3303</v>
      </c>
      <c r="Q7" s="662" t="s">
        <v>3304</v>
      </c>
      <c r="R7" s="662" t="s">
        <v>3305</v>
      </c>
      <c r="S7" s="664" t="s">
        <v>3306</v>
      </c>
    </row>
    <row r="8" spans="1:19" s="658" customFormat="1" ht="12" customHeight="1" thickTop="1">
      <c r="A8" s="5167" t="s">
        <v>3402</v>
      </c>
      <c r="B8" s="5170" t="s">
        <v>3403</v>
      </c>
      <c r="C8" s="5306" t="s">
        <v>3404</v>
      </c>
      <c r="D8" s="5323"/>
      <c r="E8" s="665" t="s">
        <v>139</v>
      </c>
      <c r="F8" s="686" t="s">
        <v>498</v>
      </c>
      <c r="G8" s="665" t="s">
        <v>139</v>
      </c>
      <c r="H8" s="5174"/>
      <c r="I8" s="666"/>
      <c r="J8" s="666"/>
      <c r="K8" s="666" t="s">
        <v>139</v>
      </c>
      <c r="L8" s="666" t="s">
        <v>139</v>
      </c>
      <c r="M8" s="665" t="s">
        <v>139</v>
      </c>
      <c r="N8" s="5175" t="s">
        <v>3405</v>
      </c>
      <c r="O8" s="667" t="s">
        <v>139</v>
      </c>
      <c r="P8" s="666"/>
      <c r="Q8" s="666" t="s">
        <v>139</v>
      </c>
      <c r="R8" s="5164" t="s">
        <v>3307</v>
      </c>
      <c r="S8" s="5165" t="s">
        <v>3307</v>
      </c>
    </row>
    <row r="9" spans="1:19" s="658" customFormat="1" ht="12" customHeight="1">
      <c r="A9" s="5168"/>
      <c r="B9" s="5304"/>
      <c r="C9" s="5314"/>
      <c r="D9" s="5315"/>
      <c r="E9" s="668"/>
      <c r="F9" s="679"/>
      <c r="G9" s="668"/>
      <c r="H9" s="5147"/>
      <c r="I9" s="670"/>
      <c r="J9" s="670"/>
      <c r="K9" s="670"/>
      <c r="L9" s="670"/>
      <c r="M9" s="668"/>
      <c r="N9" s="5148"/>
      <c r="O9" s="671"/>
      <c r="P9" s="670"/>
      <c r="Q9" s="670"/>
      <c r="R9" s="5152"/>
      <c r="S9" s="5145"/>
    </row>
    <row r="10" spans="1:19" ht="12" customHeight="1">
      <c r="A10" s="5168"/>
      <c r="B10" s="5304"/>
      <c r="C10" s="5314"/>
      <c r="D10" s="5315"/>
      <c r="E10" s="668"/>
      <c r="F10" s="679"/>
      <c r="G10" s="669" t="s">
        <v>139</v>
      </c>
      <c r="H10" s="5147"/>
      <c r="I10" s="670"/>
      <c r="J10" s="670"/>
      <c r="K10" s="669" t="s">
        <v>139</v>
      </c>
      <c r="L10" s="669" t="s">
        <v>139</v>
      </c>
      <c r="M10" s="668" t="s">
        <v>139</v>
      </c>
      <c r="N10" s="5166" t="s">
        <v>3406</v>
      </c>
      <c r="O10" s="671" t="s">
        <v>139</v>
      </c>
      <c r="P10" s="670"/>
      <c r="Q10" s="669" t="s">
        <v>139</v>
      </c>
      <c r="R10" s="5152"/>
      <c r="S10" s="5145"/>
    </row>
    <row r="11" spans="1:19" ht="12" customHeight="1">
      <c r="A11" s="5168"/>
      <c r="B11" s="5304"/>
      <c r="C11" s="5314"/>
      <c r="D11" s="5315"/>
      <c r="E11" s="668"/>
      <c r="F11" s="679"/>
      <c r="G11" s="668"/>
      <c r="H11" s="5147"/>
      <c r="I11" s="670"/>
      <c r="J11" s="670"/>
      <c r="K11" s="670"/>
      <c r="L11" s="670"/>
      <c r="M11" s="668"/>
      <c r="N11" s="5166"/>
      <c r="O11" s="671"/>
      <c r="P11" s="670"/>
      <c r="Q11" s="670"/>
      <c r="R11" s="5152"/>
      <c r="S11" s="5145"/>
    </row>
    <row r="12" spans="1:19" ht="12" customHeight="1">
      <c r="A12" s="5168"/>
      <c r="B12" s="5304"/>
      <c r="C12" s="5314"/>
      <c r="D12" s="5315"/>
      <c r="E12" s="668"/>
      <c r="F12" s="679"/>
      <c r="G12" s="669" t="s">
        <v>139</v>
      </c>
      <c r="H12" s="5147"/>
      <c r="I12" s="670"/>
      <c r="J12" s="670"/>
      <c r="K12" s="669" t="s">
        <v>139</v>
      </c>
      <c r="L12" s="669" t="s">
        <v>139</v>
      </c>
      <c r="M12" s="668" t="s">
        <v>139</v>
      </c>
      <c r="N12" s="5148" t="s">
        <v>3407</v>
      </c>
      <c r="O12" s="671" t="s">
        <v>139</v>
      </c>
      <c r="P12" s="670"/>
      <c r="Q12" s="669" t="s">
        <v>139</v>
      </c>
      <c r="R12" s="5152"/>
      <c r="S12" s="5145"/>
    </row>
    <row r="13" spans="1:19" ht="12" customHeight="1">
      <c r="A13" s="5168"/>
      <c r="B13" s="5304"/>
      <c r="C13" s="5324"/>
      <c r="D13" s="5325"/>
      <c r="E13" s="672"/>
      <c r="F13" s="680"/>
      <c r="G13" s="672"/>
      <c r="H13" s="5155"/>
      <c r="I13" s="673"/>
      <c r="J13" s="673"/>
      <c r="K13" s="673"/>
      <c r="L13" s="673"/>
      <c r="M13" s="672"/>
      <c r="N13" s="5156"/>
      <c r="O13" s="674"/>
      <c r="P13" s="673"/>
      <c r="Q13" s="673"/>
      <c r="R13" s="5152"/>
      <c r="S13" s="5145"/>
    </row>
    <row r="14" spans="1:19" ht="12" customHeight="1">
      <c r="A14" s="5168"/>
      <c r="B14" s="5304"/>
      <c r="C14" s="5312" t="s">
        <v>3408</v>
      </c>
      <c r="D14" s="5313"/>
      <c r="E14" s="675" t="s">
        <v>139</v>
      </c>
      <c r="F14" s="676" t="s">
        <v>498</v>
      </c>
      <c r="G14" s="675" t="s">
        <v>139</v>
      </c>
      <c r="H14" s="5177" t="s">
        <v>3332</v>
      </c>
      <c r="I14" s="677"/>
      <c r="J14" s="677"/>
      <c r="K14" s="677" t="s">
        <v>139</v>
      </c>
      <c r="L14" s="677" t="s">
        <v>139</v>
      </c>
      <c r="M14" s="675" t="s">
        <v>139</v>
      </c>
      <c r="N14" s="5163" t="s">
        <v>3409</v>
      </c>
      <c r="O14" s="678" t="s">
        <v>139</v>
      </c>
      <c r="P14" s="677"/>
      <c r="Q14" s="677" t="s">
        <v>139</v>
      </c>
      <c r="R14" s="5152"/>
      <c r="S14" s="5145"/>
    </row>
    <row r="15" spans="1:19" ht="12" customHeight="1">
      <c r="A15" s="5168"/>
      <c r="B15" s="5304"/>
      <c r="C15" s="5314"/>
      <c r="D15" s="5315"/>
      <c r="E15" s="668"/>
      <c r="F15" s="679"/>
      <c r="G15" s="669"/>
      <c r="H15" s="5178"/>
      <c r="I15" s="670"/>
      <c r="J15" s="670"/>
      <c r="K15" s="670"/>
      <c r="L15" s="670"/>
      <c r="M15" s="668"/>
      <c r="N15" s="5148"/>
      <c r="O15" s="671"/>
      <c r="P15" s="670"/>
      <c r="Q15" s="670"/>
      <c r="R15" s="5152"/>
      <c r="S15" s="5145"/>
    </row>
    <row r="16" spans="1:19" ht="12" customHeight="1">
      <c r="A16" s="5168"/>
      <c r="B16" s="5304"/>
      <c r="C16" s="5314"/>
      <c r="D16" s="5315"/>
      <c r="E16" s="668"/>
      <c r="F16" s="679"/>
      <c r="G16" s="669" t="s">
        <v>139</v>
      </c>
      <c r="H16" s="5147" t="s">
        <v>3309</v>
      </c>
      <c r="I16" s="670"/>
      <c r="J16" s="670"/>
      <c r="K16" s="669" t="s">
        <v>139</v>
      </c>
      <c r="L16" s="669" t="s">
        <v>139</v>
      </c>
      <c r="M16" s="668" t="s">
        <v>139</v>
      </c>
      <c r="N16" s="5148" t="s">
        <v>3410</v>
      </c>
      <c r="O16" s="671" t="s">
        <v>139</v>
      </c>
      <c r="P16" s="670"/>
      <c r="Q16" s="669" t="s">
        <v>139</v>
      </c>
      <c r="R16" s="5152"/>
      <c r="S16" s="5145"/>
    </row>
    <row r="17" spans="1:19" ht="12" customHeight="1">
      <c r="A17" s="5168"/>
      <c r="B17" s="5304"/>
      <c r="C17" s="5324"/>
      <c r="D17" s="5325"/>
      <c r="E17" s="672"/>
      <c r="F17" s="680"/>
      <c r="G17" s="672"/>
      <c r="H17" s="5155"/>
      <c r="I17" s="673"/>
      <c r="J17" s="673"/>
      <c r="K17" s="673"/>
      <c r="L17" s="673"/>
      <c r="M17" s="672"/>
      <c r="N17" s="5156"/>
      <c r="O17" s="674"/>
      <c r="P17" s="673"/>
      <c r="Q17" s="673"/>
      <c r="R17" s="5153"/>
      <c r="S17" s="5154"/>
    </row>
    <row r="18" spans="1:19" ht="12" customHeight="1">
      <c r="A18" s="5168"/>
      <c r="B18" s="5304"/>
      <c r="C18" s="5312" t="s">
        <v>3411</v>
      </c>
      <c r="D18" s="5313"/>
      <c r="E18" s="675" t="s">
        <v>139</v>
      </c>
      <c r="F18" s="676" t="s">
        <v>498</v>
      </c>
      <c r="G18" s="675" t="s">
        <v>139</v>
      </c>
      <c r="H18" s="5162"/>
      <c r="I18" s="677"/>
      <c r="J18" s="677"/>
      <c r="K18" s="677" t="s">
        <v>139</v>
      </c>
      <c r="L18" s="677" t="s">
        <v>139</v>
      </c>
      <c r="M18" s="675" t="s">
        <v>139</v>
      </c>
      <c r="N18" s="5148" t="s">
        <v>3405</v>
      </c>
      <c r="O18" s="678" t="s">
        <v>139</v>
      </c>
      <c r="P18" s="677"/>
      <c r="Q18" s="677" t="s">
        <v>139</v>
      </c>
      <c r="R18" s="5151" t="s">
        <v>3307</v>
      </c>
      <c r="S18" s="5144" t="s">
        <v>3307</v>
      </c>
    </row>
    <row r="19" spans="1:19" ht="12" customHeight="1">
      <c r="A19" s="5168"/>
      <c r="B19" s="5304"/>
      <c r="C19" s="5314"/>
      <c r="D19" s="5315"/>
      <c r="E19" s="668"/>
      <c r="F19" s="679"/>
      <c r="G19" s="668"/>
      <c r="H19" s="5147"/>
      <c r="I19" s="670"/>
      <c r="J19" s="670"/>
      <c r="K19" s="670"/>
      <c r="L19" s="670"/>
      <c r="M19" s="668"/>
      <c r="N19" s="5148"/>
      <c r="O19" s="671"/>
      <c r="P19" s="670"/>
      <c r="Q19" s="670"/>
      <c r="R19" s="5152"/>
      <c r="S19" s="5145"/>
    </row>
    <row r="20" spans="1:19" ht="12" customHeight="1">
      <c r="A20" s="5168"/>
      <c r="B20" s="5304"/>
      <c r="C20" s="5314"/>
      <c r="D20" s="5315"/>
      <c r="E20" s="668"/>
      <c r="F20" s="679"/>
      <c r="G20" s="669" t="s">
        <v>139</v>
      </c>
      <c r="H20" s="5147"/>
      <c r="I20" s="670"/>
      <c r="J20" s="670"/>
      <c r="K20" s="669" t="s">
        <v>139</v>
      </c>
      <c r="L20" s="669" t="s">
        <v>139</v>
      </c>
      <c r="M20" s="668" t="s">
        <v>139</v>
      </c>
      <c r="N20" s="5166" t="s">
        <v>3406</v>
      </c>
      <c r="O20" s="671" t="s">
        <v>139</v>
      </c>
      <c r="P20" s="670"/>
      <c r="Q20" s="669" t="s">
        <v>139</v>
      </c>
      <c r="R20" s="5152"/>
      <c r="S20" s="5145"/>
    </row>
    <row r="21" spans="1:19" ht="12" customHeight="1">
      <c r="A21" s="5168"/>
      <c r="B21" s="5304"/>
      <c r="C21" s="5314"/>
      <c r="D21" s="5315"/>
      <c r="E21" s="668"/>
      <c r="F21" s="679"/>
      <c r="G21" s="668"/>
      <c r="H21" s="5147"/>
      <c r="I21" s="670"/>
      <c r="J21" s="670"/>
      <c r="K21" s="670"/>
      <c r="L21" s="670"/>
      <c r="M21" s="668"/>
      <c r="N21" s="5166"/>
      <c r="O21" s="671"/>
      <c r="P21" s="670"/>
      <c r="Q21" s="670"/>
      <c r="R21" s="5152"/>
      <c r="S21" s="5145"/>
    </row>
    <row r="22" spans="1:19" ht="12" customHeight="1">
      <c r="A22" s="5168"/>
      <c r="B22" s="5304"/>
      <c r="C22" s="5314"/>
      <c r="D22" s="5315"/>
      <c r="E22" s="668"/>
      <c r="F22" s="679"/>
      <c r="G22" s="669" t="s">
        <v>139</v>
      </c>
      <c r="H22" s="5147"/>
      <c r="I22" s="670"/>
      <c r="J22" s="670"/>
      <c r="K22" s="669" t="s">
        <v>139</v>
      </c>
      <c r="L22" s="669" t="s">
        <v>139</v>
      </c>
      <c r="M22" s="668" t="s">
        <v>139</v>
      </c>
      <c r="N22" s="5148" t="s">
        <v>3407</v>
      </c>
      <c r="O22" s="671" t="s">
        <v>139</v>
      </c>
      <c r="P22" s="670"/>
      <c r="Q22" s="669" t="s">
        <v>139</v>
      </c>
      <c r="R22" s="5152"/>
      <c r="S22" s="5145"/>
    </row>
    <row r="23" spans="1:19" ht="12" customHeight="1">
      <c r="A23" s="5168"/>
      <c r="B23" s="5304"/>
      <c r="C23" s="5314"/>
      <c r="D23" s="5315"/>
      <c r="E23" s="668"/>
      <c r="F23" s="679"/>
      <c r="G23" s="668"/>
      <c r="H23" s="5147"/>
      <c r="I23" s="670"/>
      <c r="J23" s="670"/>
      <c r="K23" s="670"/>
      <c r="L23" s="670"/>
      <c r="M23" s="668"/>
      <c r="N23" s="5148"/>
      <c r="O23" s="671"/>
      <c r="P23" s="670"/>
      <c r="Q23" s="670"/>
      <c r="R23" s="5152"/>
      <c r="S23" s="5145"/>
    </row>
    <row r="24" spans="1:19" ht="12" customHeight="1">
      <c r="A24" s="5168"/>
      <c r="B24" s="5304"/>
      <c r="C24" s="5314"/>
      <c r="D24" s="5315"/>
      <c r="E24" s="668"/>
      <c r="F24" s="679"/>
      <c r="G24" s="669" t="s">
        <v>139</v>
      </c>
      <c r="H24" s="5147"/>
      <c r="I24" s="670"/>
      <c r="J24" s="670"/>
      <c r="K24" s="669" t="s">
        <v>139</v>
      </c>
      <c r="L24" s="669" t="s">
        <v>139</v>
      </c>
      <c r="M24" s="668" t="s">
        <v>139</v>
      </c>
      <c r="N24" s="5148" t="s">
        <v>3412</v>
      </c>
      <c r="O24" s="671" t="s">
        <v>139</v>
      </c>
      <c r="P24" s="670"/>
      <c r="Q24" s="669" t="s">
        <v>139</v>
      </c>
      <c r="R24" s="5152"/>
      <c r="S24" s="5145"/>
    </row>
    <row r="25" spans="1:19" ht="12" customHeight="1">
      <c r="A25" s="5168"/>
      <c r="B25" s="5304"/>
      <c r="C25" s="5324"/>
      <c r="D25" s="5325"/>
      <c r="E25" s="672"/>
      <c r="F25" s="680"/>
      <c r="G25" s="672"/>
      <c r="H25" s="5155"/>
      <c r="I25" s="673"/>
      <c r="J25" s="673"/>
      <c r="K25" s="673"/>
      <c r="L25" s="673"/>
      <c r="M25" s="672"/>
      <c r="N25" s="5156"/>
      <c r="O25" s="674"/>
      <c r="P25" s="673"/>
      <c r="Q25" s="673"/>
      <c r="R25" s="5152"/>
      <c r="S25" s="5145"/>
    </row>
    <row r="26" spans="1:19" ht="12" customHeight="1">
      <c r="A26" s="5168"/>
      <c r="B26" s="5304"/>
      <c r="C26" s="5314" t="s">
        <v>3408</v>
      </c>
      <c r="D26" s="5315"/>
      <c r="E26" s="675" t="s">
        <v>139</v>
      </c>
      <c r="F26" s="676" t="s">
        <v>498</v>
      </c>
      <c r="G26" s="675" t="s">
        <v>139</v>
      </c>
      <c r="H26" s="5177" t="s">
        <v>3332</v>
      </c>
      <c r="I26" s="677"/>
      <c r="J26" s="677"/>
      <c r="K26" s="677" t="s">
        <v>139</v>
      </c>
      <c r="L26" s="677" t="s">
        <v>139</v>
      </c>
      <c r="M26" s="675" t="s">
        <v>139</v>
      </c>
      <c r="N26" s="5163" t="s">
        <v>3409</v>
      </c>
      <c r="O26" s="678" t="s">
        <v>139</v>
      </c>
      <c r="P26" s="677"/>
      <c r="Q26" s="677" t="s">
        <v>139</v>
      </c>
      <c r="R26" s="5152"/>
      <c r="S26" s="5145"/>
    </row>
    <row r="27" spans="1:19" ht="12" customHeight="1">
      <c r="A27" s="5168"/>
      <c r="B27" s="5304"/>
      <c r="C27" s="5314"/>
      <c r="D27" s="5315"/>
      <c r="E27" s="668"/>
      <c r="F27" s="679"/>
      <c r="G27" s="669"/>
      <c r="H27" s="5178"/>
      <c r="I27" s="670"/>
      <c r="J27" s="670"/>
      <c r="K27" s="670"/>
      <c r="L27" s="670"/>
      <c r="M27" s="668"/>
      <c r="N27" s="5148"/>
      <c r="O27" s="671"/>
      <c r="P27" s="670"/>
      <c r="Q27" s="670"/>
      <c r="R27" s="5152"/>
      <c r="S27" s="5145"/>
    </row>
    <row r="28" spans="1:19" ht="12" customHeight="1">
      <c r="A28" s="5168"/>
      <c r="B28" s="5304"/>
      <c r="C28" s="5314"/>
      <c r="D28" s="5315"/>
      <c r="E28" s="668"/>
      <c r="F28" s="679"/>
      <c r="G28" s="669" t="s">
        <v>139</v>
      </c>
      <c r="H28" s="5147" t="s">
        <v>3309</v>
      </c>
      <c r="I28" s="670"/>
      <c r="J28" s="670"/>
      <c r="K28" s="669" t="s">
        <v>139</v>
      </c>
      <c r="L28" s="669" t="s">
        <v>139</v>
      </c>
      <c r="M28" s="668" t="s">
        <v>139</v>
      </c>
      <c r="N28" s="5148" t="s">
        <v>3410</v>
      </c>
      <c r="O28" s="671" t="s">
        <v>139</v>
      </c>
      <c r="P28" s="670"/>
      <c r="Q28" s="669" t="s">
        <v>139</v>
      </c>
      <c r="R28" s="5152"/>
      <c r="S28" s="5145"/>
    </row>
    <row r="29" spans="1:19" ht="12" customHeight="1">
      <c r="A29" s="5168"/>
      <c r="B29" s="5322"/>
      <c r="C29" s="5324"/>
      <c r="D29" s="5325"/>
      <c r="E29" s="672"/>
      <c r="F29" s="680"/>
      <c r="G29" s="672"/>
      <c r="H29" s="5155"/>
      <c r="I29" s="673"/>
      <c r="J29" s="673"/>
      <c r="K29" s="673"/>
      <c r="L29" s="673"/>
      <c r="M29" s="672"/>
      <c r="N29" s="5156"/>
      <c r="O29" s="674"/>
      <c r="P29" s="673"/>
      <c r="Q29" s="673"/>
      <c r="R29" s="5153"/>
      <c r="S29" s="5154"/>
    </row>
    <row r="30" spans="1:19" ht="12" customHeight="1">
      <c r="A30" s="5168"/>
      <c r="B30" s="5157" t="s">
        <v>3413</v>
      </c>
      <c r="C30" s="5312" t="s">
        <v>3414</v>
      </c>
      <c r="D30" s="5313"/>
      <c r="E30" s="675" t="s">
        <v>139</v>
      </c>
      <c r="F30" s="676" t="s">
        <v>498</v>
      </c>
      <c r="G30" s="675" t="s">
        <v>139</v>
      </c>
      <c r="H30" s="5162" t="s">
        <v>3315</v>
      </c>
      <c r="I30" s="677"/>
      <c r="J30" s="677"/>
      <c r="K30" s="677" t="s">
        <v>139</v>
      </c>
      <c r="L30" s="677" t="s">
        <v>139</v>
      </c>
      <c r="M30" s="675" t="s">
        <v>139</v>
      </c>
      <c r="N30" s="5148" t="s">
        <v>3415</v>
      </c>
      <c r="O30" s="678" t="s">
        <v>139</v>
      </c>
      <c r="P30" s="677"/>
      <c r="Q30" s="677" t="s">
        <v>139</v>
      </c>
      <c r="R30" s="5151" t="s">
        <v>3307</v>
      </c>
      <c r="S30" s="5144" t="s">
        <v>3307</v>
      </c>
    </row>
    <row r="31" spans="1:19" ht="12" customHeight="1">
      <c r="A31" s="5168"/>
      <c r="B31" s="5158"/>
      <c r="C31" s="5314"/>
      <c r="D31" s="5315"/>
      <c r="E31" s="668"/>
      <c r="F31" s="679"/>
      <c r="G31" s="668"/>
      <c r="H31" s="5147"/>
      <c r="I31" s="670"/>
      <c r="J31" s="670"/>
      <c r="K31" s="670"/>
      <c r="L31" s="670"/>
      <c r="M31" s="668"/>
      <c r="N31" s="5148"/>
      <c r="O31" s="671"/>
      <c r="P31" s="670"/>
      <c r="Q31" s="670"/>
      <c r="R31" s="5152"/>
      <c r="S31" s="5145"/>
    </row>
    <row r="32" spans="1:19" ht="12" customHeight="1">
      <c r="A32" s="5168"/>
      <c r="B32" s="5158"/>
      <c r="C32" s="5314"/>
      <c r="D32" s="5315"/>
      <c r="E32" s="668"/>
      <c r="F32" s="679"/>
      <c r="G32" s="669" t="s">
        <v>139</v>
      </c>
      <c r="H32" s="5147"/>
      <c r="I32" s="670"/>
      <c r="J32" s="670"/>
      <c r="K32" s="669" t="s">
        <v>139</v>
      </c>
      <c r="L32" s="669" t="s">
        <v>139</v>
      </c>
      <c r="M32" s="668" t="s">
        <v>139</v>
      </c>
      <c r="N32" s="5148" t="s">
        <v>3416</v>
      </c>
      <c r="O32" s="671" t="s">
        <v>139</v>
      </c>
      <c r="P32" s="670"/>
      <c r="Q32" s="669" t="s">
        <v>139</v>
      </c>
      <c r="R32" s="5152"/>
      <c r="S32" s="5145"/>
    </row>
    <row r="33" spans="1:19" ht="12" customHeight="1">
      <c r="A33" s="5168"/>
      <c r="B33" s="5158"/>
      <c r="C33" s="5314"/>
      <c r="D33" s="5315"/>
      <c r="E33" s="668"/>
      <c r="F33" s="679"/>
      <c r="G33" s="668"/>
      <c r="H33" s="5147"/>
      <c r="I33" s="670"/>
      <c r="J33" s="670"/>
      <c r="K33" s="670"/>
      <c r="L33" s="670"/>
      <c r="M33" s="668"/>
      <c r="N33" s="5148"/>
      <c r="O33" s="671"/>
      <c r="P33" s="670"/>
      <c r="Q33" s="670"/>
      <c r="R33" s="5152"/>
      <c r="S33" s="5145"/>
    </row>
    <row r="34" spans="1:19" ht="12" customHeight="1">
      <c r="A34" s="5168"/>
      <c r="B34" s="5158"/>
      <c r="C34" s="5314"/>
      <c r="D34" s="5315"/>
      <c r="E34" s="668"/>
      <c r="F34" s="679"/>
      <c r="G34" s="669" t="s">
        <v>139</v>
      </c>
      <c r="H34" s="5147"/>
      <c r="I34" s="670"/>
      <c r="J34" s="670"/>
      <c r="K34" s="670"/>
      <c r="L34" s="669" t="s">
        <v>139</v>
      </c>
      <c r="M34" s="668" t="s">
        <v>139</v>
      </c>
      <c r="N34" s="5148" t="s">
        <v>3417</v>
      </c>
      <c r="O34" s="671" t="s">
        <v>139</v>
      </c>
      <c r="P34" s="670"/>
      <c r="Q34" s="669" t="s">
        <v>139</v>
      </c>
      <c r="R34" s="5152"/>
      <c r="S34" s="5145"/>
    </row>
    <row r="35" spans="1:19" ht="12" customHeight="1">
      <c r="A35" s="5168"/>
      <c r="B35" s="5158"/>
      <c r="C35" s="5314"/>
      <c r="D35" s="5315"/>
      <c r="E35" s="668"/>
      <c r="F35" s="679"/>
      <c r="G35" s="668"/>
      <c r="H35" s="5147"/>
      <c r="I35" s="670"/>
      <c r="J35" s="670"/>
      <c r="K35" s="670"/>
      <c r="L35" s="670"/>
      <c r="M35" s="668"/>
      <c r="N35" s="5148"/>
      <c r="O35" s="671"/>
      <c r="P35" s="670"/>
      <c r="Q35" s="670"/>
      <c r="R35" s="5152"/>
      <c r="S35" s="5145"/>
    </row>
    <row r="36" spans="1:19" ht="12" customHeight="1">
      <c r="A36" s="5168"/>
      <c r="B36" s="5158"/>
      <c r="C36" s="5314"/>
      <c r="D36" s="5315"/>
      <c r="E36" s="668"/>
      <c r="F36" s="679"/>
      <c r="G36" s="669" t="s">
        <v>139</v>
      </c>
      <c r="H36" s="5147"/>
      <c r="I36" s="670"/>
      <c r="J36" s="670"/>
      <c r="K36" s="670"/>
      <c r="L36" s="669" t="s">
        <v>139</v>
      </c>
      <c r="M36" s="668" t="s">
        <v>139</v>
      </c>
      <c r="N36" s="5148" t="s">
        <v>3418</v>
      </c>
      <c r="O36" s="671" t="s">
        <v>139</v>
      </c>
      <c r="P36" s="669" t="s">
        <v>139</v>
      </c>
      <c r="Q36" s="670"/>
      <c r="R36" s="5152"/>
      <c r="S36" s="5145"/>
    </row>
    <row r="37" spans="1:19" ht="12" customHeight="1">
      <c r="A37" s="5168"/>
      <c r="B37" s="5158"/>
      <c r="C37" s="5324"/>
      <c r="D37" s="5325"/>
      <c r="E37" s="672"/>
      <c r="F37" s="680"/>
      <c r="G37" s="672"/>
      <c r="H37" s="5155"/>
      <c r="I37" s="673"/>
      <c r="J37" s="673"/>
      <c r="K37" s="673"/>
      <c r="L37" s="673"/>
      <c r="M37" s="672"/>
      <c r="N37" s="5156"/>
      <c r="O37" s="674"/>
      <c r="P37" s="673"/>
      <c r="Q37" s="673"/>
      <c r="R37" s="5153"/>
      <c r="S37" s="5154"/>
    </row>
    <row r="38" spans="1:19" ht="12" customHeight="1">
      <c r="A38" s="5168"/>
      <c r="B38" s="5158"/>
      <c r="C38" s="5326" t="s">
        <v>3419</v>
      </c>
      <c r="D38" s="5232" t="s">
        <v>3420</v>
      </c>
      <c r="E38" s="675" t="s">
        <v>139</v>
      </c>
      <c r="F38" s="676" t="s">
        <v>498</v>
      </c>
      <c r="G38" s="675" t="s">
        <v>139</v>
      </c>
      <c r="H38" s="5162"/>
      <c r="I38" s="677"/>
      <c r="J38" s="677"/>
      <c r="K38" s="677"/>
      <c r="L38" s="677" t="s">
        <v>139</v>
      </c>
      <c r="M38" s="675" t="s">
        <v>139</v>
      </c>
      <c r="N38" s="710" t="s">
        <v>3421</v>
      </c>
      <c r="O38" s="678" t="s">
        <v>139</v>
      </c>
      <c r="P38" s="677"/>
      <c r="Q38" s="677"/>
      <c r="R38" s="5151" t="s">
        <v>3307</v>
      </c>
      <c r="S38" s="5144" t="s">
        <v>3307</v>
      </c>
    </row>
    <row r="39" spans="1:19" ht="12" customHeight="1">
      <c r="A39" s="5168"/>
      <c r="B39" s="5158"/>
      <c r="C39" s="5327"/>
      <c r="D39" s="5320"/>
      <c r="E39" s="672"/>
      <c r="F39" s="680"/>
      <c r="G39" s="672"/>
      <c r="H39" s="5155"/>
      <c r="I39" s="673"/>
      <c r="J39" s="673"/>
      <c r="K39" s="670"/>
      <c r="L39" s="673" t="s">
        <v>139</v>
      </c>
      <c r="M39" s="672" t="s">
        <v>139</v>
      </c>
      <c r="N39" s="711" t="s">
        <v>3422</v>
      </c>
      <c r="O39" s="679" t="s">
        <v>139</v>
      </c>
      <c r="P39" s="673"/>
      <c r="Q39" s="673"/>
      <c r="R39" s="5152"/>
      <c r="S39" s="5145"/>
    </row>
    <row r="40" spans="1:19" ht="12" customHeight="1">
      <c r="A40" s="5168"/>
      <c r="B40" s="5158"/>
      <c r="C40" s="5327"/>
      <c r="D40" s="5232" t="s">
        <v>3423</v>
      </c>
      <c r="E40" s="675" t="s">
        <v>139</v>
      </c>
      <c r="F40" s="676" t="s">
        <v>498</v>
      </c>
      <c r="G40" s="675" t="s">
        <v>139</v>
      </c>
      <c r="H40" s="5162"/>
      <c r="I40" s="677"/>
      <c r="J40" s="677"/>
      <c r="K40" s="677"/>
      <c r="L40" s="677" t="s">
        <v>139</v>
      </c>
      <c r="M40" s="675" t="s">
        <v>139</v>
      </c>
      <c r="N40" s="710" t="s">
        <v>3421</v>
      </c>
      <c r="O40" s="678" t="s">
        <v>139</v>
      </c>
      <c r="P40" s="677"/>
      <c r="Q40" s="677"/>
      <c r="R40" s="5152"/>
      <c r="S40" s="5145"/>
    </row>
    <row r="41" spans="1:19" ht="12" customHeight="1">
      <c r="A41" s="5168"/>
      <c r="B41" s="5158"/>
      <c r="C41" s="5327"/>
      <c r="D41" s="5320"/>
      <c r="E41" s="672"/>
      <c r="F41" s="680"/>
      <c r="G41" s="672"/>
      <c r="H41" s="5155"/>
      <c r="I41" s="673"/>
      <c r="J41" s="673"/>
      <c r="K41" s="673"/>
      <c r="L41" s="673" t="s">
        <v>139</v>
      </c>
      <c r="M41" s="672" t="s">
        <v>139</v>
      </c>
      <c r="N41" s="711" t="s">
        <v>3422</v>
      </c>
      <c r="O41" s="679" t="s">
        <v>139</v>
      </c>
      <c r="P41" s="673"/>
      <c r="Q41" s="673"/>
      <c r="R41" s="5152"/>
      <c r="S41" s="5145"/>
    </row>
    <row r="42" spans="1:19" ht="12" customHeight="1">
      <c r="A42" s="5168"/>
      <c r="B42" s="5158"/>
      <c r="C42" s="5327"/>
      <c r="D42" s="5173" t="s">
        <v>3424</v>
      </c>
      <c r="E42" s="675" t="s">
        <v>139</v>
      </c>
      <c r="F42" s="676" t="s">
        <v>498</v>
      </c>
      <c r="G42" s="675" t="s">
        <v>139</v>
      </c>
      <c r="H42" s="5162"/>
      <c r="I42" s="677"/>
      <c r="J42" s="677"/>
      <c r="K42" s="670"/>
      <c r="L42" s="677" t="s">
        <v>139</v>
      </c>
      <c r="M42" s="675" t="s">
        <v>139</v>
      </c>
      <c r="N42" s="710" t="s">
        <v>3421</v>
      </c>
      <c r="O42" s="678" t="s">
        <v>139</v>
      </c>
      <c r="P42" s="677"/>
      <c r="Q42" s="677"/>
      <c r="R42" s="5152"/>
      <c r="S42" s="5145"/>
    </row>
    <row r="43" spans="1:19" ht="12" customHeight="1" thickBot="1">
      <c r="A43" s="5321"/>
      <c r="B43" s="5231"/>
      <c r="C43" s="5328"/>
      <c r="D43" s="5233"/>
      <c r="E43" s="697"/>
      <c r="F43" s="698"/>
      <c r="G43" s="697"/>
      <c r="H43" s="5299"/>
      <c r="I43" s="700"/>
      <c r="J43" s="700"/>
      <c r="K43" s="700"/>
      <c r="L43" s="700" t="s">
        <v>139</v>
      </c>
      <c r="M43" s="697" t="s">
        <v>139</v>
      </c>
      <c r="N43" s="712" t="s">
        <v>3422</v>
      </c>
      <c r="O43" s="698" t="s">
        <v>139</v>
      </c>
      <c r="P43" s="700"/>
      <c r="Q43" s="700"/>
      <c r="R43" s="5318"/>
      <c r="S43" s="5319"/>
    </row>
    <row r="44" spans="1:19" ht="12" customHeight="1" thickTop="1">
      <c r="A44" s="5167" t="s">
        <v>3425</v>
      </c>
      <c r="B44" s="5170" t="s">
        <v>3186</v>
      </c>
      <c r="C44" s="5306" t="s">
        <v>3426</v>
      </c>
      <c r="D44" s="5323"/>
      <c r="E44" s="665" t="s">
        <v>139</v>
      </c>
      <c r="F44" s="686" t="s">
        <v>498</v>
      </c>
      <c r="G44" s="665" t="s">
        <v>139</v>
      </c>
      <c r="H44" s="5174"/>
      <c r="I44" s="666"/>
      <c r="J44" s="666"/>
      <c r="K44" s="666" t="s">
        <v>139</v>
      </c>
      <c r="L44" s="666" t="s">
        <v>139</v>
      </c>
      <c r="M44" s="665" t="s">
        <v>139</v>
      </c>
      <c r="N44" s="5163" t="s">
        <v>3427</v>
      </c>
      <c r="O44" s="667" t="s">
        <v>139</v>
      </c>
      <c r="P44" s="666"/>
      <c r="Q44" s="666"/>
      <c r="R44" s="5164" t="s">
        <v>3307</v>
      </c>
      <c r="S44" s="5165" t="s">
        <v>3307</v>
      </c>
    </row>
    <row r="45" spans="1:19" ht="12" customHeight="1">
      <c r="A45" s="5168"/>
      <c r="B45" s="5304"/>
      <c r="C45" s="5314"/>
      <c r="D45" s="5315"/>
      <c r="E45" s="668"/>
      <c r="F45" s="679"/>
      <c r="G45" s="668"/>
      <c r="H45" s="5147"/>
      <c r="I45" s="670"/>
      <c r="J45" s="670"/>
      <c r="K45" s="670"/>
      <c r="L45" s="670"/>
      <c r="M45" s="668"/>
      <c r="N45" s="5148"/>
      <c r="O45" s="671"/>
      <c r="P45" s="670"/>
      <c r="Q45" s="670"/>
      <c r="R45" s="5152"/>
      <c r="S45" s="5145"/>
    </row>
    <row r="46" spans="1:19" ht="12" customHeight="1">
      <c r="A46" s="5168"/>
      <c r="B46" s="5304"/>
      <c r="C46" s="5314"/>
      <c r="D46" s="5315"/>
      <c r="E46" s="668"/>
      <c r="F46" s="679"/>
      <c r="G46" s="668"/>
      <c r="H46" s="5147"/>
      <c r="I46" s="670"/>
      <c r="J46" s="670"/>
      <c r="K46" s="669" t="s">
        <v>139</v>
      </c>
      <c r="L46" s="669" t="s">
        <v>139</v>
      </c>
      <c r="M46" s="668" t="s">
        <v>139</v>
      </c>
      <c r="N46" s="5148" t="s">
        <v>3428</v>
      </c>
      <c r="O46" s="671" t="s">
        <v>139</v>
      </c>
      <c r="P46" s="669" t="s">
        <v>139</v>
      </c>
      <c r="Q46" s="669" t="s">
        <v>139</v>
      </c>
      <c r="R46" s="5152"/>
      <c r="S46" s="5145"/>
    </row>
    <row r="47" spans="1:19" ht="12" customHeight="1">
      <c r="A47" s="5168"/>
      <c r="B47" s="5322"/>
      <c r="C47" s="5324"/>
      <c r="D47" s="5325"/>
      <c r="E47" s="672"/>
      <c r="F47" s="680"/>
      <c r="G47" s="672"/>
      <c r="H47" s="5155"/>
      <c r="I47" s="673"/>
      <c r="J47" s="673"/>
      <c r="K47" s="673"/>
      <c r="L47" s="673"/>
      <c r="M47" s="672"/>
      <c r="N47" s="5156"/>
      <c r="O47" s="674"/>
      <c r="P47" s="673"/>
      <c r="Q47" s="673"/>
      <c r="R47" s="5153"/>
      <c r="S47" s="5154"/>
    </row>
    <row r="48" spans="1:19" ht="12" customHeight="1">
      <c r="A48" s="5168"/>
      <c r="B48" s="5158" t="s">
        <v>3188</v>
      </c>
      <c r="C48" s="5312" t="s">
        <v>3429</v>
      </c>
      <c r="D48" s="5313"/>
      <c r="E48" s="675" t="s">
        <v>139</v>
      </c>
      <c r="F48" s="676" t="s">
        <v>498</v>
      </c>
      <c r="G48" s="675" t="s">
        <v>139</v>
      </c>
      <c r="H48" s="5162"/>
      <c r="I48" s="677"/>
      <c r="J48" s="677"/>
      <c r="K48" s="677" t="s">
        <v>139</v>
      </c>
      <c r="L48" s="677" t="s">
        <v>139</v>
      </c>
      <c r="M48" s="675" t="s">
        <v>139</v>
      </c>
      <c r="N48" s="5148" t="s">
        <v>3427</v>
      </c>
      <c r="O48" s="678" t="s">
        <v>139</v>
      </c>
      <c r="P48" s="677"/>
      <c r="Q48" s="677"/>
      <c r="R48" s="5151" t="s">
        <v>3307</v>
      </c>
      <c r="S48" s="5144" t="s">
        <v>3307</v>
      </c>
    </row>
    <row r="49" spans="1:19" ht="12" customHeight="1">
      <c r="A49" s="5168"/>
      <c r="B49" s="5158"/>
      <c r="C49" s="5314"/>
      <c r="D49" s="5315"/>
      <c r="E49" s="668"/>
      <c r="F49" s="679"/>
      <c r="G49" s="668"/>
      <c r="H49" s="5147"/>
      <c r="I49" s="670"/>
      <c r="J49" s="670"/>
      <c r="K49" s="670"/>
      <c r="L49" s="670"/>
      <c r="M49" s="668"/>
      <c r="N49" s="5148"/>
      <c r="O49" s="671"/>
      <c r="P49" s="670"/>
      <c r="Q49" s="670"/>
      <c r="R49" s="5152"/>
      <c r="S49" s="5145"/>
    </row>
    <row r="50" spans="1:19" ht="12" customHeight="1">
      <c r="A50" s="5168"/>
      <c r="B50" s="5158"/>
      <c r="C50" s="5314"/>
      <c r="D50" s="5315"/>
      <c r="E50" s="668"/>
      <c r="F50" s="679"/>
      <c r="G50" s="668"/>
      <c r="H50" s="5147"/>
      <c r="I50" s="670"/>
      <c r="J50" s="670"/>
      <c r="K50" s="669" t="s">
        <v>139</v>
      </c>
      <c r="L50" s="669" t="s">
        <v>139</v>
      </c>
      <c r="M50" s="668" t="s">
        <v>139</v>
      </c>
      <c r="N50" s="5148" t="s">
        <v>3428</v>
      </c>
      <c r="O50" s="671" t="s">
        <v>139</v>
      </c>
      <c r="P50" s="669" t="s">
        <v>139</v>
      </c>
      <c r="Q50" s="669" t="s">
        <v>139</v>
      </c>
      <c r="R50" s="5152"/>
      <c r="S50" s="5145"/>
    </row>
    <row r="51" spans="1:19" ht="12" customHeight="1" thickBot="1">
      <c r="A51" s="5321"/>
      <c r="B51" s="5231"/>
      <c r="C51" s="5316"/>
      <c r="D51" s="5317"/>
      <c r="E51" s="697"/>
      <c r="F51" s="698"/>
      <c r="G51" s="697"/>
      <c r="H51" s="5299"/>
      <c r="I51" s="700"/>
      <c r="J51" s="700"/>
      <c r="K51" s="700"/>
      <c r="L51" s="700"/>
      <c r="M51" s="697"/>
      <c r="N51" s="5300"/>
      <c r="O51" s="713"/>
      <c r="P51" s="700"/>
      <c r="Q51" s="700"/>
      <c r="R51" s="5318"/>
      <c r="S51" s="5319"/>
    </row>
    <row r="52" spans="1:19" ht="12" customHeight="1" thickTop="1">
      <c r="A52" s="5301" t="s">
        <v>3430</v>
      </c>
      <c r="B52" s="5170" t="s">
        <v>3431</v>
      </c>
      <c r="C52" s="5306" t="s">
        <v>3432</v>
      </c>
      <c r="D52" s="5307"/>
      <c r="E52" s="665" t="s">
        <v>139</v>
      </c>
      <c r="F52" s="686" t="s">
        <v>498</v>
      </c>
      <c r="G52" s="665" t="s">
        <v>139</v>
      </c>
      <c r="H52" s="5174"/>
      <c r="I52" s="666"/>
      <c r="J52" s="666"/>
      <c r="K52" s="666"/>
      <c r="L52" s="666" t="s">
        <v>139</v>
      </c>
      <c r="M52" s="665" t="s">
        <v>139</v>
      </c>
      <c r="N52" s="5148" t="s">
        <v>3433</v>
      </c>
      <c r="O52" s="667" t="s">
        <v>139</v>
      </c>
      <c r="P52" s="666"/>
      <c r="Q52" s="666" t="s">
        <v>139</v>
      </c>
      <c r="R52" s="5164" t="s">
        <v>3307</v>
      </c>
      <c r="S52" s="5165" t="s">
        <v>3307</v>
      </c>
    </row>
    <row r="53" spans="1:19" ht="12" customHeight="1">
      <c r="A53" s="5302"/>
      <c r="B53" s="5304"/>
      <c r="C53" s="5308"/>
      <c r="D53" s="5309"/>
      <c r="E53" s="668"/>
      <c r="F53" s="679"/>
      <c r="G53" s="668"/>
      <c r="H53" s="5147"/>
      <c r="I53" s="670"/>
      <c r="J53" s="670"/>
      <c r="K53" s="670"/>
      <c r="L53" s="670"/>
      <c r="M53" s="668"/>
      <c r="N53" s="5148"/>
      <c r="O53" s="671"/>
      <c r="P53" s="670"/>
      <c r="Q53" s="670"/>
      <c r="R53" s="5152"/>
      <c r="S53" s="5145"/>
    </row>
    <row r="54" spans="1:19" ht="12" customHeight="1">
      <c r="A54" s="5302"/>
      <c r="B54" s="5304"/>
      <c r="C54" s="5308"/>
      <c r="D54" s="5309"/>
      <c r="E54" s="668"/>
      <c r="F54" s="679"/>
      <c r="G54" s="669" t="s">
        <v>139</v>
      </c>
      <c r="H54" s="5147"/>
      <c r="I54" s="670"/>
      <c r="J54" s="670"/>
      <c r="K54" s="670"/>
      <c r="L54" s="669" t="s">
        <v>139</v>
      </c>
      <c r="M54" s="668" t="s">
        <v>139</v>
      </c>
      <c r="N54" s="5148" t="s">
        <v>3434</v>
      </c>
      <c r="O54" s="671" t="s">
        <v>139</v>
      </c>
      <c r="P54" s="670"/>
      <c r="Q54" s="669" t="s">
        <v>139</v>
      </c>
      <c r="R54" s="5152"/>
      <c r="S54" s="5145"/>
    </row>
    <row r="55" spans="1:19" ht="12" customHeight="1" thickBot="1">
      <c r="A55" s="5303"/>
      <c r="B55" s="5305"/>
      <c r="C55" s="5310"/>
      <c r="D55" s="5311"/>
      <c r="E55" s="682"/>
      <c r="F55" s="683"/>
      <c r="G55" s="682"/>
      <c r="H55" s="5149"/>
      <c r="I55" s="684"/>
      <c r="J55" s="684"/>
      <c r="K55" s="684"/>
      <c r="L55" s="684"/>
      <c r="M55" s="682"/>
      <c r="N55" s="5150"/>
      <c r="O55" s="685"/>
      <c r="P55" s="684"/>
      <c r="Q55" s="684"/>
      <c r="R55" s="5298"/>
      <c r="S55" s="5146"/>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6"/>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57" customWidth="1"/>
    <col min="2" max="2" width="14.125" style="657" customWidth="1"/>
    <col min="3" max="3" width="3.125" style="657" customWidth="1"/>
    <col min="4" max="4" width="5.875" style="657" customWidth="1"/>
    <col min="5" max="5" width="2.625" style="658" customWidth="1"/>
    <col min="6" max="6" width="3" style="657" customWidth="1"/>
    <col min="7" max="7" width="2.625" style="658" customWidth="1"/>
    <col min="8" max="8" width="8.375" style="659" customWidth="1"/>
    <col min="9" max="12" width="2.625" style="657" customWidth="1"/>
    <col min="13" max="13" width="2.125" style="657" customWidth="1"/>
    <col min="14" max="14" width="12.125" style="660" customWidth="1"/>
    <col min="15" max="17" width="2.625" style="658" customWidth="1"/>
    <col min="18" max="19" width="10.625" style="658" customWidth="1"/>
    <col min="20" max="20" width="9" style="657" customWidth="1"/>
    <col min="21" max="16384" width="9" style="657"/>
  </cols>
  <sheetData>
    <row r="1" spans="1:19" s="649" customFormat="1" ht="21" customHeight="1">
      <c r="A1" s="652" t="s">
        <v>3488</v>
      </c>
      <c r="B1" s="652"/>
      <c r="C1" s="652"/>
      <c r="D1" s="652"/>
      <c r="E1" s="653"/>
      <c r="F1" s="652"/>
      <c r="G1" s="653"/>
      <c r="H1" s="654"/>
      <c r="I1" s="652"/>
      <c r="J1" s="652"/>
      <c r="K1" s="652"/>
      <c r="L1" s="652"/>
      <c r="M1" s="652"/>
      <c r="N1" s="655"/>
      <c r="O1" s="650"/>
      <c r="P1" s="650"/>
      <c r="Q1" s="650"/>
      <c r="R1" s="650"/>
      <c r="S1" s="656" t="s">
        <v>3435</v>
      </c>
    </row>
    <row r="2" spans="1:19" s="649" customFormat="1" ht="15" customHeight="1">
      <c r="A2" s="652"/>
      <c r="B2" s="652"/>
      <c r="C2" s="652"/>
      <c r="D2" s="652"/>
      <c r="E2" s="653"/>
      <c r="F2" s="652"/>
      <c r="G2" s="653"/>
      <c r="H2" s="654"/>
      <c r="I2" s="652"/>
      <c r="J2" s="652"/>
      <c r="K2" s="5179" t="s">
        <v>3292</v>
      </c>
      <c r="L2" s="5179"/>
      <c r="M2" s="5179"/>
      <c r="N2" s="5179"/>
      <c r="O2" s="5179"/>
      <c r="P2" s="5179"/>
      <c r="Q2" s="5179"/>
      <c r="R2" s="5179"/>
      <c r="S2" s="5179"/>
    </row>
    <row r="3" spans="1:19" s="649" customFormat="1" ht="15" customHeight="1">
      <c r="A3" s="652"/>
      <c r="B3" s="652"/>
      <c r="C3" s="652"/>
      <c r="D3" s="652"/>
      <c r="E3" s="653"/>
      <c r="F3" s="652"/>
      <c r="G3" s="653"/>
      <c r="H3" s="654"/>
      <c r="I3" s="652"/>
      <c r="J3" s="652"/>
      <c r="K3" s="5180" t="s">
        <v>3293</v>
      </c>
      <c r="L3" s="5180"/>
      <c r="M3" s="5180"/>
      <c r="N3" s="5180"/>
      <c r="O3" s="5180"/>
      <c r="P3" s="5180"/>
      <c r="Q3" s="5180"/>
      <c r="R3" s="5180"/>
      <c r="S3" s="5180"/>
    </row>
    <row r="4" spans="1:19" ht="12" thickBot="1"/>
    <row r="5" spans="1:19" s="661" customFormat="1" ht="13.5" customHeight="1">
      <c r="A5" s="5181"/>
      <c r="B5" s="5184" t="s">
        <v>3294</v>
      </c>
      <c r="C5" s="5329" t="s">
        <v>3295</v>
      </c>
      <c r="D5" s="5330"/>
      <c r="E5" s="5184" t="s">
        <v>3296</v>
      </c>
      <c r="F5" s="5184"/>
      <c r="G5" s="5184"/>
      <c r="H5" s="5184"/>
      <c r="I5" s="5184"/>
      <c r="J5" s="5184"/>
      <c r="K5" s="5184"/>
      <c r="L5" s="5184"/>
      <c r="M5" s="5184"/>
      <c r="N5" s="5187"/>
      <c r="O5" s="5188" t="s">
        <v>3310</v>
      </c>
      <c r="P5" s="5188"/>
      <c r="Q5" s="5188"/>
      <c r="R5" s="5188"/>
      <c r="S5" s="5189"/>
    </row>
    <row r="6" spans="1:19" s="661" customFormat="1" ht="13.5" customHeight="1">
      <c r="A6" s="5182"/>
      <c r="B6" s="5185"/>
      <c r="C6" s="5331"/>
      <c r="D6" s="5332"/>
      <c r="E6" s="5190" t="s">
        <v>3297</v>
      </c>
      <c r="F6" s="5191"/>
      <c r="G6" s="5194" t="s">
        <v>3298</v>
      </c>
      <c r="H6" s="5195"/>
      <c r="I6" s="5185" t="s">
        <v>3299</v>
      </c>
      <c r="J6" s="5185"/>
      <c r="K6" s="5185"/>
      <c r="L6" s="5185"/>
      <c r="M6" s="5194" t="s">
        <v>528</v>
      </c>
      <c r="N6" s="5198"/>
      <c r="O6" s="5200" t="s">
        <v>3300</v>
      </c>
      <c r="P6" s="5185"/>
      <c r="Q6" s="5185"/>
      <c r="R6" s="5185" t="s">
        <v>3301</v>
      </c>
      <c r="S6" s="5201"/>
    </row>
    <row r="7" spans="1:19" s="661" customFormat="1" ht="13.5" customHeight="1" thickBot="1">
      <c r="A7" s="5183"/>
      <c r="B7" s="5186"/>
      <c r="C7" s="5196"/>
      <c r="D7" s="5197"/>
      <c r="E7" s="5192"/>
      <c r="F7" s="5193"/>
      <c r="G7" s="5196"/>
      <c r="H7" s="5197"/>
      <c r="I7" s="662">
        <v>1</v>
      </c>
      <c r="J7" s="662">
        <v>2</v>
      </c>
      <c r="K7" s="662">
        <v>3</v>
      </c>
      <c r="L7" s="662">
        <v>4</v>
      </c>
      <c r="M7" s="5196"/>
      <c r="N7" s="5199"/>
      <c r="O7" s="663" t="s">
        <v>3302</v>
      </c>
      <c r="P7" s="662" t="s">
        <v>3303</v>
      </c>
      <c r="Q7" s="662" t="s">
        <v>3304</v>
      </c>
      <c r="R7" s="662" t="s">
        <v>3305</v>
      </c>
      <c r="S7" s="664" t="s">
        <v>3306</v>
      </c>
    </row>
    <row r="8" spans="1:19" s="658" customFormat="1" ht="12" customHeight="1" thickTop="1">
      <c r="A8" s="5167" t="s">
        <v>3436</v>
      </c>
      <c r="B8" s="5170" t="s">
        <v>3437</v>
      </c>
      <c r="C8" s="5306" t="s">
        <v>3438</v>
      </c>
      <c r="D8" s="5307"/>
      <c r="E8" s="665" t="s">
        <v>139</v>
      </c>
      <c r="F8" s="686" t="s">
        <v>498</v>
      </c>
      <c r="G8" s="665" t="s">
        <v>139</v>
      </c>
      <c r="H8" s="5174"/>
      <c r="I8" s="666"/>
      <c r="J8" s="666"/>
      <c r="K8" s="666"/>
      <c r="L8" s="666" t="s">
        <v>139</v>
      </c>
      <c r="M8" s="665" t="s">
        <v>139</v>
      </c>
      <c r="N8" s="5175" t="s">
        <v>3439</v>
      </c>
      <c r="O8" s="667" t="s">
        <v>139</v>
      </c>
      <c r="P8" s="666"/>
      <c r="Q8" s="666"/>
      <c r="R8" s="5164" t="s">
        <v>3307</v>
      </c>
      <c r="S8" s="5165" t="s">
        <v>3307</v>
      </c>
    </row>
    <row r="9" spans="1:19" s="658" customFormat="1" ht="12" customHeight="1">
      <c r="A9" s="5168"/>
      <c r="B9" s="5304"/>
      <c r="C9" s="5308"/>
      <c r="D9" s="5309"/>
      <c r="E9" s="668"/>
      <c r="F9" s="679"/>
      <c r="G9" s="668"/>
      <c r="H9" s="5147"/>
      <c r="I9" s="670"/>
      <c r="J9" s="670"/>
      <c r="K9" s="670"/>
      <c r="L9" s="670"/>
      <c r="M9" s="668"/>
      <c r="N9" s="5148"/>
      <c r="O9" s="671"/>
      <c r="P9" s="670"/>
      <c r="Q9" s="670"/>
      <c r="R9" s="5152"/>
      <c r="S9" s="5145"/>
    </row>
    <row r="10" spans="1:19" ht="12" customHeight="1">
      <c r="A10" s="5168"/>
      <c r="B10" s="5304"/>
      <c r="C10" s="5308"/>
      <c r="D10" s="5309"/>
      <c r="E10" s="668"/>
      <c r="F10" s="679"/>
      <c r="G10" s="669" t="s">
        <v>139</v>
      </c>
      <c r="H10" s="5147"/>
      <c r="I10" s="670"/>
      <c r="J10" s="670"/>
      <c r="K10" s="670"/>
      <c r="L10" s="669" t="s">
        <v>139</v>
      </c>
      <c r="M10" s="668" t="s">
        <v>139</v>
      </c>
      <c r="N10" s="5148" t="s">
        <v>3440</v>
      </c>
      <c r="O10" s="671" t="s">
        <v>139</v>
      </c>
      <c r="P10" s="669" t="s">
        <v>139</v>
      </c>
      <c r="Q10" s="670"/>
      <c r="R10" s="5152"/>
      <c r="S10" s="5145"/>
    </row>
    <row r="11" spans="1:19" ht="12" customHeight="1">
      <c r="A11" s="5168"/>
      <c r="B11" s="5304"/>
      <c r="C11" s="5333"/>
      <c r="D11" s="5334"/>
      <c r="E11" s="672"/>
      <c r="F11" s="680"/>
      <c r="G11" s="672"/>
      <c r="H11" s="5155"/>
      <c r="I11" s="673"/>
      <c r="J11" s="673"/>
      <c r="K11" s="673"/>
      <c r="L11" s="673"/>
      <c r="M11" s="672"/>
      <c r="N11" s="5156"/>
      <c r="O11" s="674"/>
      <c r="P11" s="673"/>
      <c r="Q11" s="673"/>
      <c r="R11" s="5153"/>
      <c r="S11" s="5154"/>
    </row>
    <row r="12" spans="1:19" ht="12" customHeight="1">
      <c r="A12" s="5168"/>
      <c r="B12" s="5304"/>
      <c r="C12" s="5312" t="s">
        <v>3441</v>
      </c>
      <c r="D12" s="5313"/>
      <c r="E12" s="675" t="s">
        <v>139</v>
      </c>
      <c r="F12" s="676" t="s">
        <v>498</v>
      </c>
      <c r="G12" s="675" t="s">
        <v>139</v>
      </c>
      <c r="H12" s="5162"/>
      <c r="I12" s="677"/>
      <c r="J12" s="677"/>
      <c r="K12" s="677"/>
      <c r="L12" s="677" t="s">
        <v>139</v>
      </c>
      <c r="M12" s="675" t="s">
        <v>139</v>
      </c>
      <c r="N12" s="5163" t="s">
        <v>3442</v>
      </c>
      <c r="O12" s="678" t="s">
        <v>139</v>
      </c>
      <c r="P12" s="677" t="s">
        <v>139</v>
      </c>
      <c r="Q12" s="677"/>
      <c r="R12" s="5151" t="s">
        <v>3307</v>
      </c>
      <c r="S12" s="5144" t="s">
        <v>3307</v>
      </c>
    </row>
    <row r="13" spans="1:19" ht="12" customHeight="1">
      <c r="A13" s="5168"/>
      <c r="B13" s="5304"/>
      <c r="C13" s="5314"/>
      <c r="D13" s="5315"/>
      <c r="E13" s="668"/>
      <c r="F13" s="679"/>
      <c r="G13" s="668"/>
      <c r="H13" s="5147"/>
      <c r="I13" s="670"/>
      <c r="J13" s="670"/>
      <c r="K13" s="670"/>
      <c r="L13" s="670"/>
      <c r="M13" s="668"/>
      <c r="N13" s="5148"/>
      <c r="O13" s="671"/>
      <c r="P13" s="670"/>
      <c r="Q13" s="670"/>
      <c r="R13" s="5152"/>
      <c r="S13" s="5145"/>
    </row>
    <row r="14" spans="1:19" ht="12" customHeight="1">
      <c r="A14" s="5168"/>
      <c r="B14" s="5304"/>
      <c r="C14" s="5314"/>
      <c r="D14" s="5315"/>
      <c r="E14" s="668"/>
      <c r="F14" s="679"/>
      <c r="G14" s="669" t="s">
        <v>139</v>
      </c>
      <c r="H14" s="5147"/>
      <c r="I14" s="670"/>
      <c r="J14" s="670"/>
      <c r="K14" s="670"/>
      <c r="L14" s="669" t="s">
        <v>139</v>
      </c>
      <c r="M14" s="668" t="s">
        <v>139</v>
      </c>
      <c r="N14" s="5148" t="s">
        <v>3443</v>
      </c>
      <c r="O14" s="671" t="s">
        <v>139</v>
      </c>
      <c r="P14" s="669" t="s">
        <v>139</v>
      </c>
      <c r="Q14" s="670"/>
      <c r="R14" s="5152"/>
      <c r="S14" s="5145"/>
    </row>
    <row r="15" spans="1:19" ht="12" customHeight="1">
      <c r="A15" s="5168"/>
      <c r="B15" s="5304"/>
      <c r="C15" s="5314"/>
      <c r="D15" s="5315"/>
      <c r="E15" s="668"/>
      <c r="F15" s="679"/>
      <c r="G15" s="668"/>
      <c r="H15" s="5147"/>
      <c r="I15" s="670"/>
      <c r="J15" s="670"/>
      <c r="K15" s="670"/>
      <c r="L15" s="670"/>
      <c r="M15" s="668"/>
      <c r="N15" s="5148"/>
      <c r="O15" s="671"/>
      <c r="P15" s="670"/>
      <c r="Q15" s="670"/>
      <c r="R15" s="5152"/>
      <c r="S15" s="5145"/>
    </row>
    <row r="16" spans="1:19" ht="12" customHeight="1">
      <c r="A16" s="5168"/>
      <c r="B16" s="5304"/>
      <c r="C16" s="5314"/>
      <c r="D16" s="5315"/>
      <c r="E16" s="668"/>
      <c r="F16" s="679"/>
      <c r="G16" s="669" t="s">
        <v>139</v>
      </c>
      <c r="H16" s="5147"/>
      <c r="I16" s="670"/>
      <c r="J16" s="670"/>
      <c r="K16" s="669" t="s">
        <v>139</v>
      </c>
      <c r="L16" s="669" t="s">
        <v>139</v>
      </c>
      <c r="M16" s="668" t="s">
        <v>139</v>
      </c>
      <c r="N16" s="5148" t="s">
        <v>3444</v>
      </c>
      <c r="O16" s="671" t="s">
        <v>139</v>
      </c>
      <c r="P16" s="669" t="s">
        <v>139</v>
      </c>
      <c r="Q16" s="670"/>
      <c r="R16" s="5152"/>
      <c r="S16" s="5145"/>
    </row>
    <row r="17" spans="1:19" ht="12" customHeight="1">
      <c r="A17" s="5168"/>
      <c r="B17" s="5304"/>
      <c r="C17" s="5314"/>
      <c r="D17" s="5315"/>
      <c r="E17" s="668"/>
      <c r="F17" s="679"/>
      <c r="G17" s="668"/>
      <c r="H17" s="5147"/>
      <c r="I17" s="670"/>
      <c r="J17" s="670"/>
      <c r="K17" s="670"/>
      <c r="L17" s="670"/>
      <c r="M17" s="668"/>
      <c r="N17" s="5148"/>
      <c r="O17" s="671"/>
      <c r="P17" s="670"/>
      <c r="Q17" s="670"/>
      <c r="R17" s="5152"/>
      <c r="S17" s="5145"/>
    </row>
    <row r="18" spans="1:19" ht="12" customHeight="1">
      <c r="A18" s="5168"/>
      <c r="B18" s="5304"/>
      <c r="C18" s="5308"/>
      <c r="D18" s="5309"/>
      <c r="E18" s="668"/>
      <c r="F18" s="679"/>
      <c r="G18" s="668"/>
      <c r="H18" s="5147"/>
      <c r="I18" s="670"/>
      <c r="J18" s="670"/>
      <c r="K18" s="669" t="s">
        <v>139</v>
      </c>
      <c r="L18" s="669" t="s">
        <v>139</v>
      </c>
      <c r="M18" s="668" t="s">
        <v>139</v>
      </c>
      <c r="N18" s="5148" t="s">
        <v>3445</v>
      </c>
      <c r="O18" s="671" t="s">
        <v>139</v>
      </c>
      <c r="P18" s="669" t="s">
        <v>139</v>
      </c>
      <c r="Q18" s="670"/>
      <c r="R18" s="5152"/>
      <c r="S18" s="5145"/>
    </row>
    <row r="19" spans="1:19" ht="12" customHeight="1">
      <c r="A19" s="5168"/>
      <c r="B19" s="5304"/>
      <c r="C19" s="5308"/>
      <c r="D19" s="5309"/>
      <c r="E19" s="668"/>
      <c r="F19" s="679"/>
      <c r="G19" s="668"/>
      <c r="H19" s="5147"/>
      <c r="I19" s="670"/>
      <c r="J19" s="670"/>
      <c r="K19" s="670"/>
      <c r="L19" s="670"/>
      <c r="M19" s="668"/>
      <c r="N19" s="5148"/>
      <c r="O19" s="671"/>
      <c r="P19" s="670"/>
      <c r="Q19" s="670"/>
      <c r="R19" s="5152"/>
      <c r="S19" s="5145"/>
    </row>
    <row r="20" spans="1:19" ht="12" customHeight="1">
      <c r="A20" s="5168"/>
      <c r="B20" s="5304"/>
      <c r="C20" s="5308"/>
      <c r="D20" s="5309"/>
      <c r="E20" s="668"/>
      <c r="F20" s="679"/>
      <c r="G20" s="668"/>
      <c r="H20" s="5147"/>
      <c r="I20" s="670"/>
      <c r="J20" s="670"/>
      <c r="K20" s="670"/>
      <c r="L20" s="669" t="s">
        <v>139</v>
      </c>
      <c r="M20" s="668" t="s">
        <v>139</v>
      </c>
      <c r="N20" s="5148" t="s">
        <v>3446</v>
      </c>
      <c r="O20" s="671" t="s">
        <v>139</v>
      </c>
      <c r="P20" s="669" t="s">
        <v>139</v>
      </c>
      <c r="Q20" s="670"/>
      <c r="R20" s="5152"/>
      <c r="S20" s="5145"/>
    </row>
    <row r="21" spans="1:19" ht="12" customHeight="1">
      <c r="A21" s="5168"/>
      <c r="B21" s="5304"/>
      <c r="C21" s="5308"/>
      <c r="D21" s="5309"/>
      <c r="E21" s="668"/>
      <c r="F21" s="679"/>
      <c r="G21" s="668"/>
      <c r="H21" s="5147"/>
      <c r="I21" s="670"/>
      <c r="J21" s="670"/>
      <c r="K21" s="670"/>
      <c r="L21" s="670"/>
      <c r="M21" s="668"/>
      <c r="N21" s="5148"/>
      <c r="O21" s="671"/>
      <c r="P21" s="670"/>
      <c r="Q21" s="670"/>
      <c r="R21" s="5152"/>
      <c r="S21" s="5145"/>
    </row>
    <row r="22" spans="1:19" ht="12" customHeight="1">
      <c r="A22" s="5168"/>
      <c r="B22" s="5304"/>
      <c r="C22" s="5308"/>
      <c r="D22" s="5309"/>
      <c r="E22" s="668"/>
      <c r="F22" s="679"/>
      <c r="G22" s="668"/>
      <c r="H22" s="5147"/>
      <c r="I22" s="670"/>
      <c r="J22" s="670"/>
      <c r="K22" s="670"/>
      <c r="L22" s="669" t="s">
        <v>139</v>
      </c>
      <c r="M22" s="668" t="s">
        <v>139</v>
      </c>
      <c r="N22" s="5148" t="s">
        <v>3447</v>
      </c>
      <c r="O22" s="671" t="s">
        <v>139</v>
      </c>
      <c r="P22" s="670"/>
      <c r="Q22" s="670"/>
      <c r="R22" s="5152"/>
      <c r="S22" s="5145"/>
    </row>
    <row r="23" spans="1:19" ht="12" customHeight="1">
      <c r="A23" s="5168"/>
      <c r="B23" s="5304"/>
      <c r="C23" s="5308"/>
      <c r="D23" s="5309"/>
      <c r="E23" s="668"/>
      <c r="F23" s="679"/>
      <c r="G23" s="668"/>
      <c r="H23" s="5147"/>
      <c r="I23" s="670"/>
      <c r="J23" s="670"/>
      <c r="K23" s="670"/>
      <c r="L23" s="670"/>
      <c r="M23" s="668"/>
      <c r="N23" s="5148"/>
      <c r="O23" s="671"/>
      <c r="P23" s="670"/>
      <c r="Q23" s="670"/>
      <c r="R23" s="5152"/>
      <c r="S23" s="5145"/>
    </row>
    <row r="24" spans="1:19" ht="12" customHeight="1">
      <c r="A24" s="5168"/>
      <c r="B24" s="5304"/>
      <c r="C24" s="5308"/>
      <c r="D24" s="5309"/>
      <c r="E24" s="668"/>
      <c r="F24" s="679"/>
      <c r="G24" s="668"/>
      <c r="H24" s="5147"/>
      <c r="I24" s="670"/>
      <c r="J24" s="670"/>
      <c r="K24" s="670"/>
      <c r="L24" s="669" t="s">
        <v>139</v>
      </c>
      <c r="M24" s="668" t="s">
        <v>139</v>
      </c>
      <c r="N24" s="5148" t="s">
        <v>3448</v>
      </c>
      <c r="O24" s="671" t="s">
        <v>139</v>
      </c>
      <c r="P24" s="669" t="s">
        <v>139</v>
      </c>
      <c r="Q24" s="670"/>
      <c r="R24" s="5152"/>
      <c r="S24" s="5145"/>
    </row>
    <row r="25" spans="1:19" ht="12" customHeight="1">
      <c r="A25" s="5168"/>
      <c r="B25" s="5304"/>
      <c r="C25" s="5333"/>
      <c r="D25" s="5334"/>
      <c r="E25" s="672"/>
      <c r="F25" s="680"/>
      <c r="G25" s="672"/>
      <c r="H25" s="5155"/>
      <c r="I25" s="673"/>
      <c r="J25" s="673"/>
      <c r="K25" s="673"/>
      <c r="L25" s="673"/>
      <c r="M25" s="672"/>
      <c r="N25" s="5156"/>
      <c r="O25" s="674"/>
      <c r="P25" s="673"/>
      <c r="Q25" s="673"/>
      <c r="R25" s="5153"/>
      <c r="S25" s="5154"/>
    </row>
    <row r="26" spans="1:19" ht="12" customHeight="1">
      <c r="A26" s="5168"/>
      <c r="B26" s="5304"/>
      <c r="C26" s="5312" t="s">
        <v>3449</v>
      </c>
      <c r="D26" s="5313"/>
      <c r="E26" s="675" t="s">
        <v>139</v>
      </c>
      <c r="F26" s="676" t="s">
        <v>498</v>
      </c>
      <c r="G26" s="675" t="s">
        <v>139</v>
      </c>
      <c r="H26" s="5162"/>
      <c r="I26" s="677"/>
      <c r="J26" s="677"/>
      <c r="K26" s="677"/>
      <c r="L26" s="677" t="s">
        <v>139</v>
      </c>
      <c r="M26" s="675" t="s">
        <v>139</v>
      </c>
      <c r="N26" s="5163" t="s">
        <v>3450</v>
      </c>
      <c r="O26" s="678" t="s">
        <v>139</v>
      </c>
      <c r="P26" s="677" t="s">
        <v>139</v>
      </c>
      <c r="Q26" s="677"/>
      <c r="R26" s="5151" t="s">
        <v>3307</v>
      </c>
      <c r="S26" s="5144" t="s">
        <v>3307</v>
      </c>
    </row>
    <row r="27" spans="1:19" ht="12" customHeight="1">
      <c r="A27" s="5168"/>
      <c r="B27" s="5304"/>
      <c r="C27" s="5314"/>
      <c r="D27" s="5315"/>
      <c r="E27" s="668"/>
      <c r="F27" s="679"/>
      <c r="G27" s="668"/>
      <c r="H27" s="5147"/>
      <c r="I27" s="670"/>
      <c r="J27" s="670"/>
      <c r="K27" s="670"/>
      <c r="L27" s="670"/>
      <c r="M27" s="668"/>
      <c r="N27" s="5148"/>
      <c r="O27" s="671"/>
      <c r="P27" s="670"/>
      <c r="Q27" s="670"/>
      <c r="R27" s="5152"/>
      <c r="S27" s="5145"/>
    </row>
    <row r="28" spans="1:19" ht="12" customHeight="1">
      <c r="A28" s="5168"/>
      <c r="B28" s="5304"/>
      <c r="C28" s="5314"/>
      <c r="D28" s="5315"/>
      <c r="E28" s="668"/>
      <c r="F28" s="679"/>
      <c r="G28" s="669" t="s">
        <v>139</v>
      </c>
      <c r="H28" s="5147"/>
      <c r="I28" s="670"/>
      <c r="J28" s="670"/>
      <c r="K28" s="670"/>
      <c r="L28" s="669" t="s">
        <v>139</v>
      </c>
      <c r="M28" s="668" t="s">
        <v>139</v>
      </c>
      <c r="N28" s="5148" t="s">
        <v>3451</v>
      </c>
      <c r="O28" s="671" t="s">
        <v>139</v>
      </c>
      <c r="P28" s="669" t="s">
        <v>139</v>
      </c>
      <c r="Q28" s="670"/>
      <c r="R28" s="5152"/>
      <c r="S28" s="5145"/>
    </row>
    <row r="29" spans="1:19" ht="12" customHeight="1">
      <c r="A29" s="5168"/>
      <c r="B29" s="5304"/>
      <c r="C29" s="5314"/>
      <c r="D29" s="5315"/>
      <c r="E29" s="668"/>
      <c r="F29" s="679"/>
      <c r="G29" s="668"/>
      <c r="H29" s="5147"/>
      <c r="I29" s="670"/>
      <c r="J29" s="670"/>
      <c r="K29" s="670"/>
      <c r="L29" s="670"/>
      <c r="M29" s="668"/>
      <c r="N29" s="5148"/>
      <c r="O29" s="671"/>
      <c r="P29" s="670"/>
      <c r="Q29" s="670"/>
      <c r="R29" s="5152"/>
      <c r="S29" s="5145"/>
    </row>
    <row r="30" spans="1:19" ht="12" customHeight="1">
      <c r="A30" s="5168"/>
      <c r="B30" s="5304"/>
      <c r="C30" s="5308"/>
      <c r="D30" s="5309"/>
      <c r="E30" s="668"/>
      <c r="F30" s="679"/>
      <c r="G30" s="669" t="s">
        <v>139</v>
      </c>
      <c r="H30" s="5147"/>
      <c r="I30" s="670"/>
      <c r="J30" s="670"/>
      <c r="K30" s="670"/>
      <c r="L30" s="669" t="s">
        <v>139</v>
      </c>
      <c r="M30" s="668" t="s">
        <v>139</v>
      </c>
      <c r="N30" s="5148" t="s">
        <v>3452</v>
      </c>
      <c r="O30" s="671" t="s">
        <v>139</v>
      </c>
      <c r="P30" s="670"/>
      <c r="Q30" s="670"/>
      <c r="R30" s="5152"/>
      <c r="S30" s="5145"/>
    </row>
    <row r="31" spans="1:19" ht="12" customHeight="1">
      <c r="A31" s="5168"/>
      <c r="B31" s="5304"/>
      <c r="C31" s="5308"/>
      <c r="D31" s="5309"/>
      <c r="E31" s="668"/>
      <c r="F31" s="679"/>
      <c r="G31" s="668"/>
      <c r="H31" s="5147"/>
      <c r="I31" s="670"/>
      <c r="J31" s="670"/>
      <c r="K31" s="670"/>
      <c r="L31" s="670"/>
      <c r="M31" s="668"/>
      <c r="N31" s="5148"/>
      <c r="O31" s="671"/>
      <c r="P31" s="670"/>
      <c r="Q31" s="670"/>
      <c r="R31" s="5152"/>
      <c r="S31" s="5145"/>
    </row>
    <row r="32" spans="1:19" ht="12" customHeight="1">
      <c r="A32" s="5168"/>
      <c r="B32" s="5304"/>
      <c r="C32" s="5308"/>
      <c r="D32" s="5309"/>
      <c r="E32" s="668"/>
      <c r="F32" s="679"/>
      <c r="G32" s="668"/>
      <c r="H32" s="5147"/>
      <c r="I32" s="670"/>
      <c r="J32" s="670"/>
      <c r="K32" s="670"/>
      <c r="L32" s="669" t="s">
        <v>139</v>
      </c>
      <c r="M32" s="668" t="s">
        <v>139</v>
      </c>
      <c r="N32" s="5148" t="s">
        <v>3453</v>
      </c>
      <c r="O32" s="671" t="s">
        <v>139</v>
      </c>
      <c r="P32" s="670"/>
      <c r="Q32" s="670"/>
      <c r="R32" s="5152"/>
      <c r="S32" s="5145"/>
    </row>
    <row r="33" spans="1:19" ht="12" customHeight="1">
      <c r="A33" s="5168"/>
      <c r="B33" s="5304"/>
      <c r="C33" s="5333"/>
      <c r="D33" s="5334"/>
      <c r="E33" s="672"/>
      <c r="F33" s="680"/>
      <c r="G33" s="672"/>
      <c r="H33" s="5155"/>
      <c r="I33" s="673"/>
      <c r="J33" s="673"/>
      <c r="K33" s="673"/>
      <c r="L33" s="673"/>
      <c r="M33" s="672"/>
      <c r="N33" s="5156"/>
      <c r="O33" s="674"/>
      <c r="P33" s="673"/>
      <c r="Q33" s="673"/>
      <c r="R33" s="5153"/>
      <c r="S33" s="5154"/>
    </row>
    <row r="34" spans="1:19" ht="12" customHeight="1">
      <c r="A34" s="5168"/>
      <c r="B34" s="5304"/>
      <c r="C34" s="5312" t="s">
        <v>3454</v>
      </c>
      <c r="D34" s="5335"/>
      <c r="E34" s="675" t="s">
        <v>139</v>
      </c>
      <c r="F34" s="676" t="s">
        <v>498</v>
      </c>
      <c r="G34" s="675" t="s">
        <v>139</v>
      </c>
      <c r="H34" s="5162" t="s">
        <v>3309</v>
      </c>
      <c r="I34" s="677"/>
      <c r="J34" s="677"/>
      <c r="K34" s="677"/>
      <c r="L34" s="677" t="s">
        <v>139</v>
      </c>
      <c r="M34" s="675" t="s">
        <v>139</v>
      </c>
      <c r="N34" s="5163" t="s">
        <v>3455</v>
      </c>
      <c r="O34" s="678" t="s">
        <v>139</v>
      </c>
      <c r="P34" s="677"/>
      <c r="Q34" s="677"/>
      <c r="R34" s="5151" t="s">
        <v>3307</v>
      </c>
      <c r="S34" s="5144" t="s">
        <v>3307</v>
      </c>
    </row>
    <row r="35" spans="1:19" ht="12" customHeight="1">
      <c r="A35" s="5168"/>
      <c r="B35" s="5304"/>
      <c r="C35" s="5308"/>
      <c r="D35" s="5309"/>
      <c r="E35" s="668"/>
      <c r="F35" s="679"/>
      <c r="G35" s="668"/>
      <c r="H35" s="5147"/>
      <c r="I35" s="670"/>
      <c r="J35" s="670"/>
      <c r="K35" s="670"/>
      <c r="L35" s="670"/>
      <c r="M35" s="668"/>
      <c r="N35" s="5148"/>
      <c r="O35" s="671"/>
      <c r="P35" s="670"/>
      <c r="Q35" s="670"/>
      <c r="R35" s="5152"/>
      <c r="S35" s="5145"/>
    </row>
    <row r="36" spans="1:19" ht="12" customHeight="1">
      <c r="A36" s="5168"/>
      <c r="B36" s="5304"/>
      <c r="C36" s="5308"/>
      <c r="D36" s="5309"/>
      <c r="E36" s="668"/>
      <c r="F36" s="679"/>
      <c r="G36" s="669" t="s">
        <v>139</v>
      </c>
      <c r="H36" s="5147"/>
      <c r="I36" s="670"/>
      <c r="J36" s="670"/>
      <c r="K36" s="670"/>
      <c r="L36" s="669" t="s">
        <v>139</v>
      </c>
      <c r="M36" s="668" t="s">
        <v>139</v>
      </c>
      <c r="N36" s="5148" t="s">
        <v>3456</v>
      </c>
      <c r="O36" s="671" t="s">
        <v>139</v>
      </c>
      <c r="P36" s="670"/>
      <c r="Q36" s="670"/>
      <c r="R36" s="5152"/>
      <c r="S36" s="5145"/>
    </row>
    <row r="37" spans="1:19" ht="12" customHeight="1">
      <c r="A37" s="5168"/>
      <c r="B37" s="5304"/>
      <c r="C37" s="5308"/>
      <c r="D37" s="5309"/>
      <c r="E37" s="668"/>
      <c r="F37" s="679"/>
      <c r="G37" s="668"/>
      <c r="H37" s="5147"/>
      <c r="I37" s="670"/>
      <c r="J37" s="670"/>
      <c r="K37" s="670"/>
      <c r="L37" s="670"/>
      <c r="M37" s="668"/>
      <c r="N37" s="5148"/>
      <c r="O37" s="671"/>
      <c r="P37" s="670"/>
      <c r="Q37" s="670"/>
      <c r="R37" s="5152"/>
      <c r="S37" s="5145"/>
    </row>
    <row r="38" spans="1:19" ht="12" customHeight="1">
      <c r="A38" s="5168"/>
      <c r="B38" s="5304"/>
      <c r="C38" s="5308"/>
      <c r="D38" s="5309"/>
      <c r="E38" s="668"/>
      <c r="F38" s="679"/>
      <c r="G38" s="669" t="s">
        <v>139</v>
      </c>
      <c r="H38" s="5147"/>
      <c r="I38" s="670"/>
      <c r="J38" s="670"/>
      <c r="K38" s="669" t="s">
        <v>139</v>
      </c>
      <c r="L38" s="669" t="s">
        <v>139</v>
      </c>
      <c r="M38" s="668" t="s">
        <v>139</v>
      </c>
      <c r="N38" s="5148" t="s">
        <v>3457</v>
      </c>
      <c r="O38" s="671" t="s">
        <v>139</v>
      </c>
      <c r="P38" s="670"/>
      <c r="Q38" s="670"/>
      <c r="R38" s="5152"/>
      <c r="S38" s="5145"/>
    </row>
    <row r="39" spans="1:19" ht="12" customHeight="1">
      <c r="A39" s="5168"/>
      <c r="B39" s="5304"/>
      <c r="C39" s="5308"/>
      <c r="D39" s="5309"/>
      <c r="E39" s="668"/>
      <c r="F39" s="679"/>
      <c r="G39" s="668"/>
      <c r="H39" s="5147"/>
      <c r="I39" s="670"/>
      <c r="J39" s="670"/>
      <c r="K39" s="670"/>
      <c r="L39" s="670"/>
      <c r="M39" s="668"/>
      <c r="N39" s="5148"/>
      <c r="O39" s="671"/>
      <c r="P39" s="670"/>
      <c r="Q39" s="670"/>
      <c r="R39" s="5152"/>
      <c r="S39" s="5145"/>
    </row>
    <row r="40" spans="1:19" ht="12" customHeight="1">
      <c r="A40" s="5168"/>
      <c r="B40" s="5304"/>
      <c r="C40" s="5308"/>
      <c r="D40" s="5309"/>
      <c r="E40" s="668"/>
      <c r="F40" s="679"/>
      <c r="G40" s="668"/>
      <c r="H40" s="5147"/>
      <c r="I40" s="670"/>
      <c r="J40" s="670"/>
      <c r="K40" s="669" t="s">
        <v>139</v>
      </c>
      <c r="L40" s="669" t="s">
        <v>139</v>
      </c>
      <c r="M40" s="668" t="s">
        <v>139</v>
      </c>
      <c r="N40" s="5148" t="s">
        <v>3458</v>
      </c>
      <c r="O40" s="671" t="s">
        <v>139</v>
      </c>
      <c r="P40" s="670"/>
      <c r="Q40" s="669" t="s">
        <v>139</v>
      </c>
      <c r="R40" s="5152"/>
      <c r="S40" s="5145"/>
    </row>
    <row r="41" spans="1:19" ht="12" customHeight="1">
      <c r="A41" s="5168"/>
      <c r="B41" s="5304"/>
      <c r="C41" s="5308"/>
      <c r="D41" s="5309"/>
      <c r="E41" s="668"/>
      <c r="F41" s="679"/>
      <c r="G41" s="668"/>
      <c r="H41" s="5147"/>
      <c r="I41" s="670"/>
      <c r="J41" s="670"/>
      <c r="K41" s="670"/>
      <c r="L41" s="670"/>
      <c r="M41" s="668"/>
      <c r="N41" s="5148"/>
      <c r="O41" s="671"/>
      <c r="P41" s="670"/>
      <c r="Q41" s="670"/>
      <c r="R41" s="5152"/>
      <c r="S41" s="5145"/>
    </row>
    <row r="42" spans="1:19" ht="12" customHeight="1">
      <c r="A42" s="5168"/>
      <c r="B42" s="5304"/>
      <c r="C42" s="5308"/>
      <c r="D42" s="5309"/>
      <c r="E42" s="668"/>
      <c r="F42" s="679"/>
      <c r="G42" s="668"/>
      <c r="H42" s="5147"/>
      <c r="I42" s="670"/>
      <c r="J42" s="670"/>
      <c r="K42" s="670"/>
      <c r="L42" s="669" t="s">
        <v>139</v>
      </c>
      <c r="M42" s="668" t="s">
        <v>139</v>
      </c>
      <c r="N42" s="5148" t="s">
        <v>3459</v>
      </c>
      <c r="O42" s="671" t="s">
        <v>139</v>
      </c>
      <c r="P42" s="670"/>
      <c r="Q42" s="670"/>
      <c r="R42" s="5152"/>
      <c r="S42" s="5145"/>
    </row>
    <row r="43" spans="1:19" ht="12" customHeight="1">
      <c r="A43" s="5168"/>
      <c r="B43" s="5304"/>
      <c r="C43" s="5308"/>
      <c r="D43" s="5309"/>
      <c r="E43" s="668"/>
      <c r="F43" s="679"/>
      <c r="G43" s="668"/>
      <c r="H43" s="5147"/>
      <c r="I43" s="670"/>
      <c r="J43" s="670"/>
      <c r="K43" s="670"/>
      <c r="L43" s="670"/>
      <c r="M43" s="668"/>
      <c r="N43" s="5148"/>
      <c r="O43" s="671"/>
      <c r="P43" s="670"/>
      <c r="Q43" s="670"/>
      <c r="R43" s="5152"/>
      <c r="S43" s="5145"/>
    </row>
    <row r="44" spans="1:19" ht="12" customHeight="1">
      <c r="A44" s="5168"/>
      <c r="B44" s="5304"/>
      <c r="C44" s="5308"/>
      <c r="D44" s="5309"/>
      <c r="E44" s="668"/>
      <c r="F44" s="679"/>
      <c r="G44" s="668"/>
      <c r="H44" s="5147"/>
      <c r="I44" s="670"/>
      <c r="J44" s="670"/>
      <c r="K44" s="670"/>
      <c r="L44" s="669" t="s">
        <v>139</v>
      </c>
      <c r="M44" s="668" t="s">
        <v>139</v>
      </c>
      <c r="N44" s="5148" t="s">
        <v>3460</v>
      </c>
      <c r="O44" s="671" t="s">
        <v>139</v>
      </c>
      <c r="P44" s="669" t="s">
        <v>139</v>
      </c>
      <c r="Q44" s="670"/>
      <c r="R44" s="5152"/>
      <c r="S44" s="5145"/>
    </row>
    <row r="45" spans="1:19" ht="12" customHeight="1">
      <c r="A45" s="5168"/>
      <c r="B45" s="5304"/>
      <c r="C45" s="5308"/>
      <c r="D45" s="5309"/>
      <c r="E45" s="668"/>
      <c r="F45" s="679"/>
      <c r="G45" s="668"/>
      <c r="H45" s="5147"/>
      <c r="I45" s="670"/>
      <c r="J45" s="670"/>
      <c r="K45" s="670"/>
      <c r="L45" s="670"/>
      <c r="M45" s="668"/>
      <c r="N45" s="5148"/>
      <c r="O45" s="671"/>
      <c r="P45" s="670"/>
      <c r="Q45" s="670"/>
      <c r="R45" s="5152"/>
      <c r="S45" s="5145"/>
    </row>
    <row r="46" spans="1:19" ht="12" customHeight="1">
      <c r="A46" s="5168"/>
      <c r="B46" s="5304"/>
      <c r="C46" s="5308"/>
      <c r="D46" s="5309"/>
      <c r="E46" s="668"/>
      <c r="F46" s="679"/>
      <c r="G46" s="668"/>
      <c r="H46" s="5147"/>
      <c r="I46" s="670"/>
      <c r="J46" s="670"/>
      <c r="K46" s="670"/>
      <c r="L46" s="669" t="s">
        <v>139</v>
      </c>
      <c r="M46" s="668" t="s">
        <v>139</v>
      </c>
      <c r="N46" s="5148" t="s">
        <v>3461</v>
      </c>
      <c r="O46" s="671" t="s">
        <v>139</v>
      </c>
      <c r="P46" s="669" t="s">
        <v>139</v>
      </c>
      <c r="Q46" s="670"/>
      <c r="R46" s="5152"/>
      <c r="S46" s="5145"/>
    </row>
    <row r="47" spans="1:19" ht="12" customHeight="1">
      <c r="A47" s="5168"/>
      <c r="B47" s="5304"/>
      <c r="C47" s="5308"/>
      <c r="D47" s="5309"/>
      <c r="E47" s="668"/>
      <c r="F47" s="679"/>
      <c r="G47" s="668"/>
      <c r="H47" s="5147"/>
      <c r="I47" s="670"/>
      <c r="J47" s="670"/>
      <c r="K47" s="670"/>
      <c r="L47" s="670"/>
      <c r="M47" s="668"/>
      <c r="N47" s="5148"/>
      <c r="O47" s="671"/>
      <c r="P47" s="670"/>
      <c r="Q47" s="670"/>
      <c r="R47" s="5152"/>
      <c r="S47" s="5145"/>
    </row>
    <row r="48" spans="1:19" ht="12" customHeight="1">
      <c r="A48" s="5168"/>
      <c r="B48" s="5304"/>
      <c r="C48" s="5308"/>
      <c r="D48" s="5309"/>
      <c r="E48" s="668"/>
      <c r="F48" s="679"/>
      <c r="G48" s="668"/>
      <c r="H48" s="5147"/>
      <c r="I48" s="670"/>
      <c r="J48" s="670"/>
      <c r="K48" s="670"/>
      <c r="L48" s="669" t="s">
        <v>139</v>
      </c>
      <c r="M48" s="668" t="s">
        <v>139</v>
      </c>
      <c r="N48" s="5148" t="s">
        <v>3462</v>
      </c>
      <c r="O48" s="671" t="s">
        <v>139</v>
      </c>
      <c r="P48" s="669" t="s">
        <v>139</v>
      </c>
      <c r="Q48" s="670"/>
      <c r="R48" s="5152"/>
      <c r="S48" s="5145"/>
    </row>
    <row r="49" spans="1:19" ht="12" customHeight="1">
      <c r="A49" s="5168"/>
      <c r="B49" s="5304"/>
      <c r="C49" s="5333"/>
      <c r="D49" s="5334"/>
      <c r="E49" s="672"/>
      <c r="F49" s="680"/>
      <c r="G49" s="672"/>
      <c r="H49" s="5155"/>
      <c r="I49" s="673"/>
      <c r="J49" s="673"/>
      <c r="K49" s="673"/>
      <c r="L49" s="673"/>
      <c r="M49" s="672"/>
      <c r="N49" s="5156"/>
      <c r="O49" s="674"/>
      <c r="P49" s="673"/>
      <c r="Q49" s="673"/>
      <c r="R49" s="5153"/>
      <c r="S49" s="5154"/>
    </row>
    <row r="50" spans="1:19" ht="12" customHeight="1">
      <c r="A50" s="5168"/>
      <c r="B50" s="5304"/>
      <c r="C50" s="5312" t="s">
        <v>3463</v>
      </c>
      <c r="D50" s="5335"/>
      <c r="E50" s="675" t="s">
        <v>139</v>
      </c>
      <c r="F50" s="676" t="s">
        <v>498</v>
      </c>
      <c r="G50" s="675" t="s">
        <v>139</v>
      </c>
      <c r="H50" s="5162"/>
      <c r="I50" s="677"/>
      <c r="J50" s="677"/>
      <c r="K50" s="677"/>
      <c r="L50" s="677" t="s">
        <v>139</v>
      </c>
      <c r="M50" s="675" t="s">
        <v>139</v>
      </c>
      <c r="N50" s="5148" t="s">
        <v>3464</v>
      </c>
      <c r="O50" s="678" t="s">
        <v>139</v>
      </c>
      <c r="P50" s="677" t="s">
        <v>139</v>
      </c>
      <c r="Q50" s="677"/>
      <c r="R50" s="5151" t="s">
        <v>3307</v>
      </c>
      <c r="S50" s="5144" t="s">
        <v>3307</v>
      </c>
    </row>
    <row r="51" spans="1:19" ht="12" customHeight="1">
      <c r="A51" s="5168"/>
      <c r="B51" s="5304"/>
      <c r="C51" s="5308"/>
      <c r="D51" s="5309"/>
      <c r="E51" s="668"/>
      <c r="F51" s="679"/>
      <c r="G51" s="668"/>
      <c r="H51" s="5147"/>
      <c r="I51" s="670"/>
      <c r="J51" s="670"/>
      <c r="K51" s="670"/>
      <c r="L51" s="670"/>
      <c r="M51" s="668"/>
      <c r="N51" s="5148"/>
      <c r="O51" s="671"/>
      <c r="P51" s="670"/>
      <c r="Q51" s="670"/>
      <c r="R51" s="5152"/>
      <c r="S51" s="5145"/>
    </row>
    <row r="52" spans="1:19" ht="12" customHeight="1">
      <c r="A52" s="5168"/>
      <c r="B52" s="5304"/>
      <c r="C52" s="5308"/>
      <c r="D52" s="5309"/>
      <c r="E52" s="668"/>
      <c r="F52" s="679"/>
      <c r="G52" s="669" t="s">
        <v>139</v>
      </c>
      <c r="H52" s="5147"/>
      <c r="I52" s="670"/>
      <c r="J52" s="670"/>
      <c r="K52" s="670"/>
      <c r="L52" s="669" t="s">
        <v>139</v>
      </c>
      <c r="M52" s="668" t="s">
        <v>139</v>
      </c>
      <c r="N52" s="5148" t="s">
        <v>3465</v>
      </c>
      <c r="O52" s="671" t="s">
        <v>139</v>
      </c>
      <c r="P52" s="669" t="s">
        <v>139</v>
      </c>
      <c r="Q52" s="670"/>
      <c r="R52" s="5152"/>
      <c r="S52" s="5145"/>
    </row>
    <row r="53" spans="1:19" ht="12" customHeight="1">
      <c r="A53" s="5168"/>
      <c r="B53" s="5304"/>
      <c r="C53" s="5308"/>
      <c r="D53" s="5309"/>
      <c r="E53" s="668"/>
      <c r="F53" s="679"/>
      <c r="G53" s="668"/>
      <c r="H53" s="5147"/>
      <c r="I53" s="670"/>
      <c r="J53" s="670"/>
      <c r="K53" s="670"/>
      <c r="L53" s="670"/>
      <c r="M53" s="668"/>
      <c r="N53" s="5148"/>
      <c r="O53" s="671"/>
      <c r="P53" s="670"/>
      <c r="Q53" s="670"/>
      <c r="R53" s="5152"/>
      <c r="S53" s="5145"/>
    </row>
    <row r="54" spans="1:19" ht="12" customHeight="1">
      <c r="A54" s="5168"/>
      <c r="B54" s="5304"/>
      <c r="C54" s="5308"/>
      <c r="D54" s="5309"/>
      <c r="E54" s="668"/>
      <c r="F54" s="679"/>
      <c r="G54" s="669" t="s">
        <v>139</v>
      </c>
      <c r="H54" s="5147"/>
      <c r="I54" s="670"/>
      <c r="J54" s="670"/>
      <c r="K54" s="670"/>
      <c r="L54" s="669" t="s">
        <v>139</v>
      </c>
      <c r="M54" s="668" t="s">
        <v>139</v>
      </c>
      <c r="N54" s="5148" t="s">
        <v>3466</v>
      </c>
      <c r="O54" s="671" t="s">
        <v>139</v>
      </c>
      <c r="P54" s="669" t="s">
        <v>139</v>
      </c>
      <c r="Q54" s="670"/>
      <c r="R54" s="5152"/>
      <c r="S54" s="5145"/>
    </row>
    <row r="55" spans="1:19" ht="12" customHeight="1">
      <c r="A55" s="5168"/>
      <c r="B55" s="5304"/>
      <c r="C55" s="5308"/>
      <c r="D55" s="5309"/>
      <c r="E55" s="668"/>
      <c r="F55" s="679"/>
      <c r="G55" s="668"/>
      <c r="H55" s="5147"/>
      <c r="I55" s="670"/>
      <c r="J55" s="670"/>
      <c r="K55" s="670"/>
      <c r="L55" s="670"/>
      <c r="M55" s="668"/>
      <c r="N55" s="5148"/>
      <c r="O55" s="671"/>
      <c r="P55" s="670"/>
      <c r="Q55" s="670"/>
      <c r="R55" s="5152"/>
      <c r="S55" s="5145"/>
    </row>
    <row r="56" spans="1:19" ht="12" customHeight="1">
      <c r="A56" s="5168"/>
      <c r="B56" s="5304"/>
      <c r="C56" s="5308"/>
      <c r="D56" s="5309"/>
      <c r="E56" s="668"/>
      <c r="F56" s="679"/>
      <c r="G56" s="668"/>
      <c r="H56" s="5147"/>
      <c r="I56" s="670"/>
      <c r="J56" s="670"/>
      <c r="K56" s="670"/>
      <c r="L56" s="669" t="s">
        <v>139</v>
      </c>
      <c r="M56" s="668" t="s">
        <v>139</v>
      </c>
      <c r="N56" s="5148" t="s">
        <v>3467</v>
      </c>
      <c r="O56" s="671" t="s">
        <v>139</v>
      </c>
      <c r="P56" s="669" t="s">
        <v>139</v>
      </c>
      <c r="Q56" s="669" t="s">
        <v>139</v>
      </c>
      <c r="R56" s="5152"/>
      <c r="S56" s="5145"/>
    </row>
    <row r="57" spans="1:19" ht="12" customHeight="1">
      <c r="A57" s="5168"/>
      <c r="B57" s="5304"/>
      <c r="C57" s="5333"/>
      <c r="D57" s="5334"/>
      <c r="E57" s="672"/>
      <c r="F57" s="680"/>
      <c r="G57" s="672"/>
      <c r="H57" s="5155"/>
      <c r="I57" s="673"/>
      <c r="J57" s="673"/>
      <c r="K57" s="673"/>
      <c r="L57" s="673"/>
      <c r="M57" s="672"/>
      <c r="N57" s="5156"/>
      <c r="O57" s="674"/>
      <c r="P57" s="673"/>
      <c r="Q57" s="673"/>
      <c r="R57" s="5153"/>
      <c r="S57" s="5154"/>
    </row>
    <row r="58" spans="1:19" ht="12" customHeight="1">
      <c r="A58" s="5168"/>
      <c r="B58" s="5304"/>
      <c r="C58" s="5312" t="s">
        <v>3468</v>
      </c>
      <c r="D58" s="5313"/>
      <c r="E58" s="675" t="s">
        <v>139</v>
      </c>
      <c r="F58" s="676" t="s">
        <v>498</v>
      </c>
      <c r="G58" s="675" t="s">
        <v>139</v>
      </c>
      <c r="H58" s="5162"/>
      <c r="I58" s="677"/>
      <c r="J58" s="677"/>
      <c r="K58" s="677"/>
      <c r="L58" s="677" t="s">
        <v>139</v>
      </c>
      <c r="M58" s="675" t="s">
        <v>139</v>
      </c>
      <c r="N58" s="5148" t="s">
        <v>3469</v>
      </c>
      <c r="O58" s="678" t="s">
        <v>139</v>
      </c>
      <c r="P58" s="677" t="s">
        <v>139</v>
      </c>
      <c r="Q58" s="677"/>
      <c r="R58" s="5151" t="s">
        <v>3307</v>
      </c>
      <c r="S58" s="5144" t="s">
        <v>3307</v>
      </c>
    </row>
    <row r="59" spans="1:19" ht="12" customHeight="1">
      <c r="A59" s="5168"/>
      <c r="B59" s="5304"/>
      <c r="C59" s="5314"/>
      <c r="D59" s="5315"/>
      <c r="E59" s="668"/>
      <c r="F59" s="679"/>
      <c r="G59" s="668"/>
      <c r="H59" s="5147"/>
      <c r="I59" s="670"/>
      <c r="J59" s="670"/>
      <c r="K59" s="670"/>
      <c r="L59" s="670"/>
      <c r="M59" s="668"/>
      <c r="N59" s="5148"/>
      <c r="O59" s="671"/>
      <c r="P59" s="670"/>
      <c r="Q59" s="670"/>
      <c r="R59" s="5152"/>
      <c r="S59" s="5145"/>
    </row>
    <row r="60" spans="1:19" ht="12" customHeight="1">
      <c r="A60" s="5168"/>
      <c r="B60" s="5304"/>
      <c r="C60" s="5308"/>
      <c r="D60" s="5309"/>
      <c r="E60" s="668"/>
      <c r="F60" s="679"/>
      <c r="G60" s="669" t="s">
        <v>139</v>
      </c>
      <c r="H60" s="5147"/>
      <c r="I60" s="670"/>
      <c r="J60" s="670"/>
      <c r="K60" s="670"/>
      <c r="L60" s="669" t="s">
        <v>139</v>
      </c>
      <c r="M60" s="668" t="s">
        <v>139</v>
      </c>
      <c r="N60" s="5148" t="s">
        <v>3470</v>
      </c>
      <c r="O60" s="671" t="s">
        <v>139</v>
      </c>
      <c r="P60" s="669" t="s">
        <v>139</v>
      </c>
      <c r="Q60" s="669" t="s">
        <v>139</v>
      </c>
      <c r="R60" s="5152"/>
      <c r="S60" s="5145"/>
    </row>
    <row r="61" spans="1:19" ht="12" customHeight="1">
      <c r="A61" s="5168"/>
      <c r="B61" s="5304"/>
      <c r="C61" s="5308"/>
      <c r="D61" s="5309"/>
      <c r="E61" s="668"/>
      <c r="F61" s="679"/>
      <c r="G61" s="668"/>
      <c r="H61" s="5147"/>
      <c r="I61" s="670"/>
      <c r="J61" s="670"/>
      <c r="K61" s="670"/>
      <c r="L61" s="670"/>
      <c r="M61" s="668"/>
      <c r="N61" s="5148"/>
      <c r="O61" s="671"/>
      <c r="P61" s="670"/>
      <c r="Q61" s="670"/>
      <c r="R61" s="5152"/>
      <c r="S61" s="5145"/>
    </row>
    <row r="62" spans="1:19" ht="12" customHeight="1">
      <c r="A62" s="5168"/>
      <c r="B62" s="5304"/>
      <c r="C62" s="5308"/>
      <c r="D62" s="5309"/>
      <c r="E62" s="668"/>
      <c r="F62" s="679"/>
      <c r="G62" s="668"/>
      <c r="H62" s="5147"/>
      <c r="I62" s="670"/>
      <c r="J62" s="670"/>
      <c r="K62" s="670"/>
      <c r="L62" s="669" t="s">
        <v>139</v>
      </c>
      <c r="M62" s="668" t="s">
        <v>139</v>
      </c>
      <c r="N62" s="5148" t="s">
        <v>3471</v>
      </c>
      <c r="O62" s="671" t="s">
        <v>139</v>
      </c>
      <c r="P62" s="669" t="s">
        <v>139</v>
      </c>
      <c r="Q62" s="670"/>
      <c r="R62" s="5152"/>
      <c r="S62" s="5145"/>
    </row>
    <row r="63" spans="1:19" ht="12" customHeight="1" thickBot="1">
      <c r="A63" s="5169"/>
      <c r="B63" s="5305"/>
      <c r="C63" s="5310"/>
      <c r="D63" s="5311"/>
      <c r="E63" s="682"/>
      <c r="F63" s="683"/>
      <c r="G63" s="682"/>
      <c r="H63" s="5149"/>
      <c r="I63" s="684"/>
      <c r="J63" s="684"/>
      <c r="K63" s="684"/>
      <c r="L63" s="684"/>
      <c r="M63" s="682"/>
      <c r="N63" s="5150"/>
      <c r="O63" s="685"/>
      <c r="P63" s="684"/>
      <c r="Q63" s="684"/>
      <c r="R63" s="5298"/>
      <c r="S63" s="5146"/>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6"/>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57" customWidth="1"/>
    <col min="2" max="2" width="2.125" style="657" customWidth="1"/>
    <col min="3" max="3" width="3.125" style="657" customWidth="1"/>
    <col min="4" max="4" width="8.625" style="657" customWidth="1"/>
    <col min="5" max="5" width="5.875" style="657" customWidth="1"/>
    <col min="6" max="6" width="2.875" style="657" customWidth="1"/>
    <col min="7" max="7" width="2.625" style="657" customWidth="1"/>
    <col min="8" max="8" width="3" style="657" customWidth="1"/>
    <col min="9" max="9" width="2.625" style="658" customWidth="1"/>
    <col min="10" max="10" width="8.375" style="657" customWidth="1"/>
    <col min="11" max="14" width="2.625" style="657" customWidth="1"/>
    <col min="15" max="15" width="2.125" style="657" customWidth="1"/>
    <col min="16" max="16" width="12.125" style="660" customWidth="1"/>
    <col min="17" max="19" width="2.625" style="658" customWidth="1"/>
    <col min="20" max="21" width="10.625" style="658" customWidth="1"/>
    <col min="22" max="22" width="9" style="657" customWidth="1"/>
    <col min="23" max="16384" width="9" style="657"/>
  </cols>
  <sheetData>
    <row r="1" spans="1:21" s="649" customFormat="1" ht="21" customHeight="1">
      <c r="A1" s="652" t="s">
        <v>3488</v>
      </c>
      <c r="B1" s="652"/>
      <c r="C1" s="652"/>
      <c r="D1" s="652"/>
      <c r="E1" s="652"/>
      <c r="F1" s="652"/>
      <c r="G1" s="652"/>
      <c r="H1" s="652"/>
      <c r="I1" s="653"/>
      <c r="J1" s="652"/>
      <c r="K1" s="652"/>
      <c r="L1" s="652"/>
      <c r="M1" s="652"/>
      <c r="N1" s="652"/>
      <c r="O1" s="652"/>
      <c r="P1" s="655"/>
      <c r="Q1" s="650"/>
      <c r="R1" s="650"/>
      <c r="S1" s="650"/>
      <c r="T1" s="650"/>
      <c r="U1" s="656" t="s">
        <v>3472</v>
      </c>
    </row>
    <row r="2" spans="1:21" s="649" customFormat="1" ht="15" customHeight="1">
      <c r="A2" s="652"/>
      <c r="B2" s="652"/>
      <c r="C2" s="652"/>
      <c r="D2" s="652"/>
      <c r="E2" s="652"/>
      <c r="F2" s="652"/>
      <c r="G2" s="652"/>
      <c r="H2" s="652"/>
      <c r="I2" s="653"/>
      <c r="J2" s="652"/>
      <c r="K2" s="652"/>
      <c r="L2" s="652"/>
      <c r="M2" s="5179" t="s">
        <v>3292</v>
      </c>
      <c r="N2" s="5179"/>
      <c r="O2" s="5179"/>
      <c r="P2" s="5179"/>
      <c r="Q2" s="5179"/>
      <c r="R2" s="5179"/>
      <c r="S2" s="5179"/>
      <c r="T2" s="5179"/>
      <c r="U2" s="5179"/>
    </row>
    <row r="3" spans="1:21" s="649" customFormat="1" ht="15" customHeight="1">
      <c r="A3" s="652"/>
      <c r="B3" s="652"/>
      <c r="C3" s="652"/>
      <c r="D3" s="652"/>
      <c r="E3" s="652"/>
      <c r="F3" s="652"/>
      <c r="G3" s="652"/>
      <c r="H3" s="652"/>
      <c r="I3" s="653"/>
      <c r="J3" s="652"/>
      <c r="K3" s="652"/>
      <c r="L3" s="652"/>
      <c r="M3" s="5180" t="s">
        <v>3293</v>
      </c>
      <c r="N3" s="5180"/>
      <c r="O3" s="5180"/>
      <c r="P3" s="5180"/>
      <c r="Q3" s="5180"/>
      <c r="R3" s="5180"/>
      <c r="S3" s="5180"/>
      <c r="T3" s="5180"/>
      <c r="U3" s="5180"/>
    </row>
    <row r="4" spans="1:21" ht="12" thickBot="1"/>
    <row r="5" spans="1:21" s="661" customFormat="1" ht="13.5" customHeight="1">
      <c r="A5" s="5181"/>
      <c r="B5" s="5329" t="s">
        <v>3294</v>
      </c>
      <c r="C5" s="5353"/>
      <c r="D5" s="5330"/>
      <c r="E5" s="5329" t="s">
        <v>3295</v>
      </c>
      <c r="F5" s="5330"/>
      <c r="G5" s="5184" t="s">
        <v>3296</v>
      </c>
      <c r="H5" s="5184"/>
      <c r="I5" s="5184"/>
      <c r="J5" s="5184"/>
      <c r="K5" s="5184"/>
      <c r="L5" s="5184"/>
      <c r="M5" s="5184"/>
      <c r="N5" s="5184"/>
      <c r="O5" s="5184"/>
      <c r="P5" s="5187"/>
      <c r="Q5" s="5188" t="s">
        <v>3310</v>
      </c>
      <c r="R5" s="5188"/>
      <c r="S5" s="5188"/>
      <c r="T5" s="5188"/>
      <c r="U5" s="5189"/>
    </row>
    <row r="6" spans="1:21" s="661" customFormat="1" ht="13.5" customHeight="1">
      <c r="A6" s="5182"/>
      <c r="B6" s="5331"/>
      <c r="C6" s="5354"/>
      <c r="D6" s="5332"/>
      <c r="E6" s="5331"/>
      <c r="F6" s="5332"/>
      <c r="G6" s="5190" t="s">
        <v>3297</v>
      </c>
      <c r="H6" s="5191"/>
      <c r="I6" s="5194" t="s">
        <v>3298</v>
      </c>
      <c r="J6" s="5195"/>
      <c r="K6" s="5185" t="s">
        <v>3299</v>
      </c>
      <c r="L6" s="5185"/>
      <c r="M6" s="5185"/>
      <c r="N6" s="5185"/>
      <c r="O6" s="5194" t="s">
        <v>528</v>
      </c>
      <c r="P6" s="5198"/>
      <c r="Q6" s="5200" t="s">
        <v>3300</v>
      </c>
      <c r="R6" s="5185"/>
      <c r="S6" s="5185"/>
      <c r="T6" s="5185" t="s">
        <v>3301</v>
      </c>
      <c r="U6" s="5201"/>
    </row>
    <row r="7" spans="1:21" s="661" customFormat="1" ht="13.5" customHeight="1" thickBot="1">
      <c r="A7" s="5183"/>
      <c r="B7" s="5196"/>
      <c r="C7" s="5355"/>
      <c r="D7" s="5197"/>
      <c r="E7" s="5196"/>
      <c r="F7" s="5197"/>
      <c r="G7" s="5192"/>
      <c r="H7" s="5193"/>
      <c r="I7" s="5196"/>
      <c r="J7" s="5197"/>
      <c r="K7" s="662">
        <v>1</v>
      </c>
      <c r="L7" s="662">
        <v>2</v>
      </c>
      <c r="M7" s="662">
        <v>3</v>
      </c>
      <c r="N7" s="662">
        <v>4</v>
      </c>
      <c r="O7" s="5196"/>
      <c r="P7" s="5199"/>
      <c r="Q7" s="663" t="s">
        <v>3302</v>
      </c>
      <c r="R7" s="662" t="s">
        <v>3303</v>
      </c>
      <c r="S7" s="662" t="s">
        <v>3304</v>
      </c>
      <c r="T7" s="662" t="s">
        <v>3305</v>
      </c>
      <c r="U7" s="664" t="s">
        <v>3306</v>
      </c>
    </row>
    <row r="8" spans="1:21" s="658" customFormat="1" ht="12" customHeight="1" thickTop="1">
      <c r="A8" s="5167" t="s">
        <v>3473</v>
      </c>
      <c r="B8" s="5306" t="s">
        <v>3474</v>
      </c>
      <c r="C8" s="5351"/>
      <c r="D8" s="5323"/>
      <c r="E8" s="5306" t="s">
        <v>3475</v>
      </c>
      <c r="F8" s="5307"/>
      <c r="G8" s="665" t="s">
        <v>139</v>
      </c>
      <c r="H8" s="686" t="s">
        <v>498</v>
      </c>
      <c r="I8" s="665" t="s">
        <v>139</v>
      </c>
      <c r="J8" s="5352"/>
      <c r="K8" s="666"/>
      <c r="L8" s="666"/>
      <c r="M8" s="666"/>
      <c r="N8" s="666" t="s">
        <v>139</v>
      </c>
      <c r="O8" s="665" t="s">
        <v>139</v>
      </c>
      <c r="P8" s="5175" t="s">
        <v>3476</v>
      </c>
      <c r="Q8" s="667" t="s">
        <v>139</v>
      </c>
      <c r="R8" s="666"/>
      <c r="S8" s="666" t="s">
        <v>139</v>
      </c>
      <c r="T8" s="5164" t="s">
        <v>3307</v>
      </c>
      <c r="U8" s="5165" t="s">
        <v>3307</v>
      </c>
    </row>
    <row r="9" spans="1:21" s="658" customFormat="1" ht="12" customHeight="1">
      <c r="A9" s="5168"/>
      <c r="B9" s="5314"/>
      <c r="C9" s="5240"/>
      <c r="D9" s="5315"/>
      <c r="E9" s="5308"/>
      <c r="F9" s="5309"/>
      <c r="G9" s="668"/>
      <c r="H9" s="679"/>
      <c r="I9" s="668"/>
      <c r="J9" s="5340"/>
      <c r="K9" s="670"/>
      <c r="L9" s="670"/>
      <c r="M9" s="670"/>
      <c r="N9" s="670"/>
      <c r="O9" s="668"/>
      <c r="P9" s="5148"/>
      <c r="Q9" s="671"/>
      <c r="R9" s="670"/>
      <c r="S9" s="670"/>
      <c r="T9" s="5152"/>
      <c r="U9" s="5145"/>
    </row>
    <row r="10" spans="1:21" ht="12" customHeight="1">
      <c r="A10" s="5168"/>
      <c r="B10" s="5314"/>
      <c r="C10" s="5240"/>
      <c r="D10" s="5315"/>
      <c r="E10" s="5308"/>
      <c r="F10" s="5309"/>
      <c r="G10" s="668"/>
      <c r="H10" s="679"/>
      <c r="I10" s="669" t="s">
        <v>139</v>
      </c>
      <c r="J10" s="5340"/>
      <c r="K10" s="670"/>
      <c r="L10" s="670"/>
      <c r="M10" s="670"/>
      <c r="N10" s="669" t="s">
        <v>139</v>
      </c>
      <c r="O10" s="668" t="s">
        <v>139</v>
      </c>
      <c r="P10" s="5148" t="s">
        <v>3477</v>
      </c>
      <c r="Q10" s="671" t="s">
        <v>139</v>
      </c>
      <c r="R10" s="670"/>
      <c r="S10" s="669" t="s">
        <v>139</v>
      </c>
      <c r="T10" s="5152"/>
      <c r="U10" s="5145"/>
    </row>
    <row r="11" spans="1:21" ht="12" customHeight="1">
      <c r="A11" s="5168"/>
      <c r="B11" s="5314"/>
      <c r="C11" s="5240"/>
      <c r="D11" s="5315"/>
      <c r="E11" s="5308"/>
      <c r="F11" s="5309"/>
      <c r="G11" s="668"/>
      <c r="H11" s="679"/>
      <c r="I11" s="668"/>
      <c r="J11" s="5340"/>
      <c r="K11" s="670"/>
      <c r="L11" s="670"/>
      <c r="M11" s="670"/>
      <c r="N11" s="670"/>
      <c r="O11" s="668"/>
      <c r="P11" s="5148"/>
      <c r="Q11" s="671"/>
      <c r="R11" s="670"/>
      <c r="S11" s="670"/>
      <c r="T11" s="5152"/>
      <c r="U11" s="5145"/>
    </row>
    <row r="12" spans="1:21" ht="12" customHeight="1">
      <c r="A12" s="5168"/>
      <c r="B12" s="669" t="s">
        <v>525</v>
      </c>
      <c r="C12" s="709"/>
      <c r="D12" s="709" t="s">
        <v>3478</v>
      </c>
      <c r="E12" s="5336"/>
      <c r="F12" s="5337"/>
      <c r="G12" s="668"/>
      <c r="H12" s="679"/>
      <c r="I12" s="668"/>
      <c r="J12" s="5340"/>
      <c r="K12" s="670"/>
      <c r="L12" s="670"/>
      <c r="M12" s="670"/>
      <c r="N12" s="669" t="s">
        <v>139</v>
      </c>
      <c r="O12" s="668" t="s">
        <v>139</v>
      </c>
      <c r="P12" s="5148" t="s">
        <v>3479</v>
      </c>
      <c r="Q12" s="671" t="s">
        <v>139</v>
      </c>
      <c r="R12" s="670"/>
      <c r="S12" s="669" t="s">
        <v>139</v>
      </c>
      <c r="T12" s="5152"/>
      <c r="U12" s="5145"/>
    </row>
    <row r="13" spans="1:21" ht="12" customHeight="1">
      <c r="A13" s="5168"/>
      <c r="B13" s="687"/>
      <c r="C13" s="709"/>
      <c r="D13" s="709"/>
      <c r="E13" s="5338"/>
      <c r="F13" s="5339"/>
      <c r="G13" s="672"/>
      <c r="H13" s="680"/>
      <c r="I13" s="672"/>
      <c r="J13" s="5341"/>
      <c r="K13" s="673"/>
      <c r="L13" s="673"/>
      <c r="M13" s="673"/>
      <c r="N13" s="673"/>
      <c r="O13" s="672"/>
      <c r="P13" s="5156"/>
      <c r="Q13" s="674"/>
      <c r="R13" s="673"/>
      <c r="S13" s="673"/>
      <c r="T13" s="5153"/>
      <c r="U13" s="5154"/>
    </row>
    <row r="14" spans="1:21" ht="12" customHeight="1">
      <c r="A14" s="5168"/>
      <c r="B14" s="687"/>
      <c r="C14" s="709"/>
      <c r="D14" s="709"/>
      <c r="E14" s="5312" t="s">
        <v>3480</v>
      </c>
      <c r="F14" s="5343" t="s">
        <v>3481</v>
      </c>
      <c r="G14" s="675" t="s">
        <v>139</v>
      </c>
      <c r="H14" s="676" t="s">
        <v>498</v>
      </c>
      <c r="I14" s="675" t="s">
        <v>139</v>
      </c>
      <c r="J14" s="5345"/>
      <c r="K14" s="677"/>
      <c r="L14" s="677"/>
      <c r="M14" s="677"/>
      <c r="N14" s="677" t="s">
        <v>139</v>
      </c>
      <c r="O14" s="675" t="s">
        <v>139</v>
      </c>
      <c r="P14" s="5163" t="s">
        <v>3482</v>
      </c>
      <c r="Q14" s="678" t="s">
        <v>139</v>
      </c>
      <c r="R14" s="677"/>
      <c r="S14" s="677" t="s">
        <v>139</v>
      </c>
      <c r="T14" s="5152" t="s">
        <v>3307</v>
      </c>
      <c r="U14" s="5145" t="s">
        <v>3307</v>
      </c>
    </row>
    <row r="15" spans="1:21" ht="12" customHeight="1">
      <c r="A15" s="5168"/>
      <c r="B15" s="687"/>
      <c r="C15" s="709"/>
      <c r="D15" s="709"/>
      <c r="E15" s="5314"/>
      <c r="F15" s="5343"/>
      <c r="G15" s="668"/>
      <c r="H15" s="679"/>
      <c r="I15" s="668"/>
      <c r="J15" s="5340"/>
      <c r="K15" s="670"/>
      <c r="L15" s="670"/>
      <c r="M15" s="670"/>
      <c r="N15" s="670"/>
      <c r="O15" s="668"/>
      <c r="P15" s="5148"/>
      <c r="Q15" s="671"/>
      <c r="R15" s="670"/>
      <c r="S15" s="670"/>
      <c r="T15" s="5152"/>
      <c r="U15" s="5145"/>
    </row>
    <row r="16" spans="1:21" ht="12" customHeight="1">
      <c r="A16" s="5168"/>
      <c r="B16" s="687"/>
      <c r="C16" s="709"/>
      <c r="D16" s="709"/>
      <c r="E16" s="5314"/>
      <c r="F16" s="5343"/>
      <c r="G16" s="668"/>
      <c r="H16" s="679"/>
      <c r="I16" s="669" t="s">
        <v>139</v>
      </c>
      <c r="J16" s="5340"/>
      <c r="K16" s="670"/>
      <c r="L16" s="670"/>
      <c r="M16" s="670"/>
      <c r="N16" s="669" t="s">
        <v>139</v>
      </c>
      <c r="O16" s="668" t="s">
        <v>139</v>
      </c>
      <c r="P16" s="5148" t="s">
        <v>3483</v>
      </c>
      <c r="Q16" s="671" t="s">
        <v>139</v>
      </c>
      <c r="R16" s="670"/>
      <c r="S16" s="669" t="s">
        <v>139</v>
      </c>
      <c r="T16" s="5152"/>
      <c r="U16" s="5145"/>
    </row>
    <row r="17" spans="1:21" ht="12" customHeight="1">
      <c r="A17" s="5168"/>
      <c r="B17" s="687"/>
      <c r="C17" s="709"/>
      <c r="D17" s="709"/>
      <c r="E17" s="5314"/>
      <c r="F17" s="5343"/>
      <c r="G17" s="668"/>
      <c r="H17" s="679"/>
      <c r="I17" s="668"/>
      <c r="J17" s="5340"/>
      <c r="K17" s="670"/>
      <c r="L17" s="670"/>
      <c r="M17" s="670"/>
      <c r="N17" s="670"/>
      <c r="O17" s="668"/>
      <c r="P17" s="5148"/>
      <c r="Q17" s="671"/>
      <c r="R17" s="670"/>
      <c r="S17" s="670"/>
      <c r="T17" s="5152"/>
      <c r="U17" s="5145"/>
    </row>
    <row r="18" spans="1:21" ht="12" customHeight="1">
      <c r="A18" s="5168"/>
      <c r="B18" s="687"/>
      <c r="C18" s="709"/>
      <c r="D18" s="709"/>
      <c r="E18" s="5314"/>
      <c r="F18" s="5343"/>
      <c r="G18" s="668"/>
      <c r="H18" s="679"/>
      <c r="I18" s="669" t="s">
        <v>139</v>
      </c>
      <c r="J18" s="5340"/>
      <c r="K18" s="670"/>
      <c r="L18" s="670"/>
      <c r="M18" s="670"/>
      <c r="N18" s="669" t="s">
        <v>139</v>
      </c>
      <c r="O18" s="668" t="s">
        <v>139</v>
      </c>
      <c r="P18" s="5148" t="s">
        <v>3484</v>
      </c>
      <c r="Q18" s="671" t="s">
        <v>139</v>
      </c>
      <c r="R18" s="670"/>
      <c r="S18" s="669" t="s">
        <v>139</v>
      </c>
      <c r="T18" s="5152"/>
      <c r="U18" s="5145"/>
    </row>
    <row r="19" spans="1:21" ht="12" customHeight="1">
      <c r="A19" s="5168"/>
      <c r="B19" s="687"/>
      <c r="C19" s="709"/>
      <c r="D19" s="709"/>
      <c r="E19" s="5314"/>
      <c r="F19" s="5343"/>
      <c r="G19" s="668"/>
      <c r="H19" s="679"/>
      <c r="I19" s="668"/>
      <c r="J19" s="5340"/>
      <c r="K19" s="670"/>
      <c r="L19" s="670"/>
      <c r="M19" s="670"/>
      <c r="N19" s="670"/>
      <c r="O19" s="668"/>
      <c r="P19" s="5148"/>
      <c r="Q19" s="671"/>
      <c r="R19" s="670"/>
      <c r="S19" s="670"/>
      <c r="T19" s="5152"/>
      <c r="U19" s="5145"/>
    </row>
    <row r="20" spans="1:21" ht="12" customHeight="1">
      <c r="A20" s="5168"/>
      <c r="B20" s="687"/>
      <c r="C20" s="709"/>
      <c r="D20" s="709"/>
      <c r="E20" s="5314"/>
      <c r="F20" s="5343"/>
      <c r="G20" s="668"/>
      <c r="H20" s="679"/>
      <c r="I20" s="668"/>
      <c r="J20" s="5340"/>
      <c r="K20" s="670"/>
      <c r="L20" s="670"/>
      <c r="M20" s="670"/>
      <c r="N20" s="669" t="s">
        <v>139</v>
      </c>
      <c r="O20" s="668" t="s">
        <v>139</v>
      </c>
      <c r="P20" s="5148" t="s">
        <v>3476</v>
      </c>
      <c r="Q20" s="671" t="s">
        <v>139</v>
      </c>
      <c r="R20" s="670"/>
      <c r="S20" s="669" t="s">
        <v>139</v>
      </c>
      <c r="T20" s="5152"/>
      <c r="U20" s="5145"/>
    </row>
    <row r="21" spans="1:21" ht="12" customHeight="1">
      <c r="A21" s="5168"/>
      <c r="B21" s="687"/>
      <c r="C21" s="709"/>
      <c r="D21" s="709"/>
      <c r="E21" s="5314"/>
      <c r="F21" s="5343"/>
      <c r="G21" s="668"/>
      <c r="H21" s="679"/>
      <c r="I21" s="668"/>
      <c r="J21" s="5340"/>
      <c r="K21" s="670"/>
      <c r="L21" s="670"/>
      <c r="M21" s="670"/>
      <c r="N21" s="670"/>
      <c r="O21" s="668"/>
      <c r="P21" s="5148"/>
      <c r="Q21" s="671"/>
      <c r="R21" s="670"/>
      <c r="S21" s="670"/>
      <c r="T21" s="5152"/>
      <c r="U21" s="5145"/>
    </row>
    <row r="22" spans="1:21" ht="12" customHeight="1">
      <c r="A22" s="5168"/>
      <c r="B22" s="687"/>
      <c r="C22" s="709"/>
      <c r="D22" s="709"/>
      <c r="E22" s="5314"/>
      <c r="F22" s="5343"/>
      <c r="G22" s="668"/>
      <c r="H22" s="679"/>
      <c r="I22" s="668"/>
      <c r="J22" s="5340"/>
      <c r="K22" s="670"/>
      <c r="L22" s="670"/>
      <c r="M22" s="670"/>
      <c r="N22" s="669" t="s">
        <v>139</v>
      </c>
      <c r="O22" s="668" t="s">
        <v>139</v>
      </c>
      <c r="P22" s="5148" t="s">
        <v>3477</v>
      </c>
      <c r="Q22" s="671" t="s">
        <v>139</v>
      </c>
      <c r="R22" s="670"/>
      <c r="S22" s="669" t="s">
        <v>139</v>
      </c>
      <c r="T22" s="5152"/>
      <c r="U22" s="5145"/>
    </row>
    <row r="23" spans="1:21" ht="12" customHeight="1">
      <c r="A23" s="5168"/>
      <c r="B23" s="687"/>
      <c r="C23" s="709"/>
      <c r="D23" s="709"/>
      <c r="E23" s="5314"/>
      <c r="F23" s="5343"/>
      <c r="G23" s="668"/>
      <c r="H23" s="679"/>
      <c r="I23" s="668"/>
      <c r="J23" s="5340"/>
      <c r="K23" s="670"/>
      <c r="L23" s="670"/>
      <c r="M23" s="670"/>
      <c r="N23" s="670"/>
      <c r="O23" s="668"/>
      <c r="P23" s="5148"/>
      <c r="Q23" s="671"/>
      <c r="R23" s="670"/>
      <c r="S23" s="670"/>
      <c r="T23" s="5152"/>
      <c r="U23" s="5145"/>
    </row>
    <row r="24" spans="1:21" ht="12" customHeight="1">
      <c r="A24" s="5168"/>
      <c r="B24" s="687"/>
      <c r="C24" s="709"/>
      <c r="D24" s="709"/>
      <c r="E24" s="5314"/>
      <c r="F24" s="5343"/>
      <c r="G24" s="668"/>
      <c r="H24" s="679"/>
      <c r="I24" s="668"/>
      <c r="J24" s="5340"/>
      <c r="K24" s="670"/>
      <c r="L24" s="670"/>
      <c r="M24" s="670"/>
      <c r="N24" s="669" t="s">
        <v>139</v>
      </c>
      <c r="O24" s="668" t="s">
        <v>139</v>
      </c>
      <c r="P24" s="5148" t="s">
        <v>3479</v>
      </c>
      <c r="Q24" s="671" t="s">
        <v>139</v>
      </c>
      <c r="R24" s="670"/>
      <c r="S24" s="669" t="s">
        <v>139</v>
      </c>
      <c r="T24" s="5152"/>
      <c r="U24" s="5145"/>
    </row>
    <row r="25" spans="1:21" ht="12" customHeight="1">
      <c r="A25" s="5168"/>
      <c r="B25" s="687"/>
      <c r="C25" s="709"/>
      <c r="D25" s="709"/>
      <c r="E25" s="5314"/>
      <c r="F25" s="5343"/>
      <c r="G25" s="672"/>
      <c r="H25" s="680"/>
      <c r="I25" s="672"/>
      <c r="J25" s="5341"/>
      <c r="K25" s="673"/>
      <c r="L25" s="673"/>
      <c r="M25" s="673"/>
      <c r="N25" s="673"/>
      <c r="O25" s="672"/>
      <c r="P25" s="5156"/>
      <c r="Q25" s="674"/>
      <c r="R25" s="673"/>
      <c r="S25" s="673"/>
      <c r="T25" s="5152"/>
      <c r="U25" s="5145"/>
    </row>
    <row r="26" spans="1:21" ht="12" customHeight="1">
      <c r="A26" s="5168"/>
      <c r="B26" s="687"/>
      <c r="C26" s="709"/>
      <c r="D26" s="709"/>
      <c r="E26" s="5314"/>
      <c r="F26" s="5343" t="s">
        <v>3485</v>
      </c>
      <c r="G26" s="675" t="s">
        <v>139</v>
      </c>
      <c r="H26" s="676" t="s">
        <v>498</v>
      </c>
      <c r="I26" s="675" t="s">
        <v>139</v>
      </c>
      <c r="J26" s="5345"/>
      <c r="K26" s="677"/>
      <c r="L26" s="677"/>
      <c r="M26" s="677"/>
      <c r="N26" s="677" t="s">
        <v>139</v>
      </c>
      <c r="O26" s="675" t="s">
        <v>139</v>
      </c>
      <c r="P26" s="5346" t="s">
        <v>3482</v>
      </c>
      <c r="Q26" s="678" t="s">
        <v>139</v>
      </c>
      <c r="R26" s="677"/>
      <c r="S26" s="677" t="s">
        <v>139</v>
      </c>
      <c r="T26" s="5152"/>
      <c r="U26" s="5145"/>
    </row>
    <row r="27" spans="1:21" ht="12" customHeight="1">
      <c r="A27" s="5168"/>
      <c r="B27" s="687"/>
      <c r="C27" s="709"/>
      <c r="D27" s="709"/>
      <c r="E27" s="5314"/>
      <c r="F27" s="5343"/>
      <c r="G27" s="668"/>
      <c r="H27" s="679"/>
      <c r="I27" s="668"/>
      <c r="J27" s="5340"/>
      <c r="K27" s="670"/>
      <c r="L27" s="670"/>
      <c r="M27" s="670"/>
      <c r="N27" s="670"/>
      <c r="O27" s="668"/>
      <c r="P27" s="5347"/>
      <c r="Q27" s="671"/>
      <c r="R27" s="670"/>
      <c r="S27" s="670"/>
      <c r="T27" s="5152"/>
      <c r="U27" s="5145"/>
    </row>
    <row r="28" spans="1:21" ht="12" customHeight="1">
      <c r="A28" s="5168"/>
      <c r="B28" s="687"/>
      <c r="C28" s="709"/>
      <c r="D28" s="709"/>
      <c r="E28" s="5314"/>
      <c r="F28" s="5343"/>
      <c r="G28" s="668"/>
      <c r="H28" s="679"/>
      <c r="I28" s="669" t="s">
        <v>139</v>
      </c>
      <c r="J28" s="5340"/>
      <c r="K28" s="670"/>
      <c r="L28" s="670"/>
      <c r="M28" s="670"/>
      <c r="N28" s="669" t="s">
        <v>139</v>
      </c>
      <c r="O28" s="668" t="s">
        <v>139</v>
      </c>
      <c r="P28" s="5348" t="s">
        <v>3484</v>
      </c>
      <c r="Q28" s="671" t="s">
        <v>139</v>
      </c>
      <c r="R28" s="670"/>
      <c r="S28" s="669" t="s">
        <v>139</v>
      </c>
      <c r="T28" s="5152"/>
      <c r="U28" s="5145"/>
    </row>
    <row r="29" spans="1:21" ht="12" customHeight="1">
      <c r="A29" s="5168"/>
      <c r="B29" s="687"/>
      <c r="C29" s="709"/>
      <c r="D29" s="709"/>
      <c r="E29" s="5314"/>
      <c r="F29" s="5343"/>
      <c r="G29" s="668"/>
      <c r="H29" s="679"/>
      <c r="I29" s="668"/>
      <c r="J29" s="5340"/>
      <c r="K29" s="670"/>
      <c r="L29" s="670"/>
      <c r="M29" s="670"/>
      <c r="N29" s="670"/>
      <c r="O29" s="668"/>
      <c r="P29" s="5347"/>
      <c r="Q29" s="671"/>
      <c r="R29" s="670"/>
      <c r="S29" s="670"/>
      <c r="T29" s="5152"/>
      <c r="U29" s="5145"/>
    </row>
    <row r="30" spans="1:21" ht="12" customHeight="1">
      <c r="A30" s="5168"/>
      <c r="B30" s="687"/>
      <c r="C30" s="709"/>
      <c r="D30" s="709"/>
      <c r="E30" s="5314"/>
      <c r="F30" s="5343"/>
      <c r="G30" s="668"/>
      <c r="H30" s="679"/>
      <c r="I30" s="668"/>
      <c r="J30" s="5340"/>
      <c r="K30" s="670"/>
      <c r="L30" s="670"/>
      <c r="M30" s="670"/>
      <c r="N30" s="669" t="s">
        <v>139</v>
      </c>
      <c r="O30" s="668" t="s">
        <v>139</v>
      </c>
      <c r="P30" s="5148" t="s">
        <v>3479</v>
      </c>
      <c r="Q30" s="671" t="s">
        <v>139</v>
      </c>
      <c r="R30" s="670"/>
      <c r="S30" s="669" t="s">
        <v>139</v>
      </c>
      <c r="T30" s="5152"/>
      <c r="U30" s="5145"/>
    </row>
    <row r="31" spans="1:21" ht="12" customHeight="1">
      <c r="A31" s="5168"/>
      <c r="B31" s="687"/>
      <c r="C31" s="709"/>
      <c r="D31" s="709"/>
      <c r="E31" s="5324"/>
      <c r="F31" s="5343"/>
      <c r="G31" s="672"/>
      <c r="H31" s="680"/>
      <c r="I31" s="672"/>
      <c r="J31" s="5341"/>
      <c r="K31" s="673"/>
      <c r="L31" s="673"/>
      <c r="M31" s="673"/>
      <c r="N31" s="673"/>
      <c r="O31" s="672"/>
      <c r="P31" s="5156"/>
      <c r="Q31" s="674"/>
      <c r="R31" s="673"/>
      <c r="S31" s="673"/>
      <c r="T31" s="5153"/>
      <c r="U31" s="5154"/>
    </row>
    <row r="32" spans="1:21" ht="12" customHeight="1">
      <c r="A32" s="5168"/>
      <c r="B32" s="687"/>
      <c r="C32" s="709"/>
      <c r="D32" s="709"/>
      <c r="E32" s="5312" t="s">
        <v>3486</v>
      </c>
      <c r="F32" s="5343" t="s">
        <v>3481</v>
      </c>
      <c r="G32" s="675" t="s">
        <v>139</v>
      </c>
      <c r="H32" s="676" t="s">
        <v>498</v>
      </c>
      <c r="I32" s="675" t="s">
        <v>139</v>
      </c>
      <c r="J32" s="5345"/>
      <c r="K32" s="677"/>
      <c r="L32" s="677"/>
      <c r="M32" s="677"/>
      <c r="N32" s="677" t="s">
        <v>139</v>
      </c>
      <c r="O32" s="675" t="s">
        <v>139</v>
      </c>
      <c r="P32" s="5163" t="s">
        <v>3482</v>
      </c>
      <c r="Q32" s="678" t="s">
        <v>139</v>
      </c>
      <c r="R32" s="677"/>
      <c r="S32" s="677" t="s">
        <v>139</v>
      </c>
      <c r="T32" s="5152" t="s">
        <v>3307</v>
      </c>
      <c r="U32" s="5145" t="s">
        <v>3307</v>
      </c>
    </row>
    <row r="33" spans="1:21" ht="12" customHeight="1">
      <c r="A33" s="5168"/>
      <c r="B33" s="687"/>
      <c r="C33" s="709"/>
      <c r="D33" s="709"/>
      <c r="E33" s="5314"/>
      <c r="F33" s="5343"/>
      <c r="G33" s="668"/>
      <c r="H33" s="679"/>
      <c r="I33" s="668"/>
      <c r="J33" s="5340"/>
      <c r="K33" s="670"/>
      <c r="L33" s="670"/>
      <c r="M33" s="670"/>
      <c r="N33" s="670"/>
      <c r="O33" s="668"/>
      <c r="P33" s="5148"/>
      <c r="Q33" s="671"/>
      <c r="R33" s="670"/>
      <c r="S33" s="670"/>
      <c r="T33" s="5152"/>
      <c r="U33" s="5145"/>
    </row>
    <row r="34" spans="1:21" ht="12" customHeight="1">
      <c r="A34" s="5168"/>
      <c r="B34" s="687"/>
      <c r="C34" s="709"/>
      <c r="D34" s="709"/>
      <c r="E34" s="5314"/>
      <c r="F34" s="5343"/>
      <c r="G34" s="668"/>
      <c r="H34" s="679"/>
      <c r="I34" s="669" t="s">
        <v>139</v>
      </c>
      <c r="J34" s="5340"/>
      <c r="K34" s="670"/>
      <c r="L34" s="670"/>
      <c r="M34" s="670"/>
      <c r="N34" s="669" t="s">
        <v>139</v>
      </c>
      <c r="O34" s="668" t="s">
        <v>139</v>
      </c>
      <c r="P34" s="5148" t="s">
        <v>3483</v>
      </c>
      <c r="Q34" s="671" t="s">
        <v>139</v>
      </c>
      <c r="R34" s="670"/>
      <c r="S34" s="669" t="s">
        <v>139</v>
      </c>
      <c r="T34" s="5152"/>
      <c r="U34" s="5145"/>
    </row>
    <row r="35" spans="1:21" ht="12" customHeight="1">
      <c r="A35" s="5168"/>
      <c r="B35" s="687"/>
      <c r="C35" s="709"/>
      <c r="D35" s="709"/>
      <c r="E35" s="5314"/>
      <c r="F35" s="5343"/>
      <c r="G35" s="668"/>
      <c r="H35" s="679"/>
      <c r="I35" s="668"/>
      <c r="J35" s="5340"/>
      <c r="K35" s="670"/>
      <c r="L35" s="670"/>
      <c r="M35" s="670"/>
      <c r="N35" s="670"/>
      <c r="O35" s="668"/>
      <c r="P35" s="5148"/>
      <c r="Q35" s="671"/>
      <c r="R35" s="670"/>
      <c r="S35" s="670"/>
      <c r="T35" s="5152"/>
      <c r="U35" s="5145"/>
    </row>
    <row r="36" spans="1:21" ht="12" customHeight="1">
      <c r="A36" s="5168"/>
      <c r="B36" s="687"/>
      <c r="C36" s="709"/>
      <c r="D36" s="709"/>
      <c r="E36" s="5314"/>
      <c r="F36" s="5343"/>
      <c r="G36" s="668"/>
      <c r="H36" s="679"/>
      <c r="I36" s="669" t="s">
        <v>139</v>
      </c>
      <c r="J36" s="5340"/>
      <c r="K36" s="670"/>
      <c r="L36" s="670"/>
      <c r="M36" s="670"/>
      <c r="N36" s="669" t="s">
        <v>139</v>
      </c>
      <c r="O36" s="668" t="s">
        <v>139</v>
      </c>
      <c r="P36" s="5148" t="s">
        <v>3484</v>
      </c>
      <c r="Q36" s="671" t="s">
        <v>139</v>
      </c>
      <c r="R36" s="670"/>
      <c r="S36" s="669" t="s">
        <v>139</v>
      </c>
      <c r="T36" s="5152"/>
      <c r="U36" s="5145"/>
    </row>
    <row r="37" spans="1:21" ht="12" customHeight="1">
      <c r="A37" s="5168"/>
      <c r="B37" s="687"/>
      <c r="C37" s="709"/>
      <c r="D37" s="709"/>
      <c r="E37" s="5314"/>
      <c r="F37" s="5343"/>
      <c r="G37" s="668"/>
      <c r="H37" s="679"/>
      <c r="I37" s="668"/>
      <c r="J37" s="5340"/>
      <c r="K37" s="670"/>
      <c r="L37" s="670"/>
      <c r="M37" s="670"/>
      <c r="N37" s="670"/>
      <c r="O37" s="668"/>
      <c r="P37" s="5148"/>
      <c r="Q37" s="671"/>
      <c r="R37" s="670"/>
      <c r="S37" s="670"/>
      <c r="T37" s="5152"/>
      <c r="U37" s="5145"/>
    </row>
    <row r="38" spans="1:21" ht="12" customHeight="1">
      <c r="A38" s="5168"/>
      <c r="B38" s="687"/>
      <c r="C38" s="709"/>
      <c r="D38" s="709"/>
      <c r="E38" s="5314"/>
      <c r="F38" s="5343"/>
      <c r="G38" s="668"/>
      <c r="H38" s="679"/>
      <c r="I38" s="668"/>
      <c r="J38" s="5340"/>
      <c r="K38" s="670"/>
      <c r="L38" s="670"/>
      <c r="M38" s="670"/>
      <c r="N38" s="669" t="s">
        <v>139</v>
      </c>
      <c r="O38" s="668" t="s">
        <v>139</v>
      </c>
      <c r="P38" s="5148" t="s">
        <v>3476</v>
      </c>
      <c r="Q38" s="671" t="s">
        <v>139</v>
      </c>
      <c r="R38" s="670"/>
      <c r="S38" s="669" t="s">
        <v>139</v>
      </c>
      <c r="T38" s="5152"/>
      <c r="U38" s="5145"/>
    </row>
    <row r="39" spans="1:21" ht="12" customHeight="1">
      <c r="A39" s="5168"/>
      <c r="B39" s="687"/>
      <c r="C39" s="709"/>
      <c r="D39" s="709"/>
      <c r="E39" s="5314"/>
      <c r="F39" s="5343"/>
      <c r="G39" s="668"/>
      <c r="H39" s="679"/>
      <c r="I39" s="668"/>
      <c r="J39" s="5340"/>
      <c r="K39" s="670"/>
      <c r="L39" s="670"/>
      <c r="M39" s="670"/>
      <c r="N39" s="670"/>
      <c r="O39" s="668"/>
      <c r="P39" s="5148"/>
      <c r="Q39" s="671"/>
      <c r="R39" s="670"/>
      <c r="S39" s="670"/>
      <c r="T39" s="5152"/>
      <c r="U39" s="5145"/>
    </row>
    <row r="40" spans="1:21" ht="12" customHeight="1">
      <c r="A40" s="5168"/>
      <c r="B40" s="687"/>
      <c r="C40" s="709"/>
      <c r="D40" s="709"/>
      <c r="E40" s="5314"/>
      <c r="F40" s="5343"/>
      <c r="G40" s="668"/>
      <c r="H40" s="679"/>
      <c r="I40" s="668"/>
      <c r="J40" s="5340"/>
      <c r="K40" s="670"/>
      <c r="L40" s="670"/>
      <c r="M40" s="670"/>
      <c r="N40" s="669" t="s">
        <v>139</v>
      </c>
      <c r="O40" s="668" t="s">
        <v>139</v>
      </c>
      <c r="P40" s="5148" t="s">
        <v>3477</v>
      </c>
      <c r="Q40" s="671" t="s">
        <v>139</v>
      </c>
      <c r="R40" s="670"/>
      <c r="S40" s="669" t="s">
        <v>139</v>
      </c>
      <c r="T40" s="5152"/>
      <c r="U40" s="5145"/>
    </row>
    <row r="41" spans="1:21" ht="12" customHeight="1">
      <c r="A41" s="5168"/>
      <c r="B41" s="687"/>
      <c r="C41" s="709"/>
      <c r="D41" s="709"/>
      <c r="E41" s="5314"/>
      <c r="F41" s="5343"/>
      <c r="G41" s="668"/>
      <c r="H41" s="679"/>
      <c r="I41" s="668"/>
      <c r="J41" s="5340"/>
      <c r="K41" s="670"/>
      <c r="L41" s="670"/>
      <c r="M41" s="670"/>
      <c r="N41" s="670"/>
      <c r="O41" s="668"/>
      <c r="P41" s="5148"/>
      <c r="Q41" s="671"/>
      <c r="R41" s="670"/>
      <c r="S41" s="670"/>
      <c r="T41" s="5152"/>
      <c r="U41" s="5145"/>
    </row>
    <row r="42" spans="1:21" ht="12" customHeight="1">
      <c r="A42" s="5168"/>
      <c r="B42" s="687"/>
      <c r="C42" s="709"/>
      <c r="D42" s="709"/>
      <c r="E42" s="5314"/>
      <c r="F42" s="5343"/>
      <c r="G42" s="668"/>
      <c r="H42" s="679"/>
      <c r="I42" s="668"/>
      <c r="J42" s="5340"/>
      <c r="K42" s="670"/>
      <c r="L42" s="670"/>
      <c r="M42" s="670"/>
      <c r="N42" s="669" t="s">
        <v>139</v>
      </c>
      <c r="O42" s="668" t="s">
        <v>139</v>
      </c>
      <c r="P42" s="5148" t="s">
        <v>3479</v>
      </c>
      <c r="Q42" s="671" t="s">
        <v>139</v>
      </c>
      <c r="R42" s="670"/>
      <c r="S42" s="669" t="s">
        <v>139</v>
      </c>
      <c r="T42" s="5152"/>
      <c r="U42" s="5145"/>
    </row>
    <row r="43" spans="1:21" ht="12" customHeight="1">
      <c r="A43" s="5168"/>
      <c r="B43" s="687"/>
      <c r="C43" s="709"/>
      <c r="D43" s="709"/>
      <c r="E43" s="5314"/>
      <c r="F43" s="5343"/>
      <c r="G43" s="672"/>
      <c r="H43" s="680"/>
      <c r="I43" s="672"/>
      <c r="J43" s="5341"/>
      <c r="K43" s="673"/>
      <c r="L43" s="673"/>
      <c r="M43" s="673"/>
      <c r="N43" s="673"/>
      <c r="O43" s="672"/>
      <c r="P43" s="5156"/>
      <c r="Q43" s="674"/>
      <c r="R43" s="673"/>
      <c r="S43" s="673"/>
      <c r="T43" s="5152"/>
      <c r="U43" s="5145"/>
    </row>
    <row r="44" spans="1:21" ht="12" customHeight="1">
      <c r="A44" s="5168"/>
      <c r="B44" s="687"/>
      <c r="C44" s="709"/>
      <c r="D44" s="709"/>
      <c r="E44" s="5314"/>
      <c r="F44" s="5343" t="s">
        <v>3485</v>
      </c>
      <c r="G44" s="675" t="s">
        <v>139</v>
      </c>
      <c r="H44" s="676" t="s">
        <v>498</v>
      </c>
      <c r="I44" s="675" t="s">
        <v>139</v>
      </c>
      <c r="J44" s="5345"/>
      <c r="K44" s="677"/>
      <c r="L44" s="677"/>
      <c r="M44" s="677"/>
      <c r="N44" s="677" t="s">
        <v>139</v>
      </c>
      <c r="O44" s="675" t="s">
        <v>139</v>
      </c>
      <c r="P44" s="5346" t="s">
        <v>3482</v>
      </c>
      <c r="Q44" s="678" t="s">
        <v>139</v>
      </c>
      <c r="R44" s="677"/>
      <c r="S44" s="677" t="s">
        <v>139</v>
      </c>
      <c r="T44" s="5152"/>
      <c r="U44" s="5145"/>
    </row>
    <row r="45" spans="1:21" ht="12" customHeight="1">
      <c r="A45" s="5168"/>
      <c r="B45" s="687"/>
      <c r="C45" s="709"/>
      <c r="D45" s="709"/>
      <c r="E45" s="5314"/>
      <c r="F45" s="5343"/>
      <c r="G45" s="668"/>
      <c r="H45" s="679"/>
      <c r="I45" s="668"/>
      <c r="J45" s="5340"/>
      <c r="K45" s="670"/>
      <c r="L45" s="670"/>
      <c r="M45" s="670"/>
      <c r="N45" s="670"/>
      <c r="O45" s="668"/>
      <c r="P45" s="5347"/>
      <c r="Q45" s="671"/>
      <c r="R45" s="670"/>
      <c r="S45" s="670"/>
      <c r="T45" s="5152"/>
      <c r="U45" s="5145"/>
    </row>
    <row r="46" spans="1:21" ht="12" customHeight="1">
      <c r="A46" s="5168"/>
      <c r="B46" s="687"/>
      <c r="C46" s="709"/>
      <c r="D46" s="709"/>
      <c r="E46" s="5314"/>
      <c r="F46" s="5343"/>
      <c r="G46" s="668"/>
      <c r="H46" s="679"/>
      <c r="I46" s="669" t="s">
        <v>139</v>
      </c>
      <c r="J46" s="5340"/>
      <c r="K46" s="670"/>
      <c r="L46" s="670"/>
      <c r="M46" s="670"/>
      <c r="N46" s="669" t="s">
        <v>139</v>
      </c>
      <c r="O46" s="668" t="s">
        <v>139</v>
      </c>
      <c r="P46" s="5348" t="s">
        <v>3484</v>
      </c>
      <c r="Q46" s="671" t="s">
        <v>139</v>
      </c>
      <c r="R46" s="670"/>
      <c r="S46" s="669" t="s">
        <v>139</v>
      </c>
      <c r="T46" s="5152"/>
      <c r="U46" s="5145"/>
    </row>
    <row r="47" spans="1:21" ht="12" customHeight="1">
      <c r="A47" s="5168"/>
      <c r="B47" s="687"/>
      <c r="C47" s="709"/>
      <c r="D47" s="709"/>
      <c r="E47" s="5314"/>
      <c r="F47" s="5343"/>
      <c r="G47" s="668"/>
      <c r="H47" s="679"/>
      <c r="I47" s="668"/>
      <c r="J47" s="5340"/>
      <c r="K47" s="670"/>
      <c r="L47" s="670"/>
      <c r="M47" s="670"/>
      <c r="N47" s="670"/>
      <c r="O47" s="668"/>
      <c r="P47" s="5347"/>
      <c r="Q47" s="671"/>
      <c r="R47" s="670"/>
      <c r="S47" s="670"/>
      <c r="T47" s="5152"/>
      <c r="U47" s="5145"/>
    </row>
    <row r="48" spans="1:21" ht="12" customHeight="1">
      <c r="A48" s="5168"/>
      <c r="B48" s="687"/>
      <c r="C48" s="709"/>
      <c r="D48" s="709"/>
      <c r="E48" s="5314"/>
      <c r="F48" s="5343"/>
      <c r="G48" s="668"/>
      <c r="H48" s="679"/>
      <c r="I48" s="668"/>
      <c r="J48" s="5340"/>
      <c r="K48" s="670"/>
      <c r="L48" s="670"/>
      <c r="M48" s="670"/>
      <c r="N48" s="669" t="s">
        <v>139</v>
      </c>
      <c r="O48" s="668" t="s">
        <v>139</v>
      </c>
      <c r="P48" s="5148" t="s">
        <v>3479</v>
      </c>
      <c r="Q48" s="671" t="s">
        <v>139</v>
      </c>
      <c r="R48" s="670"/>
      <c r="S48" s="669" t="s">
        <v>139</v>
      </c>
      <c r="T48" s="5152"/>
      <c r="U48" s="5145"/>
    </row>
    <row r="49" spans="1:21" ht="12" customHeight="1" thickBot="1">
      <c r="A49" s="5169"/>
      <c r="B49" s="714"/>
      <c r="C49" s="715"/>
      <c r="D49" s="715"/>
      <c r="E49" s="5350"/>
      <c r="F49" s="5344"/>
      <c r="G49" s="682"/>
      <c r="H49" s="683"/>
      <c r="I49" s="682"/>
      <c r="J49" s="5349"/>
      <c r="K49" s="684"/>
      <c r="L49" s="684"/>
      <c r="M49" s="684"/>
      <c r="N49" s="684"/>
      <c r="O49" s="682"/>
      <c r="P49" s="5150"/>
      <c r="Q49" s="685"/>
      <c r="R49" s="684"/>
      <c r="S49" s="684"/>
      <c r="T49" s="5298"/>
      <c r="U49" s="5146"/>
    </row>
    <row r="51" spans="1:21" ht="18" customHeight="1">
      <c r="A51" s="5342" t="s">
        <v>3487</v>
      </c>
      <c r="B51" s="5342"/>
      <c r="C51" s="5342"/>
      <c r="D51" s="5342"/>
      <c r="E51" s="5342"/>
      <c r="F51" s="5342"/>
      <c r="G51" s="5342"/>
      <c r="H51" s="5342"/>
      <c r="I51" s="5342"/>
      <c r="J51" s="5342"/>
      <c r="K51" s="5342"/>
      <c r="L51" s="5342"/>
      <c r="M51" s="5342"/>
      <c r="N51" s="5342"/>
      <c r="O51" s="5342"/>
      <c r="P51" s="5342"/>
      <c r="Q51" s="5342"/>
      <c r="R51" s="5342"/>
      <c r="S51" s="5342"/>
      <c r="T51" s="5342"/>
      <c r="U51" s="5342"/>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6"/>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65"/>
    </row>
  </sheetData>
  <phoneticPr fontId="136"/>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71" customWidth="1"/>
    <col min="2" max="2" width="3.125" style="1171" customWidth="1"/>
    <col min="3" max="3" width="9" style="1171" customWidth="1"/>
    <col min="4" max="16384" width="9" style="1171"/>
  </cols>
  <sheetData>
    <row r="1" spans="1:3">
      <c r="A1" s="1171" t="s">
        <v>133</v>
      </c>
    </row>
    <row r="3" spans="1:3">
      <c r="B3" s="1172"/>
      <c r="C3" s="1171" t="s">
        <v>134</v>
      </c>
    </row>
    <row r="4" spans="1:3" ht="6.75" customHeight="1"/>
    <row r="5" spans="1:3">
      <c r="B5" s="1173"/>
      <c r="C5" s="1171" t="s">
        <v>136</v>
      </c>
    </row>
    <row r="6" spans="1:3" ht="6.75" customHeight="1"/>
  </sheetData>
  <phoneticPr fontId="136"/>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21" customWidth="1"/>
    <col min="2" max="16384" width="8.875" style="721"/>
  </cols>
  <sheetData>
    <row r="1" spans="1:4" ht="18.75">
      <c r="A1" s="719"/>
      <c r="B1" s="720"/>
      <c r="C1" s="720"/>
      <c r="D1" s="720"/>
    </row>
    <row r="2" spans="1:4" ht="18.75">
      <c r="A2" s="719"/>
      <c r="B2" s="722" t="s">
        <v>3501</v>
      </c>
      <c r="C2" s="720"/>
      <c r="D2" s="720"/>
    </row>
    <row r="3" spans="1:4" ht="18.75">
      <c r="A3" s="719"/>
      <c r="B3" s="722" t="s">
        <v>3502</v>
      </c>
      <c r="C3" s="720"/>
      <c r="D3" s="720"/>
    </row>
    <row r="4" spans="1:4" ht="18.75">
      <c r="A4" s="719"/>
      <c r="B4" s="722" t="s">
        <v>3503</v>
      </c>
      <c r="C4" s="720"/>
      <c r="D4" s="720"/>
    </row>
    <row r="5" spans="1:4" ht="18.75">
      <c r="A5" s="719"/>
      <c r="B5" s="722" t="s">
        <v>3504</v>
      </c>
      <c r="C5" s="720"/>
      <c r="D5" s="720"/>
    </row>
    <row r="6" spans="1:4" ht="18.75">
      <c r="A6" s="719"/>
      <c r="B6" s="722" t="s">
        <v>3505</v>
      </c>
      <c r="C6" s="720"/>
      <c r="D6" s="720"/>
    </row>
    <row r="7" spans="1:4" ht="18.75">
      <c r="A7" s="719"/>
      <c r="B7" s="722" t="s">
        <v>3506</v>
      </c>
      <c r="C7" s="720"/>
      <c r="D7" s="720"/>
    </row>
    <row r="8" spans="1:4" ht="18.75">
      <c r="A8" s="719"/>
      <c r="B8" s="720"/>
      <c r="C8" s="720"/>
      <c r="D8" s="720"/>
    </row>
    <row r="9" spans="1:4" ht="18.75">
      <c r="A9" s="719"/>
      <c r="B9" s="722" t="s">
        <v>139</v>
      </c>
      <c r="C9" s="720"/>
      <c r="D9" s="720"/>
    </row>
    <row r="10" spans="1:4" ht="18.75">
      <c r="A10" s="719"/>
      <c r="B10" s="722" t="s">
        <v>3507</v>
      </c>
      <c r="C10" s="720"/>
      <c r="D10" s="720"/>
    </row>
    <row r="11" spans="1:4" ht="18.75">
      <c r="A11" s="719"/>
      <c r="B11" s="720"/>
      <c r="C11" s="720"/>
      <c r="D11" s="720"/>
    </row>
    <row r="12" spans="1:4" ht="18.75">
      <c r="A12" s="719"/>
      <c r="B12" s="722"/>
      <c r="C12" s="720"/>
      <c r="D12" s="720"/>
    </row>
    <row r="13" spans="1:4" ht="18.75">
      <c r="A13" s="719"/>
      <c r="B13" s="722"/>
      <c r="C13" s="720"/>
      <c r="D13" s="720"/>
    </row>
    <row r="14" spans="1:4" ht="18.75">
      <c r="A14" s="719"/>
      <c r="B14" s="722" t="s">
        <v>3508</v>
      </c>
      <c r="C14" s="720"/>
      <c r="D14" s="720"/>
    </row>
    <row r="15" spans="1:4" ht="18.75">
      <c r="A15" s="719"/>
      <c r="B15" s="722" t="s">
        <v>3509</v>
      </c>
      <c r="C15" s="720"/>
      <c r="D15" s="720"/>
    </row>
    <row r="16" spans="1:4" ht="18.75">
      <c r="A16" s="719"/>
      <c r="B16" s="722" t="s">
        <v>3510</v>
      </c>
      <c r="C16" s="720"/>
      <c r="D16" s="720"/>
    </row>
    <row r="17" spans="1:4" ht="18.75">
      <c r="A17" s="719"/>
      <c r="B17" s="722" t="s">
        <v>3511</v>
      </c>
      <c r="C17" s="720"/>
      <c r="D17" s="720"/>
    </row>
    <row r="18" spans="1:4" ht="18.75">
      <c r="A18" s="719"/>
      <c r="B18" s="722" t="s">
        <v>3512</v>
      </c>
      <c r="C18" s="720"/>
      <c r="D18" s="720"/>
    </row>
    <row r="19" spans="1:4" ht="18.75">
      <c r="A19" s="719"/>
      <c r="B19" s="722" t="s">
        <v>3513</v>
      </c>
      <c r="C19" s="720"/>
      <c r="D19" s="720"/>
    </row>
    <row r="20" spans="1:4" ht="18.75">
      <c r="A20" s="719"/>
      <c r="B20" s="722" t="s">
        <v>3514</v>
      </c>
      <c r="C20" s="720"/>
      <c r="D20" s="720"/>
    </row>
    <row r="21" spans="1:4" ht="18.75">
      <c r="A21" s="719"/>
      <c r="B21" s="722" t="s">
        <v>570</v>
      </c>
      <c r="C21" s="720"/>
      <c r="D21" s="720"/>
    </row>
    <row r="22" spans="1:4" ht="18.75">
      <c r="A22" s="719"/>
      <c r="B22" s="722" t="s">
        <v>2899</v>
      </c>
      <c r="C22" s="720"/>
      <c r="D22" s="720"/>
    </row>
    <row r="23" spans="1:4" ht="18.75">
      <c r="A23" s="719"/>
      <c r="B23" s="722" t="s">
        <v>568</v>
      </c>
      <c r="C23" s="720"/>
      <c r="D23" s="720"/>
    </row>
    <row r="24" spans="1:4" ht="18.75">
      <c r="A24" s="719"/>
      <c r="B24" s="722" t="s">
        <v>566</v>
      </c>
      <c r="C24" s="720"/>
      <c r="D24" s="720"/>
    </row>
    <row r="25" spans="1:4" ht="18.75">
      <c r="A25" s="719"/>
      <c r="B25" s="722" t="s">
        <v>563</v>
      </c>
      <c r="C25" s="720"/>
      <c r="D25" s="720"/>
    </row>
    <row r="26" spans="1:4" ht="18.75">
      <c r="A26" s="719"/>
      <c r="B26" s="720" t="s">
        <v>561</v>
      </c>
      <c r="C26" s="720"/>
      <c r="D26" s="720"/>
    </row>
    <row r="27" spans="1:4" ht="18.75">
      <c r="A27" s="719"/>
      <c r="B27" s="720" t="s">
        <v>558</v>
      </c>
      <c r="C27" s="720"/>
      <c r="D27" s="720"/>
    </row>
    <row r="28" spans="1:4" ht="18.75">
      <c r="A28" s="719"/>
      <c r="B28" s="720" t="s">
        <v>3515</v>
      </c>
      <c r="C28" s="720"/>
      <c r="D28" s="720"/>
    </row>
    <row r="29" spans="1:4" ht="18.75">
      <c r="A29" s="719"/>
      <c r="B29" s="720"/>
      <c r="C29" s="720"/>
      <c r="D29" s="720"/>
    </row>
    <row r="30" spans="1:4" ht="18.75">
      <c r="A30" s="719"/>
      <c r="B30" s="720"/>
      <c r="C30" s="720"/>
      <c r="D30" s="720"/>
    </row>
    <row r="31" spans="1:4" ht="18.75">
      <c r="A31" s="719"/>
      <c r="B31" s="720"/>
      <c r="C31" s="720"/>
      <c r="D31" s="720"/>
    </row>
    <row r="32" spans="1:4" ht="18.75">
      <c r="A32" s="719"/>
      <c r="B32" s="720"/>
      <c r="C32" s="720"/>
      <c r="D32" s="720"/>
    </row>
    <row r="33" spans="1:4" ht="18.75">
      <c r="A33" s="719"/>
      <c r="B33" s="720"/>
      <c r="C33" s="720"/>
      <c r="D33" s="720"/>
    </row>
    <row r="34" spans="1:4" ht="18.75">
      <c r="B34" s="720"/>
      <c r="C34" s="720"/>
      <c r="D34" s="720"/>
    </row>
    <row r="35" spans="1:4" ht="18.75">
      <c r="B35" s="720"/>
      <c r="C35" s="720"/>
      <c r="D35" s="720"/>
    </row>
  </sheetData>
  <phoneticPr fontId="136"/>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6"/>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41" customWidth="1"/>
    <col min="25" max="27" width="3" style="743" customWidth="1"/>
    <col min="28" max="28" width="3" style="741" customWidth="1"/>
    <col min="29" max="29" width="12.375" style="741" customWidth="1"/>
    <col min="30" max="256" width="9" style="741" customWidth="1"/>
    <col min="257" max="284" width="3" style="741" customWidth="1"/>
    <col min="285" max="285" width="12.375" style="741" customWidth="1"/>
    <col min="286" max="512" width="9" style="741" customWidth="1"/>
    <col min="513" max="540" width="3" style="741" customWidth="1"/>
    <col min="541" max="541" width="12.375" style="741" customWidth="1"/>
    <col min="542" max="768" width="9" style="741" customWidth="1"/>
    <col min="769" max="796" width="3" style="741" customWidth="1"/>
    <col min="797" max="797" width="12.375" style="741" customWidth="1"/>
    <col min="798" max="1024" width="9" style="741" customWidth="1"/>
    <col min="1025" max="1052" width="3" style="741" customWidth="1"/>
    <col min="1053" max="1053" width="12.375" style="741" customWidth="1"/>
    <col min="1054" max="1280" width="9" style="741" customWidth="1"/>
    <col min="1281" max="1308" width="3" style="741" customWidth="1"/>
    <col min="1309" max="1309" width="12.375" style="741" customWidth="1"/>
    <col min="1310" max="1536" width="9" style="741" customWidth="1"/>
    <col min="1537" max="1564" width="3" style="741" customWidth="1"/>
    <col min="1565" max="1565" width="12.375" style="741" customWidth="1"/>
    <col min="1566" max="1792" width="9" style="741" customWidth="1"/>
    <col min="1793" max="1820" width="3" style="741" customWidth="1"/>
    <col min="1821" max="1821" width="12.375" style="741" customWidth="1"/>
    <col min="1822" max="2048" width="9" style="741" customWidth="1"/>
    <col min="2049" max="2076" width="3" style="741" customWidth="1"/>
    <col min="2077" max="2077" width="12.375" style="741" customWidth="1"/>
    <col min="2078" max="2304" width="9" style="741" customWidth="1"/>
    <col min="2305" max="2332" width="3" style="741" customWidth="1"/>
    <col min="2333" max="2333" width="12.375" style="741" customWidth="1"/>
    <col min="2334" max="2560" width="9" style="741" customWidth="1"/>
    <col min="2561" max="2588" width="3" style="741" customWidth="1"/>
    <col min="2589" max="2589" width="12.375" style="741" customWidth="1"/>
    <col min="2590" max="2816" width="9" style="741" customWidth="1"/>
    <col min="2817" max="2844" width="3" style="741" customWidth="1"/>
    <col min="2845" max="2845" width="12.375" style="741" customWidth="1"/>
    <col min="2846" max="3072" width="9" style="741" customWidth="1"/>
    <col min="3073" max="3100" width="3" style="741" customWidth="1"/>
    <col min="3101" max="3101" width="12.375" style="741" customWidth="1"/>
    <col min="3102" max="3328" width="9" style="741" customWidth="1"/>
    <col min="3329" max="3356" width="3" style="741" customWidth="1"/>
    <col min="3357" max="3357" width="12.375" style="741" customWidth="1"/>
    <col min="3358" max="3584" width="9" style="741" customWidth="1"/>
    <col min="3585" max="3612" width="3" style="741" customWidth="1"/>
    <col min="3613" max="3613" width="12.375" style="741" customWidth="1"/>
    <col min="3614" max="3840" width="9" style="741" customWidth="1"/>
    <col min="3841" max="3868" width="3" style="741" customWidth="1"/>
    <col min="3869" max="3869" width="12.375" style="741" customWidth="1"/>
    <col min="3870" max="4096" width="9" style="741" customWidth="1"/>
    <col min="4097" max="4124" width="3" style="741" customWidth="1"/>
    <col min="4125" max="4125" width="12.375" style="741" customWidth="1"/>
    <col min="4126" max="4352" width="9" style="741" customWidth="1"/>
    <col min="4353" max="4380" width="3" style="741" customWidth="1"/>
    <col min="4381" max="4381" width="12.375" style="741" customWidth="1"/>
    <col min="4382" max="4608" width="9" style="741" customWidth="1"/>
    <col min="4609" max="4636" width="3" style="741" customWidth="1"/>
    <col min="4637" max="4637" width="12.375" style="741" customWidth="1"/>
    <col min="4638" max="4864" width="9" style="741" customWidth="1"/>
    <col min="4865" max="4892" width="3" style="741" customWidth="1"/>
    <col min="4893" max="4893" width="12.375" style="741" customWidth="1"/>
    <col min="4894" max="5120" width="9" style="741" customWidth="1"/>
    <col min="5121" max="5148" width="3" style="741" customWidth="1"/>
    <col min="5149" max="5149" width="12.375" style="741" customWidth="1"/>
    <col min="5150" max="5376" width="9" style="741" customWidth="1"/>
    <col min="5377" max="5404" width="3" style="741" customWidth="1"/>
    <col min="5405" max="5405" width="12.375" style="741" customWidth="1"/>
    <col min="5406" max="5632" width="9" style="741" customWidth="1"/>
    <col min="5633" max="5660" width="3" style="741" customWidth="1"/>
    <col min="5661" max="5661" width="12.375" style="741" customWidth="1"/>
    <col min="5662" max="5888" width="9" style="741" customWidth="1"/>
    <col min="5889" max="5916" width="3" style="741" customWidth="1"/>
    <col min="5917" max="5917" width="12.375" style="741" customWidth="1"/>
    <col min="5918" max="6144" width="9" style="741" customWidth="1"/>
    <col min="6145" max="6172" width="3" style="741" customWidth="1"/>
    <col min="6173" max="6173" width="12.375" style="741" customWidth="1"/>
    <col min="6174" max="6400" width="9" style="741" customWidth="1"/>
    <col min="6401" max="6428" width="3" style="741" customWidth="1"/>
    <col min="6429" max="6429" width="12.375" style="741" customWidth="1"/>
    <col min="6430" max="6656" width="9" style="741" customWidth="1"/>
    <col min="6657" max="6684" width="3" style="741" customWidth="1"/>
    <col min="6685" max="6685" width="12.375" style="741" customWidth="1"/>
    <col min="6686" max="6912" width="9" style="741" customWidth="1"/>
    <col min="6913" max="6940" width="3" style="741" customWidth="1"/>
    <col min="6941" max="6941" width="12.375" style="741" customWidth="1"/>
    <col min="6942" max="7168" width="9" style="741" customWidth="1"/>
    <col min="7169" max="7196" width="3" style="741" customWidth="1"/>
    <col min="7197" max="7197" width="12.375" style="741" customWidth="1"/>
    <col min="7198" max="7424" width="9" style="741" customWidth="1"/>
    <col min="7425" max="7452" width="3" style="741" customWidth="1"/>
    <col min="7453" max="7453" width="12.375" style="741" customWidth="1"/>
    <col min="7454" max="7680" width="9" style="741" customWidth="1"/>
    <col min="7681" max="7708" width="3" style="741" customWidth="1"/>
    <col min="7709" max="7709" width="12.375" style="741" customWidth="1"/>
    <col min="7710" max="7936" width="9" style="741" customWidth="1"/>
    <col min="7937" max="7964" width="3" style="741" customWidth="1"/>
    <col min="7965" max="7965" width="12.375" style="741" customWidth="1"/>
    <col min="7966" max="8192" width="9" style="741" customWidth="1"/>
    <col min="8193" max="8220" width="3" style="741" customWidth="1"/>
    <col min="8221" max="8221" width="12.375" style="741" customWidth="1"/>
    <col min="8222" max="8448" width="9" style="741" customWidth="1"/>
    <col min="8449" max="8476" width="3" style="741" customWidth="1"/>
    <col min="8477" max="8477" width="12.375" style="741" customWidth="1"/>
    <col min="8478" max="8704" width="9" style="741" customWidth="1"/>
    <col min="8705" max="8732" width="3" style="741" customWidth="1"/>
    <col min="8733" max="8733" width="12.375" style="741" customWidth="1"/>
    <col min="8734" max="8960" width="9" style="741" customWidth="1"/>
    <col min="8961" max="8988" width="3" style="741" customWidth="1"/>
    <col min="8989" max="8989" width="12.375" style="741" customWidth="1"/>
    <col min="8990" max="9216" width="9" style="741" customWidth="1"/>
    <col min="9217" max="9244" width="3" style="741" customWidth="1"/>
    <col min="9245" max="9245" width="12.375" style="741" customWidth="1"/>
    <col min="9246" max="9472" width="9" style="741" customWidth="1"/>
    <col min="9473" max="9500" width="3" style="741" customWidth="1"/>
    <col min="9501" max="9501" width="12.375" style="741" customWidth="1"/>
    <col min="9502" max="9728" width="9" style="741" customWidth="1"/>
    <col min="9729" max="9756" width="3" style="741" customWidth="1"/>
    <col min="9757" max="9757" width="12.375" style="741" customWidth="1"/>
    <col min="9758" max="9984" width="9" style="741" customWidth="1"/>
    <col min="9985" max="10012" width="3" style="741" customWidth="1"/>
    <col min="10013" max="10013" width="12.375" style="741" customWidth="1"/>
    <col min="10014" max="10240" width="9" style="741" customWidth="1"/>
    <col min="10241" max="10268" width="3" style="741" customWidth="1"/>
    <col min="10269" max="10269" width="12.375" style="741" customWidth="1"/>
    <col min="10270" max="10496" width="9" style="741" customWidth="1"/>
    <col min="10497" max="10524" width="3" style="741" customWidth="1"/>
    <col min="10525" max="10525" width="12.375" style="741" customWidth="1"/>
    <col min="10526" max="10752" width="9" style="741" customWidth="1"/>
    <col min="10753" max="10780" width="3" style="741" customWidth="1"/>
    <col min="10781" max="10781" width="12.375" style="741" customWidth="1"/>
    <col min="10782" max="11008" width="9" style="741" customWidth="1"/>
    <col min="11009" max="11036" width="3" style="741" customWidth="1"/>
    <col min="11037" max="11037" width="12.375" style="741" customWidth="1"/>
    <col min="11038" max="11264" width="9" style="741" customWidth="1"/>
    <col min="11265" max="11292" width="3" style="741" customWidth="1"/>
    <col min="11293" max="11293" width="12.375" style="741" customWidth="1"/>
    <col min="11294" max="11520" width="9" style="741" customWidth="1"/>
    <col min="11521" max="11548" width="3" style="741" customWidth="1"/>
    <col min="11549" max="11549" width="12.375" style="741" customWidth="1"/>
    <col min="11550" max="11776" width="9" style="741" customWidth="1"/>
    <col min="11777" max="11804" width="3" style="741" customWidth="1"/>
    <col min="11805" max="11805" width="12.375" style="741" customWidth="1"/>
    <col min="11806" max="12032" width="9" style="741" customWidth="1"/>
    <col min="12033" max="12060" width="3" style="741" customWidth="1"/>
    <col min="12061" max="12061" width="12.375" style="741" customWidth="1"/>
    <col min="12062" max="12288" width="9" style="741" customWidth="1"/>
    <col min="12289" max="12316" width="3" style="741" customWidth="1"/>
    <col min="12317" max="12317" width="12.375" style="741" customWidth="1"/>
    <col min="12318" max="12544" width="9" style="741" customWidth="1"/>
    <col min="12545" max="12572" width="3" style="741" customWidth="1"/>
    <col min="12573" max="12573" width="12.375" style="741" customWidth="1"/>
    <col min="12574" max="12800" width="9" style="741" customWidth="1"/>
    <col min="12801" max="12828" width="3" style="741" customWidth="1"/>
    <col min="12829" max="12829" width="12.375" style="741" customWidth="1"/>
    <col min="12830" max="13056" width="9" style="741" customWidth="1"/>
    <col min="13057" max="13084" width="3" style="741" customWidth="1"/>
    <col min="13085" max="13085" width="12.375" style="741" customWidth="1"/>
    <col min="13086" max="13312" width="9" style="741" customWidth="1"/>
    <col min="13313" max="13340" width="3" style="741" customWidth="1"/>
    <col min="13341" max="13341" width="12.375" style="741" customWidth="1"/>
    <col min="13342" max="13568" width="9" style="741" customWidth="1"/>
    <col min="13569" max="13596" width="3" style="741" customWidth="1"/>
    <col min="13597" max="13597" width="12.375" style="741" customWidth="1"/>
    <col min="13598" max="13824" width="9" style="741" customWidth="1"/>
    <col min="13825" max="13852" width="3" style="741" customWidth="1"/>
    <col min="13853" max="13853" width="12.375" style="741" customWidth="1"/>
    <col min="13854" max="14080" width="9" style="741" customWidth="1"/>
    <col min="14081" max="14108" width="3" style="741" customWidth="1"/>
    <col min="14109" max="14109" width="12.375" style="741" customWidth="1"/>
    <col min="14110" max="14336" width="9" style="741" customWidth="1"/>
    <col min="14337" max="14364" width="3" style="741" customWidth="1"/>
    <col min="14365" max="14365" width="12.375" style="741" customWidth="1"/>
    <col min="14366" max="14592" width="9" style="741" customWidth="1"/>
    <col min="14593" max="14620" width="3" style="741" customWidth="1"/>
    <col min="14621" max="14621" width="12.375" style="741" customWidth="1"/>
    <col min="14622" max="14848" width="9" style="741" customWidth="1"/>
    <col min="14849" max="14876" width="3" style="741" customWidth="1"/>
    <col min="14877" max="14877" width="12.375" style="741" customWidth="1"/>
    <col min="14878" max="15104" width="9" style="741" customWidth="1"/>
    <col min="15105" max="15132" width="3" style="741" customWidth="1"/>
    <col min="15133" max="15133" width="12.375" style="741" customWidth="1"/>
    <col min="15134" max="15360" width="9" style="741" customWidth="1"/>
    <col min="15361" max="15388" width="3" style="741" customWidth="1"/>
    <col min="15389" max="15389" width="12.375" style="741" customWidth="1"/>
    <col min="15390" max="15616" width="9" style="741" customWidth="1"/>
    <col min="15617" max="15644" width="3" style="741" customWidth="1"/>
    <col min="15645" max="15645" width="12.375" style="741" customWidth="1"/>
    <col min="15646" max="15872" width="9" style="741" customWidth="1"/>
    <col min="15873" max="15900" width="3" style="741" customWidth="1"/>
    <col min="15901" max="15901" width="12.375" style="741" customWidth="1"/>
    <col min="15902" max="16128" width="9" style="741" customWidth="1"/>
    <col min="16129" max="16156" width="3" style="741" customWidth="1"/>
    <col min="16157" max="16157" width="12.375" style="741" customWidth="1"/>
    <col min="16158" max="16384" width="9" style="741" customWidth="1"/>
  </cols>
  <sheetData>
    <row r="1" spans="1:28" ht="17.25" customHeight="1">
      <c r="H1" s="742"/>
      <c r="I1" s="742"/>
      <c r="J1" s="742"/>
      <c r="K1" s="742"/>
      <c r="AB1" s="742" t="s">
        <v>3596</v>
      </c>
    </row>
    <row r="3" spans="1:28" ht="19.5" customHeight="1">
      <c r="A3" s="5384" t="s">
        <v>3597</v>
      </c>
      <c r="B3" s="5384"/>
      <c r="C3" s="5384"/>
      <c r="D3" s="5384"/>
      <c r="E3" s="5384"/>
      <c r="F3" s="5384"/>
      <c r="G3" s="5384"/>
      <c r="H3" s="5384"/>
      <c r="I3" s="5384"/>
      <c r="J3" s="5384"/>
      <c r="K3" s="5384"/>
      <c r="L3" s="5384"/>
      <c r="M3" s="5384"/>
      <c r="N3" s="5384"/>
      <c r="O3" s="5384"/>
      <c r="P3" s="5384"/>
      <c r="Q3" s="5384"/>
      <c r="R3" s="5384"/>
      <c r="S3" s="5384"/>
      <c r="T3" s="5384"/>
      <c r="U3" s="5384"/>
      <c r="V3" s="5384"/>
      <c r="W3" s="5384"/>
      <c r="X3" s="5384"/>
      <c r="Y3" s="5384"/>
      <c r="Z3" s="5384"/>
      <c r="AA3" s="5384"/>
      <c r="AB3" s="5384"/>
    </row>
    <row r="4" spans="1:28" ht="18" customHeight="1">
      <c r="A4" s="5385" t="s">
        <v>3598</v>
      </c>
      <c r="B4" s="5385"/>
      <c r="C4" s="5385"/>
      <c r="D4" s="5385"/>
      <c r="E4" s="5385"/>
      <c r="F4" s="5385"/>
      <c r="G4" s="5385"/>
      <c r="H4" s="5385"/>
      <c r="I4" s="5385"/>
      <c r="J4" s="5385"/>
      <c r="K4" s="5385"/>
      <c r="L4" s="5385"/>
      <c r="M4" s="5385"/>
      <c r="N4" s="5385"/>
      <c r="O4" s="5385"/>
      <c r="P4" s="5385"/>
      <c r="Q4" s="5385"/>
      <c r="R4" s="5385"/>
      <c r="S4" s="5385"/>
      <c r="T4" s="5385"/>
      <c r="U4" s="5385"/>
      <c r="V4" s="5385"/>
      <c r="W4" s="5385"/>
      <c r="X4" s="5385"/>
      <c r="Y4" s="5385"/>
      <c r="Z4" s="5385"/>
      <c r="AA4" s="5385"/>
      <c r="AB4" s="5385"/>
    </row>
    <row r="5" spans="1:28" ht="13.5" customHeight="1">
      <c r="A5" s="744"/>
      <c r="B5" s="744"/>
      <c r="C5" s="744"/>
      <c r="D5" s="744"/>
      <c r="E5" s="744"/>
      <c r="F5" s="744"/>
      <c r="G5" s="744"/>
      <c r="H5" s="744"/>
      <c r="I5" s="744"/>
      <c r="J5" s="744"/>
      <c r="K5" s="744"/>
      <c r="L5" s="744"/>
      <c r="M5" s="744"/>
      <c r="N5" s="744"/>
      <c r="O5" s="744"/>
      <c r="P5" s="744"/>
      <c r="Q5" s="744"/>
      <c r="R5" s="744"/>
      <c r="S5" s="744"/>
      <c r="T5" s="744"/>
      <c r="U5" s="744"/>
      <c r="V5" s="744"/>
      <c r="W5" s="744"/>
      <c r="X5" s="744"/>
      <c r="Y5" s="744"/>
      <c r="Z5" s="744"/>
      <c r="AA5" s="744"/>
      <c r="AB5" s="744"/>
    </row>
    <row r="6" spans="1:28" ht="17.25" customHeight="1">
      <c r="B6" s="745"/>
      <c r="C6" s="745"/>
      <c r="D6" s="745"/>
      <c r="E6" s="745"/>
      <c r="F6" s="745"/>
      <c r="G6" s="745"/>
      <c r="M6" s="745"/>
      <c r="N6" s="745"/>
      <c r="U6" s="5386"/>
      <c r="V6" s="5386"/>
      <c r="W6" s="745" t="s">
        <v>477</v>
      </c>
      <c r="X6" s="1233"/>
      <c r="Y6" s="745" t="s">
        <v>5</v>
      </c>
      <c r="Z6" s="1233"/>
      <c r="AA6" s="745" t="s">
        <v>478</v>
      </c>
    </row>
    <row r="7" spans="1:28" ht="13.5" customHeight="1">
      <c r="B7" s="745"/>
      <c r="C7" s="745"/>
      <c r="D7" s="745"/>
      <c r="E7" s="745"/>
      <c r="F7" s="745"/>
      <c r="G7" s="745"/>
      <c r="H7" s="745"/>
      <c r="I7" s="745"/>
      <c r="J7" s="745"/>
      <c r="K7" s="745"/>
      <c r="Y7" s="741"/>
      <c r="Z7" s="741"/>
      <c r="AA7" s="741"/>
    </row>
    <row r="8" spans="1:28" ht="17.25" customHeight="1">
      <c r="A8" s="741" t="s">
        <v>3599</v>
      </c>
      <c r="D8" s="745"/>
      <c r="E8" s="745"/>
      <c r="F8" s="745"/>
      <c r="G8" s="745"/>
      <c r="H8" s="745"/>
      <c r="I8" s="745"/>
      <c r="J8" s="745"/>
      <c r="K8" s="745"/>
      <c r="Y8" s="741"/>
      <c r="Z8" s="741"/>
      <c r="AA8" s="741"/>
    </row>
    <row r="9" spans="1:28" ht="17.25" customHeight="1">
      <c r="Y9" s="741"/>
      <c r="Z9" s="741"/>
      <c r="AA9" s="741"/>
    </row>
    <row r="10" spans="1:28" ht="17.25" customHeight="1">
      <c r="K10" s="1193" t="s">
        <v>3600</v>
      </c>
      <c r="L10" s="1193"/>
      <c r="M10" s="1193"/>
      <c r="N10" s="1193"/>
      <c r="O10" s="1193"/>
      <c r="P10" s="1193"/>
      <c r="Q10" s="1193"/>
      <c r="R10" s="5383" t="str">
        <f>cst_wskakunin_owner1__address</f>
        <v>埼玉県埼玉県さいたま市浦和区岸町７－１２－３</v>
      </c>
      <c r="S10" s="5383"/>
      <c r="T10" s="5383"/>
      <c r="U10" s="5383"/>
      <c r="V10" s="5383"/>
      <c r="W10" s="5383"/>
      <c r="X10" s="5383"/>
      <c r="Y10" s="5383"/>
      <c r="Z10" s="5383"/>
      <c r="AA10" s="5383"/>
      <c r="AB10" s="5383"/>
    </row>
    <row r="11" spans="1:28" ht="17.25" customHeight="1">
      <c r="K11" s="1193" t="s">
        <v>3601</v>
      </c>
      <c r="L11" s="1193"/>
      <c r="M11" s="1193"/>
      <c r="N11" s="1193"/>
      <c r="O11" s="1193"/>
      <c r="P11" s="1193"/>
      <c r="Q11" s="1193"/>
      <c r="R11" s="5383"/>
      <c r="S11" s="5383"/>
      <c r="T11" s="5383"/>
      <c r="U11" s="5383"/>
      <c r="V11" s="5383"/>
      <c r="W11" s="5383"/>
      <c r="X11" s="5383"/>
      <c r="Y11" s="5383"/>
      <c r="Z11" s="5383"/>
      <c r="AA11" s="5383"/>
      <c r="AB11" s="5383"/>
    </row>
    <row r="12" spans="1:28" ht="17.25" customHeight="1">
      <c r="K12" s="1193" t="s">
        <v>3602</v>
      </c>
      <c r="L12" s="1193"/>
      <c r="M12" s="1193"/>
      <c r="N12" s="1193"/>
      <c r="O12" s="1193"/>
      <c r="P12" s="1193"/>
      <c r="Q12" s="1193"/>
      <c r="R12" s="5382" t="str">
        <f>cst_wskakunin_owner1__space3</f>
        <v>テスト建て主
代表取締役社長　テストさん</v>
      </c>
      <c r="S12" s="5382"/>
      <c r="T12" s="5382"/>
      <c r="U12" s="5382"/>
      <c r="V12" s="5382"/>
      <c r="W12" s="5382"/>
      <c r="X12" s="5382"/>
      <c r="Y12" s="5382"/>
      <c r="Z12" s="5382"/>
      <c r="AA12" s="5382"/>
      <c r="AB12" s="5382"/>
    </row>
    <row r="13" spans="1:28" ht="17.25" customHeight="1">
      <c r="K13" s="1193"/>
      <c r="L13" s="1193"/>
      <c r="M13" s="1193"/>
      <c r="N13" s="1193"/>
      <c r="O13" s="1193"/>
      <c r="P13" s="1193"/>
      <c r="Q13" s="1193"/>
      <c r="R13" s="5382"/>
      <c r="S13" s="5382"/>
      <c r="T13" s="5382"/>
      <c r="U13" s="5382"/>
      <c r="V13" s="5382"/>
      <c r="W13" s="5382"/>
      <c r="X13" s="5382"/>
      <c r="Y13" s="5382"/>
      <c r="Z13" s="5382"/>
      <c r="AA13" s="5382"/>
      <c r="AB13" s="5382"/>
    </row>
    <row r="14" spans="1:28" ht="15" customHeight="1">
      <c r="K14" s="1193"/>
      <c r="L14" s="1193"/>
      <c r="M14" s="1193"/>
      <c r="N14" s="1193"/>
      <c r="O14" s="1307"/>
      <c r="P14" s="1307"/>
      <c r="Q14" s="1307"/>
      <c r="R14" s="1307"/>
      <c r="S14" s="1307"/>
      <c r="T14" s="1307"/>
      <c r="U14" s="1307"/>
      <c r="V14" s="1307"/>
      <c r="W14" s="1307"/>
      <c r="X14" s="1307"/>
      <c r="Y14" s="1193"/>
      <c r="Z14" s="1193"/>
      <c r="AA14" s="1193"/>
      <c r="AB14" s="1193"/>
    </row>
    <row r="15" spans="1:28" ht="17.25" customHeight="1">
      <c r="K15" s="1193" t="s">
        <v>3603</v>
      </c>
      <c r="L15" s="1193"/>
      <c r="M15" s="1193"/>
      <c r="N15" s="1193"/>
      <c r="O15" s="1193"/>
      <c r="P15" s="1193"/>
      <c r="Q15" s="1193"/>
      <c r="R15" s="5383" t="str">
        <f>cst_wskakunin_dairi1__address</f>
        <v>埼玉県所沢市東新井町307-7</v>
      </c>
      <c r="S15" s="5383"/>
      <c r="T15" s="5383"/>
      <c r="U15" s="5383"/>
      <c r="V15" s="5383"/>
      <c r="W15" s="5383"/>
      <c r="X15" s="5383"/>
      <c r="Y15" s="5383"/>
      <c r="Z15" s="5383"/>
      <c r="AA15" s="5383"/>
      <c r="AB15" s="5383"/>
    </row>
    <row r="16" spans="1:28" ht="17.25" customHeight="1">
      <c r="K16" s="1193" t="s">
        <v>3601</v>
      </c>
      <c r="L16" s="1193"/>
      <c r="M16" s="1193"/>
      <c r="N16" s="1193"/>
      <c r="O16" s="1193"/>
      <c r="P16" s="1193"/>
      <c r="Q16" s="1193"/>
      <c r="R16" s="5383"/>
      <c r="S16" s="5383"/>
      <c r="T16" s="5383"/>
      <c r="U16" s="5383"/>
      <c r="V16" s="5383"/>
      <c r="W16" s="5383"/>
      <c r="X16" s="5383"/>
      <c r="Y16" s="5383"/>
      <c r="Z16" s="5383"/>
      <c r="AA16" s="5383"/>
      <c r="AB16" s="5383"/>
    </row>
    <row r="17" spans="1:28" ht="17.25" customHeight="1">
      <c r="K17" s="1193" t="s">
        <v>3604</v>
      </c>
      <c r="L17" s="1193"/>
      <c r="M17" s="1193"/>
      <c r="N17" s="1193"/>
      <c r="O17" s="1193"/>
      <c r="P17" s="1193"/>
      <c r="Q17" s="1193"/>
      <c r="R17" s="5382" t="str">
        <f>cst_wskakunin_dairi1__space5</f>
        <v>XXXアーキ
テスト代理人</v>
      </c>
      <c r="S17" s="5382"/>
      <c r="T17" s="5382"/>
      <c r="U17" s="5382"/>
      <c r="V17" s="5382"/>
      <c r="W17" s="5382"/>
      <c r="X17" s="5382"/>
      <c r="Y17" s="5382"/>
      <c r="Z17" s="5382"/>
      <c r="AA17" s="5382"/>
      <c r="AB17" s="5382"/>
    </row>
    <row r="18" spans="1:28" ht="17.25" customHeight="1">
      <c r="K18" s="1193"/>
      <c r="L18" s="1193"/>
      <c r="M18" s="1193"/>
      <c r="N18" s="1193"/>
      <c r="O18" s="1193"/>
      <c r="P18" s="1193"/>
      <c r="Q18" s="1193"/>
      <c r="R18" s="5382"/>
      <c r="S18" s="5382"/>
      <c r="T18" s="5382"/>
      <c r="U18" s="5382"/>
      <c r="V18" s="5382"/>
      <c r="W18" s="5382"/>
      <c r="X18" s="5382"/>
      <c r="Y18" s="5382"/>
      <c r="Z18" s="5382"/>
      <c r="AA18" s="5382"/>
      <c r="AB18" s="5382"/>
    </row>
    <row r="19" spans="1:28" ht="15" customHeight="1">
      <c r="Y19" s="741"/>
      <c r="Z19" s="741"/>
      <c r="AA19" s="741"/>
    </row>
    <row r="20" spans="1:28" ht="17.25" customHeight="1">
      <c r="A20" s="741" t="s">
        <v>3605</v>
      </c>
      <c r="Y20" s="741"/>
      <c r="Z20" s="741"/>
      <c r="AA20" s="741"/>
    </row>
    <row r="21" spans="1:28" ht="17.25" customHeight="1">
      <c r="A21" s="741" t="s">
        <v>3606</v>
      </c>
      <c r="Y21" s="741"/>
      <c r="Z21" s="741"/>
      <c r="AA21" s="741"/>
    </row>
    <row r="22" spans="1:28" ht="17.25" customHeight="1">
      <c r="A22" s="741" t="s">
        <v>3607</v>
      </c>
      <c r="Y22" s="741"/>
      <c r="Z22" s="741"/>
      <c r="AA22" s="741"/>
    </row>
    <row r="23" spans="1:28" ht="17.25" customHeight="1">
      <c r="Y23" s="741"/>
      <c r="Z23" s="741"/>
      <c r="AA23" s="741"/>
    </row>
    <row r="24" spans="1:28" ht="17.25" customHeight="1">
      <c r="A24" s="5380" t="s">
        <v>0</v>
      </c>
      <c r="B24" s="5380"/>
      <c r="C24" s="5380"/>
      <c r="D24" s="5380"/>
      <c r="E24" s="5380"/>
      <c r="F24" s="5380"/>
      <c r="G24" s="5380"/>
      <c r="H24" s="5380"/>
      <c r="I24" s="5380"/>
      <c r="J24" s="5380"/>
      <c r="K24" s="5380"/>
      <c r="L24" s="5380"/>
      <c r="M24" s="5380"/>
      <c r="N24" s="5380"/>
      <c r="O24" s="5380"/>
      <c r="P24" s="5380"/>
      <c r="Q24" s="5380"/>
      <c r="R24" s="5380"/>
      <c r="S24" s="5380"/>
      <c r="T24" s="5380"/>
      <c r="U24" s="5380"/>
      <c r="V24" s="5380"/>
      <c r="W24" s="5380"/>
      <c r="X24" s="5380"/>
      <c r="Y24" s="5380"/>
      <c r="Z24" s="5380"/>
      <c r="AA24" s="5380"/>
      <c r="AB24" s="5380"/>
    </row>
    <row r="25" spans="1:28" ht="17.25" customHeight="1">
      <c r="Y25" s="741"/>
      <c r="Z25" s="741"/>
      <c r="AA25" s="741"/>
    </row>
    <row r="26" spans="1:28" ht="17.25" customHeight="1">
      <c r="A26" s="747" t="s">
        <v>3608</v>
      </c>
      <c r="Y26" s="741"/>
      <c r="Z26" s="741"/>
      <c r="AA26" s="741"/>
    </row>
    <row r="27" spans="1:28" ht="17.25" customHeight="1">
      <c r="B27" s="1234" t="s">
        <v>139</v>
      </c>
      <c r="C27" s="741" t="s">
        <v>3609</v>
      </c>
    </row>
    <row r="28" spans="1:28" ht="17.25" customHeight="1">
      <c r="C28" s="1234" t="s">
        <v>139</v>
      </c>
      <c r="D28" s="747" t="s">
        <v>3610</v>
      </c>
    </row>
    <row r="29" spans="1:28" ht="17.25" customHeight="1">
      <c r="C29" s="1234" t="s">
        <v>139</v>
      </c>
      <c r="D29" s="741" t="s">
        <v>3611</v>
      </c>
      <c r="Y29" s="741"/>
      <c r="Z29" s="741"/>
      <c r="AA29" s="741"/>
    </row>
    <row r="30" spans="1:28" ht="17.25" customHeight="1">
      <c r="C30" s="746"/>
      <c r="D30" s="741" t="s">
        <v>3612</v>
      </c>
      <c r="Y30" s="741"/>
      <c r="Z30" s="741"/>
      <c r="AA30" s="741"/>
    </row>
    <row r="31" spans="1:28" ht="17.25" customHeight="1">
      <c r="C31" s="746"/>
      <c r="D31" s="1234" t="s">
        <v>139</v>
      </c>
      <c r="E31" s="741" t="s">
        <v>3613</v>
      </c>
      <c r="J31" s="1234" t="s">
        <v>139</v>
      </c>
      <c r="K31" s="741" t="s">
        <v>3614</v>
      </c>
      <c r="O31" s="1234" t="s">
        <v>139</v>
      </c>
      <c r="P31" s="741" t="s">
        <v>3615</v>
      </c>
      <c r="Y31" s="741"/>
      <c r="Z31" s="741"/>
      <c r="AA31" s="741"/>
    </row>
    <row r="32" spans="1:28" ht="17.25" customHeight="1">
      <c r="C32" s="1234" t="s">
        <v>139</v>
      </c>
      <c r="D32" s="741" t="s">
        <v>3616</v>
      </c>
    </row>
    <row r="33" spans="1:28" ht="17.25" customHeight="1">
      <c r="C33" s="1234" t="s">
        <v>139</v>
      </c>
      <c r="D33" s="741" t="s">
        <v>3617</v>
      </c>
    </row>
    <row r="34" spans="1:28" ht="17.25" customHeight="1">
      <c r="C34" s="1234" t="s">
        <v>139</v>
      </c>
      <c r="D34" s="741" t="s">
        <v>3618</v>
      </c>
      <c r="Y34" s="741"/>
      <c r="Z34" s="741"/>
      <c r="AA34" s="741"/>
    </row>
    <row r="35" spans="1:28" ht="17.25" customHeight="1">
      <c r="C35" s="1234" t="s">
        <v>139</v>
      </c>
      <c r="D35" s="741" t="s">
        <v>3619</v>
      </c>
      <c r="Y35" s="741"/>
      <c r="Z35" s="741"/>
      <c r="AA35" s="741"/>
    </row>
    <row r="36" spans="1:28" ht="17.25" customHeight="1">
      <c r="B36" s="1234" t="s">
        <v>139</v>
      </c>
      <c r="C36" s="741" t="s">
        <v>3620</v>
      </c>
      <c r="Y36" s="741"/>
      <c r="Z36" s="741"/>
      <c r="AA36" s="741"/>
    </row>
    <row r="37" spans="1:28" ht="17.25" customHeight="1">
      <c r="B37" s="1234" t="s">
        <v>139</v>
      </c>
      <c r="C37" s="741" t="s">
        <v>3621</v>
      </c>
      <c r="Y37" s="741"/>
      <c r="Z37" s="741"/>
      <c r="AA37" s="741"/>
    </row>
    <row r="38" spans="1:28" ht="17.25" customHeight="1">
      <c r="B38" s="1234" t="s">
        <v>139</v>
      </c>
      <c r="C38" s="741" t="s">
        <v>3622</v>
      </c>
    </row>
    <row r="39" spans="1:28" ht="17.25" customHeight="1">
      <c r="B39" s="1234" t="s">
        <v>139</v>
      </c>
      <c r="C39" s="741" t="s">
        <v>3623</v>
      </c>
    </row>
    <row r="40" spans="1:28" ht="17.25" customHeight="1">
      <c r="A40" s="5356" t="s">
        <v>3624</v>
      </c>
      <c r="B40" s="5356"/>
      <c r="C40" s="5356"/>
      <c r="D40" s="5356"/>
      <c r="E40" s="5356"/>
      <c r="F40" s="5356"/>
      <c r="G40" s="5356"/>
      <c r="H40" s="5356"/>
      <c r="I40" s="5356"/>
      <c r="K40" s="1234" t="s">
        <v>139</v>
      </c>
      <c r="L40" s="745" t="s">
        <v>497</v>
      </c>
      <c r="M40" s="742" t="s">
        <v>9</v>
      </c>
      <c r="N40" s="1234" t="s">
        <v>139</v>
      </c>
      <c r="O40" s="741" t="s">
        <v>3625</v>
      </c>
      <c r="S40" s="1234" t="s">
        <v>139</v>
      </c>
      <c r="T40" s="741" t="s">
        <v>3626</v>
      </c>
      <c r="W40" s="1234" t="s">
        <v>139</v>
      </c>
      <c r="X40" s="745" t="s">
        <v>498</v>
      </c>
    </row>
    <row r="41" spans="1:28" ht="17.25" customHeight="1">
      <c r="A41" s="5356" t="s">
        <v>3627</v>
      </c>
      <c r="B41" s="5356"/>
      <c r="C41" s="5356"/>
      <c r="D41" s="5356"/>
      <c r="E41" s="5356"/>
      <c r="F41" s="5356"/>
      <c r="G41" s="5356"/>
      <c r="H41" s="5356"/>
      <c r="I41" s="5356"/>
      <c r="K41" s="5381"/>
      <c r="L41" s="5381"/>
      <c r="M41" s="5381"/>
      <c r="N41" s="5381"/>
      <c r="O41" s="5381"/>
      <c r="P41" s="5381"/>
      <c r="Q41" s="5381"/>
      <c r="R41" s="5381"/>
      <c r="S41" s="5381"/>
      <c r="T41" s="5381"/>
      <c r="U41" s="5381"/>
      <c r="V41" s="5381"/>
      <c r="W41" s="5381"/>
      <c r="X41" s="5381"/>
      <c r="Y41" s="5381"/>
      <c r="Z41" s="5381"/>
      <c r="AA41" s="5381"/>
      <c r="AB41" s="5381"/>
    </row>
    <row r="42" spans="1:28" ht="17.25" customHeight="1">
      <c r="A42" s="5356" t="s">
        <v>3628</v>
      </c>
      <c r="B42" s="5356"/>
      <c r="C42" s="5356"/>
      <c r="D42" s="5356"/>
      <c r="E42" s="5356"/>
      <c r="F42" s="5356"/>
      <c r="G42" s="5356"/>
      <c r="H42" s="5356"/>
      <c r="I42" s="5356"/>
      <c r="K42" s="5378"/>
      <c r="L42" s="5378"/>
      <c r="M42" s="5378"/>
      <c r="N42" s="5378"/>
      <c r="O42" s="5378"/>
      <c r="P42" s="5378"/>
      <c r="Q42" s="5378"/>
      <c r="R42" s="5378"/>
      <c r="S42" s="5378"/>
      <c r="T42" s="5378"/>
      <c r="U42" s="5378"/>
      <c r="V42" s="5378"/>
      <c r="W42" s="5378"/>
      <c r="X42" s="5378"/>
      <c r="Y42" s="5378"/>
      <c r="Z42" s="5378"/>
      <c r="AA42" s="5378"/>
      <c r="AB42" s="5378"/>
    </row>
    <row r="43" spans="1:28" ht="17.25" customHeight="1">
      <c r="A43" s="5356" t="s">
        <v>3629</v>
      </c>
      <c r="B43" s="5356"/>
      <c r="C43" s="5356"/>
      <c r="D43" s="5356"/>
      <c r="E43" s="5356"/>
      <c r="F43" s="5356"/>
      <c r="G43" s="5356"/>
      <c r="H43" s="5356"/>
      <c r="I43" s="5356"/>
      <c r="K43" s="5379" t="str">
        <f>cst_wskakunin_KOUJI_TYAKUSYU_YOTEI_DATE</f>
        <v/>
      </c>
      <c r="L43" s="5379"/>
      <c r="M43" s="5379"/>
      <c r="N43" s="5379"/>
      <c r="O43" s="5379"/>
      <c r="P43" s="5379"/>
      <c r="Q43" s="5379"/>
      <c r="R43" s="5379"/>
      <c r="S43" s="5379"/>
      <c r="T43" s="5379"/>
      <c r="U43" s="5379"/>
      <c r="V43" s="5379"/>
      <c r="W43" s="5379"/>
      <c r="X43" s="5379"/>
      <c r="Y43" s="5379"/>
      <c r="Z43" s="5379"/>
      <c r="AA43" s="5379"/>
      <c r="AB43" s="5379"/>
    </row>
    <row r="44" spans="1:28" ht="17.25" customHeight="1">
      <c r="A44" s="5356" t="s">
        <v>3630</v>
      </c>
      <c r="B44" s="5356"/>
      <c r="C44" s="5356"/>
      <c r="D44" s="5356"/>
      <c r="E44" s="5356"/>
      <c r="F44" s="5356"/>
      <c r="G44" s="5356"/>
      <c r="H44" s="5356"/>
      <c r="I44" s="5356"/>
      <c r="K44" s="5357" t="str">
        <f>cst_wskakunin_BUILD__address</f>
        <v>埼玉県さいたま市緑区</v>
      </c>
      <c r="L44" s="5357"/>
      <c r="M44" s="5357"/>
      <c r="N44" s="5357"/>
      <c r="O44" s="5357"/>
      <c r="P44" s="5357"/>
      <c r="Q44" s="5357"/>
      <c r="R44" s="5357"/>
      <c r="S44" s="5357"/>
      <c r="T44" s="5357"/>
      <c r="U44" s="5357"/>
      <c r="V44" s="5357"/>
      <c r="W44" s="5357"/>
      <c r="X44" s="5357"/>
      <c r="Y44" s="5357"/>
      <c r="Z44" s="5357"/>
      <c r="AA44" s="5357"/>
      <c r="AB44" s="5357"/>
    </row>
    <row r="45" spans="1:28" ht="17.25" customHeight="1">
      <c r="A45" s="5356" t="s">
        <v>3631</v>
      </c>
      <c r="B45" s="5356"/>
      <c r="C45" s="5356"/>
      <c r="D45" s="5356"/>
      <c r="E45" s="5356"/>
      <c r="F45" s="5356"/>
      <c r="G45" s="5356"/>
      <c r="H45" s="5356"/>
      <c r="I45" s="5356"/>
      <c r="K45" s="5357" t="str">
        <f>cst_wskakunin_BUILD_NAME</f>
        <v>テスト０７１１－１</v>
      </c>
      <c r="L45" s="5357"/>
      <c r="M45" s="5357"/>
      <c r="N45" s="5357"/>
      <c r="O45" s="5357"/>
      <c r="P45" s="5357"/>
      <c r="Q45" s="5357"/>
      <c r="R45" s="5357"/>
      <c r="S45" s="5357"/>
      <c r="T45" s="5357"/>
      <c r="U45" s="5357"/>
      <c r="V45" s="5357"/>
      <c r="W45" s="5357"/>
      <c r="X45" s="5357"/>
      <c r="Y45" s="5357"/>
      <c r="Z45" s="5357"/>
      <c r="AA45" s="5357"/>
      <c r="AB45" s="5357"/>
    </row>
    <row r="46" spans="1:28" ht="17.25" customHeight="1">
      <c r="A46" s="5358" t="s">
        <v>3632</v>
      </c>
      <c r="B46" s="5358"/>
      <c r="C46" s="5358"/>
      <c r="D46" s="5358"/>
      <c r="E46" s="5358"/>
      <c r="F46" s="5358"/>
      <c r="G46" s="5358"/>
      <c r="H46" s="5358"/>
      <c r="I46" s="5358"/>
      <c r="J46" s="748"/>
      <c r="K46" s="5359" t="str">
        <f>cst_wskakunin_YOUTO</f>
        <v/>
      </c>
      <c r="L46" s="5359"/>
      <c r="M46" s="5359"/>
      <c r="N46" s="5359"/>
      <c r="O46" s="5359"/>
      <c r="P46" s="5359"/>
      <c r="Q46" s="5359"/>
      <c r="R46" s="5359"/>
      <c r="S46" s="5359"/>
      <c r="T46" s="5359"/>
      <c r="U46" s="5359"/>
      <c r="V46" s="5359"/>
      <c r="W46" s="5359"/>
      <c r="X46" s="5359"/>
      <c r="Y46" s="5359"/>
      <c r="Z46" s="5359"/>
      <c r="AA46" s="5359"/>
      <c r="AB46" s="5359"/>
    </row>
    <row r="47" spans="1:28" ht="24" customHeight="1">
      <c r="A47" s="5360" t="s">
        <v>3114</v>
      </c>
      <c r="B47" s="5361"/>
      <c r="C47" s="5361"/>
      <c r="D47" s="5361"/>
      <c r="E47" s="5361"/>
      <c r="F47" s="5361"/>
      <c r="G47" s="5361"/>
      <c r="H47" s="5361"/>
      <c r="I47" s="5361"/>
      <c r="J47" s="5361"/>
      <c r="K47" s="5361"/>
      <c r="L47" s="5361"/>
      <c r="M47" s="5361"/>
      <c r="N47" s="5362"/>
      <c r="O47" s="5363" t="s">
        <v>3633</v>
      </c>
      <c r="P47" s="5364"/>
      <c r="Q47" s="5364"/>
      <c r="R47" s="5364"/>
      <c r="S47" s="5364"/>
      <c r="T47" s="5364"/>
      <c r="U47" s="5364"/>
      <c r="V47" s="5364"/>
      <c r="W47" s="5364"/>
      <c r="X47" s="5364"/>
      <c r="Y47" s="5364"/>
      <c r="Z47" s="5364"/>
      <c r="AA47" s="5364"/>
      <c r="AB47" s="5365"/>
    </row>
    <row r="48" spans="1:28" ht="24" customHeight="1">
      <c r="A48" s="5372" t="s">
        <v>3634</v>
      </c>
      <c r="B48" s="5373"/>
      <c r="C48" s="5373"/>
      <c r="D48" s="5373"/>
      <c r="E48" s="5373"/>
      <c r="F48" s="5373"/>
      <c r="G48" s="5373"/>
      <c r="H48" s="5373"/>
      <c r="I48" s="5373"/>
      <c r="J48" s="5373"/>
      <c r="K48" s="5373"/>
      <c r="L48" s="5373"/>
      <c r="M48" s="5373"/>
      <c r="N48" s="5374"/>
      <c r="O48" s="5366"/>
      <c r="P48" s="5367"/>
      <c r="Q48" s="5367"/>
      <c r="R48" s="5367"/>
      <c r="S48" s="5367"/>
      <c r="T48" s="5367"/>
      <c r="U48" s="5367"/>
      <c r="V48" s="5367"/>
      <c r="W48" s="5367"/>
      <c r="X48" s="5367"/>
      <c r="Y48" s="5367"/>
      <c r="Z48" s="5367"/>
      <c r="AA48" s="5367"/>
      <c r="AB48" s="5368"/>
    </row>
    <row r="49" spans="1:28" ht="24" customHeight="1">
      <c r="A49" s="5375" t="s">
        <v>3635</v>
      </c>
      <c r="B49" s="5376"/>
      <c r="C49" s="5376"/>
      <c r="D49" s="5376"/>
      <c r="E49" s="5376"/>
      <c r="F49" s="5376"/>
      <c r="G49" s="5376"/>
      <c r="H49" s="5376"/>
      <c r="I49" s="5376"/>
      <c r="J49" s="5376"/>
      <c r="K49" s="5376"/>
      <c r="L49" s="5376"/>
      <c r="M49" s="5376"/>
      <c r="N49" s="5377"/>
      <c r="O49" s="5366"/>
      <c r="P49" s="5367"/>
      <c r="Q49" s="5367"/>
      <c r="R49" s="5367"/>
      <c r="S49" s="5367"/>
      <c r="T49" s="5367"/>
      <c r="U49" s="5367"/>
      <c r="V49" s="5367"/>
      <c r="W49" s="5367"/>
      <c r="X49" s="5367"/>
      <c r="Y49" s="5367"/>
      <c r="Z49" s="5367"/>
      <c r="AA49" s="5367"/>
      <c r="AB49" s="5368"/>
    </row>
    <row r="50" spans="1:28" ht="24" customHeight="1">
      <c r="A50" s="5360" t="s">
        <v>3953</v>
      </c>
      <c r="B50" s="5361"/>
      <c r="C50" s="5361"/>
      <c r="D50" s="5361"/>
      <c r="E50" s="5361"/>
      <c r="F50" s="5361"/>
      <c r="G50" s="5361"/>
      <c r="H50" s="5361"/>
      <c r="I50" s="5361"/>
      <c r="J50" s="5361"/>
      <c r="K50" s="5361"/>
      <c r="L50" s="5361"/>
      <c r="M50" s="5361"/>
      <c r="N50" s="5362"/>
      <c r="O50" s="5369"/>
      <c r="P50" s="5370"/>
      <c r="Q50" s="5370"/>
      <c r="R50" s="5370"/>
      <c r="S50" s="5370"/>
      <c r="T50" s="5370"/>
      <c r="U50" s="5370"/>
      <c r="V50" s="5370"/>
      <c r="W50" s="5370"/>
      <c r="X50" s="5370"/>
      <c r="Y50" s="5370"/>
      <c r="Z50" s="5370"/>
      <c r="AA50" s="5370"/>
      <c r="AB50" s="5371"/>
    </row>
    <row r="52" spans="1:28">
      <c r="A52" s="741" t="s">
        <v>3028</v>
      </c>
    </row>
    <row r="53" spans="1:28">
      <c r="A53" s="741" t="s">
        <v>3636</v>
      </c>
    </row>
    <row r="54" spans="1:28">
      <c r="A54" s="741" t="s">
        <v>3949</v>
      </c>
    </row>
    <row r="55" spans="1:28">
      <c r="A55" s="741" t="s">
        <v>3950</v>
      </c>
    </row>
    <row r="56" spans="1:28">
      <c r="A56" s="741" t="s">
        <v>3951</v>
      </c>
    </row>
    <row r="57" spans="1:28">
      <c r="A57" s="741" t="s">
        <v>3637</v>
      </c>
    </row>
    <row r="58" spans="1:28">
      <c r="A58" s="741" t="s">
        <v>3952</v>
      </c>
    </row>
    <row r="59" spans="1:28">
      <c r="A59" s="741" t="s">
        <v>3638</v>
      </c>
    </row>
  </sheetData>
  <mergeCells count="26">
    <mergeCell ref="R15:AB16"/>
    <mergeCell ref="A3:AB3"/>
    <mergeCell ref="A4:AB4"/>
    <mergeCell ref="U6:V6"/>
    <mergeCell ref="R10:AB11"/>
    <mergeCell ref="R12:AB13"/>
    <mergeCell ref="A24:AB24"/>
    <mergeCell ref="A40:I40"/>
    <mergeCell ref="A41:I41"/>
    <mergeCell ref="K41:AB41"/>
    <mergeCell ref="R17:AB18"/>
    <mergeCell ref="A42:I42"/>
    <mergeCell ref="K42:AB42"/>
    <mergeCell ref="A43:I43"/>
    <mergeCell ref="K43:AB43"/>
    <mergeCell ref="A44:I44"/>
    <mergeCell ref="K44:AB44"/>
    <mergeCell ref="A45:I45"/>
    <mergeCell ref="K45:AB45"/>
    <mergeCell ref="A46:I46"/>
    <mergeCell ref="K46:AB46"/>
    <mergeCell ref="A47:N47"/>
    <mergeCell ref="O47:AB50"/>
    <mergeCell ref="A48:N48"/>
    <mergeCell ref="A49:N49"/>
    <mergeCell ref="A50:N50"/>
  </mergeCells>
  <phoneticPr fontId="136"/>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51" customWidth="1"/>
    <col min="18" max="18" width="3.625" style="363" customWidth="1"/>
    <col min="19" max="24" width="3.625" style="751" customWidth="1"/>
    <col min="25" max="265" width="9" style="751" customWidth="1"/>
    <col min="266" max="266" width="1.625" style="751" customWidth="1"/>
    <col min="267" max="267" width="2.125" style="751" customWidth="1"/>
    <col min="268" max="268" width="3" style="751" customWidth="1"/>
    <col min="269" max="269" width="8.5" style="751" customWidth="1"/>
    <col min="270" max="270" width="5.375" style="751" customWidth="1"/>
    <col min="271" max="271" width="9.5" style="751" customWidth="1"/>
    <col min="272" max="272" width="11" style="751" customWidth="1"/>
    <col min="273" max="273" width="9.5" style="751" customWidth="1"/>
    <col min="274" max="274" width="6.625" style="751" customWidth="1"/>
    <col min="275" max="275" width="3.25" style="751" bestFit="1" customWidth="1"/>
    <col min="276" max="276" width="5.125" style="751" customWidth="1"/>
    <col min="277" max="277" width="3.25" style="751" customWidth="1"/>
    <col min="278" max="278" width="5.125" style="751" customWidth="1"/>
    <col min="279" max="279" width="3.25" style="751" customWidth="1"/>
    <col min="280" max="521" width="9" style="751" customWidth="1"/>
    <col min="522" max="522" width="1.625" style="751" customWidth="1"/>
    <col min="523" max="523" width="2.125" style="751" customWidth="1"/>
    <col min="524" max="524" width="3" style="751" customWidth="1"/>
    <col min="525" max="525" width="8.5" style="751" customWidth="1"/>
    <col min="526" max="526" width="5.375" style="751" customWidth="1"/>
    <col min="527" max="527" width="9.5" style="751" customWidth="1"/>
    <col min="528" max="528" width="11" style="751" customWidth="1"/>
    <col min="529" max="529" width="9.5" style="751" customWidth="1"/>
    <col min="530" max="530" width="6.625" style="751" customWidth="1"/>
    <col min="531" max="531" width="3.25" style="751" bestFit="1" customWidth="1"/>
    <col min="532" max="532" width="5.125" style="751" customWidth="1"/>
    <col min="533" max="533" width="3.25" style="751" customWidth="1"/>
    <col min="534" max="534" width="5.125" style="751" customWidth="1"/>
    <col min="535" max="535" width="3.25" style="751" customWidth="1"/>
    <col min="536" max="777" width="9" style="751" customWidth="1"/>
    <col min="778" max="778" width="1.625" style="751" customWidth="1"/>
    <col min="779" max="779" width="2.125" style="751" customWidth="1"/>
    <col min="780" max="780" width="3" style="751" customWidth="1"/>
    <col min="781" max="781" width="8.5" style="751" customWidth="1"/>
    <col min="782" max="782" width="5.375" style="751" customWidth="1"/>
    <col min="783" max="783" width="9.5" style="751" customWidth="1"/>
    <col min="784" max="784" width="11" style="751" customWidth="1"/>
    <col min="785" max="785" width="9.5" style="751" customWidth="1"/>
    <col min="786" max="786" width="6.625" style="751" customWidth="1"/>
    <col min="787" max="787" width="3.25" style="751" bestFit="1" customWidth="1"/>
    <col min="788" max="788" width="5.125" style="751" customWidth="1"/>
    <col min="789" max="789" width="3.25" style="751" customWidth="1"/>
    <col min="790" max="790" width="5.125" style="751" customWidth="1"/>
    <col min="791" max="791" width="3.25" style="751" customWidth="1"/>
    <col min="792" max="1033" width="9" style="751" customWidth="1"/>
    <col min="1034" max="1034" width="1.625" style="751" customWidth="1"/>
    <col min="1035" max="1035" width="2.125" style="751" customWidth="1"/>
    <col min="1036" max="1036" width="3" style="751" customWidth="1"/>
    <col min="1037" max="1037" width="8.5" style="751" customWidth="1"/>
    <col min="1038" max="1038" width="5.375" style="751" customWidth="1"/>
    <col min="1039" max="1039" width="9.5" style="751" customWidth="1"/>
    <col min="1040" max="1040" width="11" style="751" customWidth="1"/>
    <col min="1041" max="1041" width="9.5" style="751" customWidth="1"/>
    <col min="1042" max="1042" width="6.625" style="751" customWidth="1"/>
    <col min="1043" max="1043" width="3.25" style="751" bestFit="1" customWidth="1"/>
    <col min="1044" max="1044" width="5.125" style="751" customWidth="1"/>
    <col min="1045" max="1045" width="3.25" style="751" customWidth="1"/>
    <col min="1046" max="1046" width="5.125" style="751" customWidth="1"/>
    <col min="1047" max="1047" width="3.25" style="751" customWidth="1"/>
    <col min="1048" max="1289" width="9" style="751" customWidth="1"/>
    <col min="1290" max="1290" width="1.625" style="751" customWidth="1"/>
    <col min="1291" max="1291" width="2.125" style="751" customWidth="1"/>
    <col min="1292" max="1292" width="3" style="751" customWidth="1"/>
    <col min="1293" max="1293" width="8.5" style="751" customWidth="1"/>
    <col min="1294" max="1294" width="5.375" style="751" customWidth="1"/>
    <col min="1295" max="1295" width="9.5" style="751" customWidth="1"/>
    <col min="1296" max="1296" width="11" style="751" customWidth="1"/>
    <col min="1297" max="1297" width="9.5" style="751" customWidth="1"/>
    <col min="1298" max="1298" width="6.625" style="751" customWidth="1"/>
    <col min="1299" max="1299" width="3.25" style="751" bestFit="1" customWidth="1"/>
    <col min="1300" max="1300" width="5.125" style="751" customWidth="1"/>
    <col min="1301" max="1301" width="3.25" style="751" customWidth="1"/>
    <col min="1302" max="1302" width="5.125" style="751" customWidth="1"/>
    <col min="1303" max="1303" width="3.25" style="751" customWidth="1"/>
    <col min="1304" max="1545" width="9" style="751" customWidth="1"/>
    <col min="1546" max="1546" width="1.625" style="751" customWidth="1"/>
    <col min="1547" max="1547" width="2.125" style="751" customWidth="1"/>
    <col min="1548" max="1548" width="3" style="751" customWidth="1"/>
    <col min="1549" max="1549" width="8.5" style="751" customWidth="1"/>
    <col min="1550" max="1550" width="5.375" style="751" customWidth="1"/>
    <col min="1551" max="1551" width="9.5" style="751" customWidth="1"/>
    <col min="1552" max="1552" width="11" style="751" customWidth="1"/>
    <col min="1553" max="1553" width="9.5" style="751" customWidth="1"/>
    <col min="1554" max="1554" width="6.625" style="751" customWidth="1"/>
    <col min="1555" max="1555" width="3.25" style="751" bestFit="1" customWidth="1"/>
    <col min="1556" max="1556" width="5.125" style="751" customWidth="1"/>
    <col min="1557" max="1557" width="3.25" style="751" customWidth="1"/>
    <col min="1558" max="1558" width="5.125" style="751" customWidth="1"/>
    <col min="1559" max="1559" width="3.25" style="751" customWidth="1"/>
    <col min="1560" max="1801" width="9" style="751" customWidth="1"/>
    <col min="1802" max="1802" width="1.625" style="751" customWidth="1"/>
    <col min="1803" max="1803" width="2.125" style="751" customWidth="1"/>
    <col min="1804" max="1804" width="3" style="751" customWidth="1"/>
    <col min="1805" max="1805" width="8.5" style="751" customWidth="1"/>
    <col min="1806" max="1806" width="5.375" style="751" customWidth="1"/>
    <col min="1807" max="1807" width="9.5" style="751" customWidth="1"/>
    <col min="1808" max="1808" width="11" style="751" customWidth="1"/>
    <col min="1809" max="1809" width="9.5" style="751" customWidth="1"/>
    <col min="1810" max="1810" width="6.625" style="751" customWidth="1"/>
    <col min="1811" max="1811" width="3.25" style="751" bestFit="1" customWidth="1"/>
    <col min="1812" max="1812" width="5.125" style="751" customWidth="1"/>
    <col min="1813" max="1813" width="3.25" style="751" customWidth="1"/>
    <col min="1814" max="1814" width="5.125" style="751" customWidth="1"/>
    <col min="1815" max="1815" width="3.25" style="751" customWidth="1"/>
    <col min="1816" max="2057" width="9" style="751" customWidth="1"/>
    <col min="2058" max="2058" width="1.625" style="751" customWidth="1"/>
    <col min="2059" max="2059" width="2.125" style="751" customWidth="1"/>
    <col min="2060" max="2060" width="3" style="751" customWidth="1"/>
    <col min="2061" max="2061" width="8.5" style="751" customWidth="1"/>
    <col min="2062" max="2062" width="5.375" style="751" customWidth="1"/>
    <col min="2063" max="2063" width="9.5" style="751" customWidth="1"/>
    <col min="2064" max="2064" width="11" style="751" customWidth="1"/>
    <col min="2065" max="2065" width="9.5" style="751" customWidth="1"/>
    <col min="2066" max="2066" width="6.625" style="751" customWidth="1"/>
    <col min="2067" max="2067" width="3.25" style="751" bestFit="1" customWidth="1"/>
    <col min="2068" max="2068" width="5.125" style="751" customWidth="1"/>
    <col min="2069" max="2069" width="3.25" style="751" customWidth="1"/>
    <col min="2070" max="2070" width="5.125" style="751" customWidth="1"/>
    <col min="2071" max="2071" width="3.25" style="751" customWidth="1"/>
    <col min="2072" max="2313" width="9" style="751" customWidth="1"/>
    <col min="2314" max="2314" width="1.625" style="751" customWidth="1"/>
    <col min="2315" max="2315" width="2.125" style="751" customWidth="1"/>
    <col min="2316" max="2316" width="3" style="751" customWidth="1"/>
    <col min="2317" max="2317" width="8.5" style="751" customWidth="1"/>
    <col min="2318" max="2318" width="5.375" style="751" customWidth="1"/>
    <col min="2319" max="2319" width="9.5" style="751" customWidth="1"/>
    <col min="2320" max="2320" width="11" style="751" customWidth="1"/>
    <col min="2321" max="2321" width="9.5" style="751" customWidth="1"/>
    <col min="2322" max="2322" width="6.625" style="751" customWidth="1"/>
    <col min="2323" max="2323" width="3.25" style="751" bestFit="1" customWidth="1"/>
    <col min="2324" max="2324" width="5.125" style="751" customWidth="1"/>
    <col min="2325" max="2325" width="3.25" style="751" customWidth="1"/>
    <col min="2326" max="2326" width="5.125" style="751" customWidth="1"/>
    <col min="2327" max="2327" width="3.25" style="751" customWidth="1"/>
    <col min="2328" max="2569" width="9" style="751" customWidth="1"/>
    <col min="2570" max="2570" width="1.625" style="751" customWidth="1"/>
    <col min="2571" max="2571" width="2.125" style="751" customWidth="1"/>
    <col min="2572" max="2572" width="3" style="751" customWidth="1"/>
    <col min="2573" max="2573" width="8.5" style="751" customWidth="1"/>
    <col min="2574" max="2574" width="5.375" style="751" customWidth="1"/>
    <col min="2575" max="2575" width="9.5" style="751" customWidth="1"/>
    <col min="2576" max="2576" width="11" style="751" customWidth="1"/>
    <col min="2577" max="2577" width="9.5" style="751" customWidth="1"/>
    <col min="2578" max="2578" width="6.625" style="751" customWidth="1"/>
    <col min="2579" max="2579" width="3.25" style="751" bestFit="1" customWidth="1"/>
    <col min="2580" max="2580" width="5.125" style="751" customWidth="1"/>
    <col min="2581" max="2581" width="3.25" style="751" customWidth="1"/>
    <col min="2582" max="2582" width="5.125" style="751" customWidth="1"/>
    <col min="2583" max="2583" width="3.25" style="751" customWidth="1"/>
    <col min="2584" max="2825" width="9" style="751" customWidth="1"/>
    <col min="2826" max="2826" width="1.625" style="751" customWidth="1"/>
    <col min="2827" max="2827" width="2.125" style="751" customWidth="1"/>
    <col min="2828" max="2828" width="3" style="751" customWidth="1"/>
    <col min="2829" max="2829" width="8.5" style="751" customWidth="1"/>
    <col min="2830" max="2830" width="5.375" style="751" customWidth="1"/>
    <col min="2831" max="2831" width="9.5" style="751" customWidth="1"/>
    <col min="2832" max="2832" width="11" style="751" customWidth="1"/>
    <col min="2833" max="2833" width="9.5" style="751" customWidth="1"/>
    <col min="2834" max="2834" width="6.625" style="751" customWidth="1"/>
    <col min="2835" max="2835" width="3.25" style="751" bestFit="1" customWidth="1"/>
    <col min="2836" max="2836" width="5.125" style="751" customWidth="1"/>
    <col min="2837" max="2837" width="3.25" style="751" customWidth="1"/>
    <col min="2838" max="2838" width="5.125" style="751" customWidth="1"/>
    <col min="2839" max="2839" width="3.25" style="751" customWidth="1"/>
    <col min="2840" max="3081" width="9" style="751" customWidth="1"/>
    <col min="3082" max="3082" width="1.625" style="751" customWidth="1"/>
    <col min="3083" max="3083" width="2.125" style="751" customWidth="1"/>
    <col min="3084" max="3084" width="3" style="751" customWidth="1"/>
    <col min="3085" max="3085" width="8.5" style="751" customWidth="1"/>
    <col min="3086" max="3086" width="5.375" style="751" customWidth="1"/>
    <col min="3087" max="3087" width="9.5" style="751" customWidth="1"/>
    <col min="3088" max="3088" width="11" style="751" customWidth="1"/>
    <col min="3089" max="3089" width="9.5" style="751" customWidth="1"/>
    <col min="3090" max="3090" width="6.625" style="751" customWidth="1"/>
    <col min="3091" max="3091" width="3.25" style="751" bestFit="1" customWidth="1"/>
    <col min="3092" max="3092" width="5.125" style="751" customWidth="1"/>
    <col min="3093" max="3093" width="3.25" style="751" customWidth="1"/>
    <col min="3094" max="3094" width="5.125" style="751" customWidth="1"/>
    <col min="3095" max="3095" width="3.25" style="751" customWidth="1"/>
    <col min="3096" max="3337" width="9" style="751" customWidth="1"/>
    <col min="3338" max="3338" width="1.625" style="751" customWidth="1"/>
    <col min="3339" max="3339" width="2.125" style="751" customWidth="1"/>
    <col min="3340" max="3340" width="3" style="751" customWidth="1"/>
    <col min="3341" max="3341" width="8.5" style="751" customWidth="1"/>
    <col min="3342" max="3342" width="5.375" style="751" customWidth="1"/>
    <col min="3343" max="3343" width="9.5" style="751" customWidth="1"/>
    <col min="3344" max="3344" width="11" style="751" customWidth="1"/>
    <col min="3345" max="3345" width="9.5" style="751" customWidth="1"/>
    <col min="3346" max="3346" width="6.625" style="751" customWidth="1"/>
    <col min="3347" max="3347" width="3.25" style="751" bestFit="1" customWidth="1"/>
    <col min="3348" max="3348" width="5.125" style="751" customWidth="1"/>
    <col min="3349" max="3349" width="3.25" style="751" customWidth="1"/>
    <col min="3350" max="3350" width="5.125" style="751" customWidth="1"/>
    <col min="3351" max="3351" width="3.25" style="751" customWidth="1"/>
    <col min="3352" max="3593" width="9" style="751" customWidth="1"/>
    <col min="3594" max="3594" width="1.625" style="751" customWidth="1"/>
    <col min="3595" max="3595" width="2.125" style="751" customWidth="1"/>
    <col min="3596" max="3596" width="3" style="751" customWidth="1"/>
    <col min="3597" max="3597" width="8.5" style="751" customWidth="1"/>
    <col min="3598" max="3598" width="5.375" style="751" customWidth="1"/>
    <col min="3599" max="3599" width="9.5" style="751" customWidth="1"/>
    <col min="3600" max="3600" width="11" style="751" customWidth="1"/>
    <col min="3601" max="3601" width="9.5" style="751" customWidth="1"/>
    <col min="3602" max="3602" width="6.625" style="751" customWidth="1"/>
    <col min="3603" max="3603" width="3.25" style="751" bestFit="1" customWidth="1"/>
    <col min="3604" max="3604" width="5.125" style="751" customWidth="1"/>
    <col min="3605" max="3605" width="3.25" style="751" customWidth="1"/>
    <col min="3606" max="3606" width="5.125" style="751" customWidth="1"/>
    <col min="3607" max="3607" width="3.25" style="751" customWidth="1"/>
    <col min="3608" max="3849" width="9" style="751" customWidth="1"/>
    <col min="3850" max="3850" width="1.625" style="751" customWidth="1"/>
    <col min="3851" max="3851" width="2.125" style="751" customWidth="1"/>
    <col min="3852" max="3852" width="3" style="751" customWidth="1"/>
    <col min="3853" max="3853" width="8.5" style="751" customWidth="1"/>
    <col min="3854" max="3854" width="5.375" style="751" customWidth="1"/>
    <col min="3855" max="3855" width="9.5" style="751" customWidth="1"/>
    <col min="3856" max="3856" width="11" style="751" customWidth="1"/>
    <col min="3857" max="3857" width="9.5" style="751" customWidth="1"/>
    <col min="3858" max="3858" width="6.625" style="751" customWidth="1"/>
    <col min="3859" max="3859" width="3.25" style="751" bestFit="1" customWidth="1"/>
    <col min="3860" max="3860" width="5.125" style="751" customWidth="1"/>
    <col min="3861" max="3861" width="3.25" style="751" customWidth="1"/>
    <col min="3862" max="3862" width="5.125" style="751" customWidth="1"/>
    <col min="3863" max="3863" width="3.25" style="751" customWidth="1"/>
    <col min="3864" max="4105" width="9" style="751" customWidth="1"/>
    <col min="4106" max="4106" width="1.625" style="751" customWidth="1"/>
    <col min="4107" max="4107" width="2.125" style="751" customWidth="1"/>
    <col min="4108" max="4108" width="3" style="751" customWidth="1"/>
    <col min="4109" max="4109" width="8.5" style="751" customWidth="1"/>
    <col min="4110" max="4110" width="5.375" style="751" customWidth="1"/>
    <col min="4111" max="4111" width="9.5" style="751" customWidth="1"/>
    <col min="4112" max="4112" width="11" style="751" customWidth="1"/>
    <col min="4113" max="4113" width="9.5" style="751" customWidth="1"/>
    <col min="4114" max="4114" width="6.625" style="751" customWidth="1"/>
    <col min="4115" max="4115" width="3.25" style="751" bestFit="1" customWidth="1"/>
    <col min="4116" max="4116" width="5.125" style="751" customWidth="1"/>
    <col min="4117" max="4117" width="3.25" style="751" customWidth="1"/>
    <col min="4118" max="4118" width="5.125" style="751" customWidth="1"/>
    <col min="4119" max="4119" width="3.25" style="751" customWidth="1"/>
    <col min="4120" max="4361" width="9" style="751" customWidth="1"/>
    <col min="4362" max="4362" width="1.625" style="751" customWidth="1"/>
    <col min="4363" max="4363" width="2.125" style="751" customWidth="1"/>
    <col min="4364" max="4364" width="3" style="751" customWidth="1"/>
    <col min="4365" max="4365" width="8.5" style="751" customWidth="1"/>
    <col min="4366" max="4366" width="5.375" style="751" customWidth="1"/>
    <col min="4367" max="4367" width="9.5" style="751" customWidth="1"/>
    <col min="4368" max="4368" width="11" style="751" customWidth="1"/>
    <col min="4369" max="4369" width="9.5" style="751" customWidth="1"/>
    <col min="4370" max="4370" width="6.625" style="751" customWidth="1"/>
    <col min="4371" max="4371" width="3.25" style="751" bestFit="1" customWidth="1"/>
    <col min="4372" max="4372" width="5.125" style="751" customWidth="1"/>
    <col min="4373" max="4373" width="3.25" style="751" customWidth="1"/>
    <col min="4374" max="4374" width="5.125" style="751" customWidth="1"/>
    <col min="4375" max="4375" width="3.25" style="751" customWidth="1"/>
    <col min="4376" max="4617" width="9" style="751" customWidth="1"/>
    <col min="4618" max="4618" width="1.625" style="751" customWidth="1"/>
    <col min="4619" max="4619" width="2.125" style="751" customWidth="1"/>
    <col min="4620" max="4620" width="3" style="751" customWidth="1"/>
    <col min="4621" max="4621" width="8.5" style="751" customWidth="1"/>
    <col min="4622" max="4622" width="5.375" style="751" customWidth="1"/>
    <col min="4623" max="4623" width="9.5" style="751" customWidth="1"/>
    <col min="4624" max="4624" width="11" style="751" customWidth="1"/>
    <col min="4625" max="4625" width="9.5" style="751" customWidth="1"/>
    <col min="4626" max="4626" width="6.625" style="751" customWidth="1"/>
    <col min="4627" max="4627" width="3.25" style="751" bestFit="1" customWidth="1"/>
    <col min="4628" max="4628" width="5.125" style="751" customWidth="1"/>
    <col min="4629" max="4629" width="3.25" style="751" customWidth="1"/>
    <col min="4630" max="4630" width="5.125" style="751" customWidth="1"/>
    <col min="4631" max="4631" width="3.25" style="751" customWidth="1"/>
    <col min="4632" max="4873" width="9" style="751" customWidth="1"/>
    <col min="4874" max="4874" width="1.625" style="751" customWidth="1"/>
    <col min="4875" max="4875" width="2.125" style="751" customWidth="1"/>
    <col min="4876" max="4876" width="3" style="751" customWidth="1"/>
    <col min="4877" max="4877" width="8.5" style="751" customWidth="1"/>
    <col min="4878" max="4878" width="5.375" style="751" customWidth="1"/>
    <col min="4879" max="4879" width="9.5" style="751" customWidth="1"/>
    <col min="4880" max="4880" width="11" style="751" customWidth="1"/>
    <col min="4881" max="4881" width="9.5" style="751" customWidth="1"/>
    <col min="4882" max="4882" width="6.625" style="751" customWidth="1"/>
    <col min="4883" max="4883" width="3.25" style="751" bestFit="1" customWidth="1"/>
    <col min="4884" max="4884" width="5.125" style="751" customWidth="1"/>
    <col min="4885" max="4885" width="3.25" style="751" customWidth="1"/>
    <col min="4886" max="4886" width="5.125" style="751" customWidth="1"/>
    <col min="4887" max="4887" width="3.25" style="751" customWidth="1"/>
    <col min="4888" max="5129" width="9" style="751" customWidth="1"/>
    <col min="5130" max="5130" width="1.625" style="751" customWidth="1"/>
    <col min="5131" max="5131" width="2.125" style="751" customWidth="1"/>
    <col min="5132" max="5132" width="3" style="751" customWidth="1"/>
    <col min="5133" max="5133" width="8.5" style="751" customWidth="1"/>
    <col min="5134" max="5134" width="5.375" style="751" customWidth="1"/>
    <col min="5135" max="5135" width="9.5" style="751" customWidth="1"/>
    <col min="5136" max="5136" width="11" style="751" customWidth="1"/>
    <col min="5137" max="5137" width="9.5" style="751" customWidth="1"/>
    <col min="5138" max="5138" width="6.625" style="751" customWidth="1"/>
    <col min="5139" max="5139" width="3.25" style="751" bestFit="1" customWidth="1"/>
    <col min="5140" max="5140" width="5.125" style="751" customWidth="1"/>
    <col min="5141" max="5141" width="3.25" style="751" customWidth="1"/>
    <col min="5142" max="5142" width="5.125" style="751" customWidth="1"/>
    <col min="5143" max="5143" width="3.25" style="751" customWidth="1"/>
    <col min="5144" max="5385" width="9" style="751" customWidth="1"/>
    <col min="5386" max="5386" width="1.625" style="751" customWidth="1"/>
    <col min="5387" max="5387" width="2.125" style="751" customWidth="1"/>
    <col min="5388" max="5388" width="3" style="751" customWidth="1"/>
    <col min="5389" max="5389" width="8.5" style="751" customWidth="1"/>
    <col min="5390" max="5390" width="5.375" style="751" customWidth="1"/>
    <col min="5391" max="5391" width="9.5" style="751" customWidth="1"/>
    <col min="5392" max="5392" width="11" style="751" customWidth="1"/>
    <col min="5393" max="5393" width="9.5" style="751" customWidth="1"/>
    <col min="5394" max="5394" width="6.625" style="751" customWidth="1"/>
    <col min="5395" max="5395" width="3.25" style="751" bestFit="1" customWidth="1"/>
    <col min="5396" max="5396" width="5.125" style="751" customWidth="1"/>
    <col min="5397" max="5397" width="3.25" style="751" customWidth="1"/>
    <col min="5398" max="5398" width="5.125" style="751" customWidth="1"/>
    <col min="5399" max="5399" width="3.25" style="751" customWidth="1"/>
    <col min="5400" max="5641" width="9" style="751" customWidth="1"/>
    <col min="5642" max="5642" width="1.625" style="751" customWidth="1"/>
    <col min="5643" max="5643" width="2.125" style="751" customWidth="1"/>
    <col min="5644" max="5644" width="3" style="751" customWidth="1"/>
    <col min="5645" max="5645" width="8.5" style="751" customWidth="1"/>
    <col min="5646" max="5646" width="5.375" style="751" customWidth="1"/>
    <col min="5647" max="5647" width="9.5" style="751" customWidth="1"/>
    <col min="5648" max="5648" width="11" style="751" customWidth="1"/>
    <col min="5649" max="5649" width="9.5" style="751" customWidth="1"/>
    <col min="5650" max="5650" width="6.625" style="751" customWidth="1"/>
    <col min="5651" max="5651" width="3.25" style="751" bestFit="1" customWidth="1"/>
    <col min="5652" max="5652" width="5.125" style="751" customWidth="1"/>
    <col min="5653" max="5653" width="3.25" style="751" customWidth="1"/>
    <col min="5654" max="5654" width="5.125" style="751" customWidth="1"/>
    <col min="5655" max="5655" width="3.25" style="751" customWidth="1"/>
    <col min="5656" max="5897" width="9" style="751" customWidth="1"/>
    <col min="5898" max="5898" width="1.625" style="751" customWidth="1"/>
    <col min="5899" max="5899" width="2.125" style="751" customWidth="1"/>
    <col min="5900" max="5900" width="3" style="751" customWidth="1"/>
    <col min="5901" max="5901" width="8.5" style="751" customWidth="1"/>
    <col min="5902" max="5902" width="5.375" style="751" customWidth="1"/>
    <col min="5903" max="5903" width="9.5" style="751" customWidth="1"/>
    <col min="5904" max="5904" width="11" style="751" customWidth="1"/>
    <col min="5905" max="5905" width="9.5" style="751" customWidth="1"/>
    <col min="5906" max="5906" width="6.625" style="751" customWidth="1"/>
    <col min="5907" max="5907" width="3.25" style="751" bestFit="1" customWidth="1"/>
    <col min="5908" max="5908" width="5.125" style="751" customWidth="1"/>
    <col min="5909" max="5909" width="3.25" style="751" customWidth="1"/>
    <col min="5910" max="5910" width="5.125" style="751" customWidth="1"/>
    <col min="5911" max="5911" width="3.25" style="751" customWidth="1"/>
    <col min="5912" max="6153" width="9" style="751" customWidth="1"/>
    <col min="6154" max="6154" width="1.625" style="751" customWidth="1"/>
    <col min="6155" max="6155" width="2.125" style="751" customWidth="1"/>
    <col min="6156" max="6156" width="3" style="751" customWidth="1"/>
    <col min="6157" max="6157" width="8.5" style="751" customWidth="1"/>
    <col min="6158" max="6158" width="5.375" style="751" customWidth="1"/>
    <col min="6159" max="6159" width="9.5" style="751" customWidth="1"/>
    <col min="6160" max="6160" width="11" style="751" customWidth="1"/>
    <col min="6161" max="6161" width="9.5" style="751" customWidth="1"/>
    <col min="6162" max="6162" width="6.625" style="751" customWidth="1"/>
    <col min="6163" max="6163" width="3.25" style="751" bestFit="1" customWidth="1"/>
    <col min="6164" max="6164" width="5.125" style="751" customWidth="1"/>
    <col min="6165" max="6165" width="3.25" style="751" customWidth="1"/>
    <col min="6166" max="6166" width="5.125" style="751" customWidth="1"/>
    <col min="6167" max="6167" width="3.25" style="751" customWidth="1"/>
    <col min="6168" max="6409" width="9" style="751" customWidth="1"/>
    <col min="6410" max="6410" width="1.625" style="751" customWidth="1"/>
    <col min="6411" max="6411" width="2.125" style="751" customWidth="1"/>
    <col min="6412" max="6412" width="3" style="751" customWidth="1"/>
    <col min="6413" max="6413" width="8.5" style="751" customWidth="1"/>
    <col min="6414" max="6414" width="5.375" style="751" customWidth="1"/>
    <col min="6415" max="6415" width="9.5" style="751" customWidth="1"/>
    <col min="6416" max="6416" width="11" style="751" customWidth="1"/>
    <col min="6417" max="6417" width="9.5" style="751" customWidth="1"/>
    <col min="6418" max="6418" width="6.625" style="751" customWidth="1"/>
    <col min="6419" max="6419" width="3.25" style="751" bestFit="1" customWidth="1"/>
    <col min="6420" max="6420" width="5.125" style="751" customWidth="1"/>
    <col min="6421" max="6421" width="3.25" style="751" customWidth="1"/>
    <col min="6422" max="6422" width="5.125" style="751" customWidth="1"/>
    <col min="6423" max="6423" width="3.25" style="751" customWidth="1"/>
    <col min="6424" max="6665" width="9" style="751" customWidth="1"/>
    <col min="6666" max="6666" width="1.625" style="751" customWidth="1"/>
    <col min="6667" max="6667" width="2.125" style="751" customWidth="1"/>
    <col min="6668" max="6668" width="3" style="751" customWidth="1"/>
    <col min="6669" max="6669" width="8.5" style="751" customWidth="1"/>
    <col min="6670" max="6670" width="5.375" style="751" customWidth="1"/>
    <col min="6671" max="6671" width="9.5" style="751" customWidth="1"/>
    <col min="6672" max="6672" width="11" style="751" customWidth="1"/>
    <col min="6673" max="6673" width="9.5" style="751" customWidth="1"/>
    <col min="6674" max="6674" width="6.625" style="751" customWidth="1"/>
    <col min="6675" max="6675" width="3.25" style="751" bestFit="1" customWidth="1"/>
    <col min="6676" max="6676" width="5.125" style="751" customWidth="1"/>
    <col min="6677" max="6677" width="3.25" style="751" customWidth="1"/>
    <col min="6678" max="6678" width="5.125" style="751" customWidth="1"/>
    <col min="6679" max="6679" width="3.25" style="751" customWidth="1"/>
    <col min="6680" max="6921" width="9" style="751" customWidth="1"/>
    <col min="6922" max="6922" width="1.625" style="751" customWidth="1"/>
    <col min="6923" max="6923" width="2.125" style="751" customWidth="1"/>
    <col min="6924" max="6924" width="3" style="751" customWidth="1"/>
    <col min="6925" max="6925" width="8.5" style="751" customWidth="1"/>
    <col min="6926" max="6926" width="5.375" style="751" customWidth="1"/>
    <col min="6927" max="6927" width="9.5" style="751" customWidth="1"/>
    <col min="6928" max="6928" width="11" style="751" customWidth="1"/>
    <col min="6929" max="6929" width="9.5" style="751" customWidth="1"/>
    <col min="6930" max="6930" width="6.625" style="751" customWidth="1"/>
    <col min="6931" max="6931" width="3.25" style="751" bestFit="1" customWidth="1"/>
    <col min="6932" max="6932" width="5.125" style="751" customWidth="1"/>
    <col min="6933" max="6933" width="3.25" style="751" customWidth="1"/>
    <col min="6934" max="6934" width="5.125" style="751" customWidth="1"/>
    <col min="6935" max="6935" width="3.25" style="751" customWidth="1"/>
    <col min="6936" max="7177" width="9" style="751" customWidth="1"/>
    <col min="7178" max="7178" width="1.625" style="751" customWidth="1"/>
    <col min="7179" max="7179" width="2.125" style="751" customWidth="1"/>
    <col min="7180" max="7180" width="3" style="751" customWidth="1"/>
    <col min="7181" max="7181" width="8.5" style="751" customWidth="1"/>
    <col min="7182" max="7182" width="5.375" style="751" customWidth="1"/>
    <col min="7183" max="7183" width="9.5" style="751" customWidth="1"/>
    <col min="7184" max="7184" width="11" style="751" customWidth="1"/>
    <col min="7185" max="7185" width="9.5" style="751" customWidth="1"/>
    <col min="7186" max="7186" width="6.625" style="751" customWidth="1"/>
    <col min="7187" max="7187" width="3.25" style="751" bestFit="1" customWidth="1"/>
    <col min="7188" max="7188" width="5.125" style="751" customWidth="1"/>
    <col min="7189" max="7189" width="3.25" style="751" customWidth="1"/>
    <col min="7190" max="7190" width="5.125" style="751" customWidth="1"/>
    <col min="7191" max="7191" width="3.25" style="751" customWidth="1"/>
    <col min="7192" max="7433" width="9" style="751" customWidth="1"/>
    <col min="7434" max="7434" width="1.625" style="751" customWidth="1"/>
    <col min="7435" max="7435" width="2.125" style="751" customWidth="1"/>
    <col min="7436" max="7436" width="3" style="751" customWidth="1"/>
    <col min="7437" max="7437" width="8.5" style="751" customWidth="1"/>
    <col min="7438" max="7438" width="5.375" style="751" customWidth="1"/>
    <col min="7439" max="7439" width="9.5" style="751" customWidth="1"/>
    <col min="7440" max="7440" width="11" style="751" customWidth="1"/>
    <col min="7441" max="7441" width="9.5" style="751" customWidth="1"/>
    <col min="7442" max="7442" width="6.625" style="751" customWidth="1"/>
    <col min="7443" max="7443" width="3.25" style="751" bestFit="1" customWidth="1"/>
    <col min="7444" max="7444" width="5.125" style="751" customWidth="1"/>
    <col min="7445" max="7445" width="3.25" style="751" customWidth="1"/>
    <col min="7446" max="7446" width="5.125" style="751" customWidth="1"/>
    <col min="7447" max="7447" width="3.25" style="751" customWidth="1"/>
    <col min="7448" max="7689" width="9" style="751" customWidth="1"/>
    <col min="7690" max="7690" width="1.625" style="751" customWidth="1"/>
    <col min="7691" max="7691" width="2.125" style="751" customWidth="1"/>
    <col min="7692" max="7692" width="3" style="751" customWidth="1"/>
    <col min="7693" max="7693" width="8.5" style="751" customWidth="1"/>
    <col min="7694" max="7694" width="5.375" style="751" customWidth="1"/>
    <col min="7695" max="7695" width="9.5" style="751" customWidth="1"/>
    <col min="7696" max="7696" width="11" style="751" customWidth="1"/>
    <col min="7697" max="7697" width="9.5" style="751" customWidth="1"/>
    <col min="7698" max="7698" width="6.625" style="751" customWidth="1"/>
    <col min="7699" max="7699" width="3.25" style="751" bestFit="1" customWidth="1"/>
    <col min="7700" max="7700" width="5.125" style="751" customWidth="1"/>
    <col min="7701" max="7701" width="3.25" style="751" customWidth="1"/>
    <col min="7702" max="7702" width="5.125" style="751" customWidth="1"/>
    <col min="7703" max="7703" width="3.25" style="751" customWidth="1"/>
    <col min="7704" max="7945" width="9" style="751" customWidth="1"/>
    <col min="7946" max="7946" width="1.625" style="751" customWidth="1"/>
    <col min="7947" max="7947" width="2.125" style="751" customWidth="1"/>
    <col min="7948" max="7948" width="3" style="751" customWidth="1"/>
    <col min="7949" max="7949" width="8.5" style="751" customWidth="1"/>
    <col min="7950" max="7950" width="5.375" style="751" customWidth="1"/>
    <col min="7951" max="7951" width="9.5" style="751" customWidth="1"/>
    <col min="7952" max="7952" width="11" style="751" customWidth="1"/>
    <col min="7953" max="7953" width="9.5" style="751" customWidth="1"/>
    <col min="7954" max="7954" width="6.625" style="751" customWidth="1"/>
    <col min="7955" max="7955" width="3.25" style="751" bestFit="1" customWidth="1"/>
    <col min="7956" max="7956" width="5.125" style="751" customWidth="1"/>
    <col min="7957" max="7957" width="3.25" style="751" customWidth="1"/>
    <col min="7958" max="7958" width="5.125" style="751" customWidth="1"/>
    <col min="7959" max="7959" width="3.25" style="751" customWidth="1"/>
    <col min="7960" max="8201" width="9" style="751" customWidth="1"/>
    <col min="8202" max="8202" width="1.625" style="751" customWidth="1"/>
    <col min="8203" max="8203" width="2.125" style="751" customWidth="1"/>
    <col min="8204" max="8204" width="3" style="751" customWidth="1"/>
    <col min="8205" max="8205" width="8.5" style="751" customWidth="1"/>
    <col min="8206" max="8206" width="5.375" style="751" customWidth="1"/>
    <col min="8207" max="8207" width="9.5" style="751" customWidth="1"/>
    <col min="8208" max="8208" width="11" style="751" customWidth="1"/>
    <col min="8209" max="8209" width="9.5" style="751" customWidth="1"/>
    <col min="8210" max="8210" width="6.625" style="751" customWidth="1"/>
    <col min="8211" max="8211" width="3.25" style="751" bestFit="1" customWidth="1"/>
    <col min="8212" max="8212" width="5.125" style="751" customWidth="1"/>
    <col min="8213" max="8213" width="3.25" style="751" customWidth="1"/>
    <col min="8214" max="8214" width="5.125" style="751" customWidth="1"/>
    <col min="8215" max="8215" width="3.25" style="751" customWidth="1"/>
    <col min="8216" max="8457" width="9" style="751" customWidth="1"/>
    <col min="8458" max="8458" width="1.625" style="751" customWidth="1"/>
    <col min="8459" max="8459" width="2.125" style="751" customWidth="1"/>
    <col min="8460" max="8460" width="3" style="751" customWidth="1"/>
    <col min="8461" max="8461" width="8.5" style="751" customWidth="1"/>
    <col min="8462" max="8462" width="5.375" style="751" customWidth="1"/>
    <col min="8463" max="8463" width="9.5" style="751" customWidth="1"/>
    <col min="8464" max="8464" width="11" style="751" customWidth="1"/>
    <col min="8465" max="8465" width="9.5" style="751" customWidth="1"/>
    <col min="8466" max="8466" width="6.625" style="751" customWidth="1"/>
    <col min="8467" max="8467" width="3.25" style="751" bestFit="1" customWidth="1"/>
    <col min="8468" max="8468" width="5.125" style="751" customWidth="1"/>
    <col min="8469" max="8469" width="3.25" style="751" customWidth="1"/>
    <col min="8470" max="8470" width="5.125" style="751" customWidth="1"/>
    <col min="8471" max="8471" width="3.25" style="751" customWidth="1"/>
    <col min="8472" max="8713" width="9" style="751" customWidth="1"/>
    <col min="8714" max="8714" width="1.625" style="751" customWidth="1"/>
    <col min="8715" max="8715" width="2.125" style="751" customWidth="1"/>
    <col min="8716" max="8716" width="3" style="751" customWidth="1"/>
    <col min="8717" max="8717" width="8.5" style="751" customWidth="1"/>
    <col min="8718" max="8718" width="5.375" style="751" customWidth="1"/>
    <col min="8719" max="8719" width="9.5" style="751" customWidth="1"/>
    <col min="8720" max="8720" width="11" style="751" customWidth="1"/>
    <col min="8721" max="8721" width="9.5" style="751" customWidth="1"/>
    <col min="8722" max="8722" width="6.625" style="751" customWidth="1"/>
    <col min="8723" max="8723" width="3.25" style="751" bestFit="1" customWidth="1"/>
    <col min="8724" max="8724" width="5.125" style="751" customWidth="1"/>
    <col min="8725" max="8725" width="3.25" style="751" customWidth="1"/>
    <col min="8726" max="8726" width="5.125" style="751" customWidth="1"/>
    <col min="8727" max="8727" width="3.25" style="751" customWidth="1"/>
    <col min="8728" max="8969" width="9" style="751" customWidth="1"/>
    <col min="8970" max="8970" width="1.625" style="751" customWidth="1"/>
    <col min="8971" max="8971" width="2.125" style="751" customWidth="1"/>
    <col min="8972" max="8972" width="3" style="751" customWidth="1"/>
    <col min="8973" max="8973" width="8.5" style="751" customWidth="1"/>
    <col min="8974" max="8974" width="5.375" style="751" customWidth="1"/>
    <col min="8975" max="8975" width="9.5" style="751" customWidth="1"/>
    <col min="8976" max="8976" width="11" style="751" customWidth="1"/>
    <col min="8977" max="8977" width="9.5" style="751" customWidth="1"/>
    <col min="8978" max="8978" width="6.625" style="751" customWidth="1"/>
    <col min="8979" max="8979" width="3.25" style="751" bestFit="1" customWidth="1"/>
    <col min="8980" max="8980" width="5.125" style="751" customWidth="1"/>
    <col min="8981" max="8981" width="3.25" style="751" customWidth="1"/>
    <col min="8982" max="8982" width="5.125" style="751" customWidth="1"/>
    <col min="8983" max="8983" width="3.25" style="751" customWidth="1"/>
    <col min="8984" max="9225" width="9" style="751" customWidth="1"/>
    <col min="9226" max="9226" width="1.625" style="751" customWidth="1"/>
    <col min="9227" max="9227" width="2.125" style="751" customWidth="1"/>
    <col min="9228" max="9228" width="3" style="751" customWidth="1"/>
    <col min="9229" max="9229" width="8.5" style="751" customWidth="1"/>
    <col min="9230" max="9230" width="5.375" style="751" customWidth="1"/>
    <col min="9231" max="9231" width="9.5" style="751" customWidth="1"/>
    <col min="9232" max="9232" width="11" style="751" customWidth="1"/>
    <col min="9233" max="9233" width="9.5" style="751" customWidth="1"/>
    <col min="9234" max="9234" width="6.625" style="751" customWidth="1"/>
    <col min="9235" max="9235" width="3.25" style="751" bestFit="1" customWidth="1"/>
    <col min="9236" max="9236" width="5.125" style="751" customWidth="1"/>
    <col min="9237" max="9237" width="3.25" style="751" customWidth="1"/>
    <col min="9238" max="9238" width="5.125" style="751" customWidth="1"/>
    <col min="9239" max="9239" width="3.25" style="751" customWidth="1"/>
    <col min="9240" max="9481" width="9" style="751" customWidth="1"/>
    <col min="9482" max="9482" width="1.625" style="751" customWidth="1"/>
    <col min="9483" max="9483" width="2.125" style="751" customWidth="1"/>
    <col min="9484" max="9484" width="3" style="751" customWidth="1"/>
    <col min="9485" max="9485" width="8.5" style="751" customWidth="1"/>
    <col min="9486" max="9486" width="5.375" style="751" customWidth="1"/>
    <col min="9487" max="9487" width="9.5" style="751" customWidth="1"/>
    <col min="9488" max="9488" width="11" style="751" customWidth="1"/>
    <col min="9489" max="9489" width="9.5" style="751" customWidth="1"/>
    <col min="9490" max="9490" width="6.625" style="751" customWidth="1"/>
    <col min="9491" max="9491" width="3.25" style="751" bestFit="1" customWidth="1"/>
    <col min="9492" max="9492" width="5.125" style="751" customWidth="1"/>
    <col min="9493" max="9493" width="3.25" style="751" customWidth="1"/>
    <col min="9494" max="9494" width="5.125" style="751" customWidth="1"/>
    <col min="9495" max="9495" width="3.25" style="751" customWidth="1"/>
    <col min="9496" max="9737" width="9" style="751" customWidth="1"/>
    <col min="9738" max="9738" width="1.625" style="751" customWidth="1"/>
    <col min="9739" max="9739" width="2.125" style="751" customWidth="1"/>
    <col min="9740" max="9740" width="3" style="751" customWidth="1"/>
    <col min="9741" max="9741" width="8.5" style="751" customWidth="1"/>
    <col min="9742" max="9742" width="5.375" style="751" customWidth="1"/>
    <col min="9743" max="9743" width="9.5" style="751" customWidth="1"/>
    <col min="9744" max="9744" width="11" style="751" customWidth="1"/>
    <col min="9745" max="9745" width="9.5" style="751" customWidth="1"/>
    <col min="9746" max="9746" width="6.625" style="751" customWidth="1"/>
    <col min="9747" max="9747" width="3.25" style="751" bestFit="1" customWidth="1"/>
    <col min="9748" max="9748" width="5.125" style="751" customWidth="1"/>
    <col min="9749" max="9749" width="3.25" style="751" customWidth="1"/>
    <col min="9750" max="9750" width="5.125" style="751" customWidth="1"/>
    <col min="9751" max="9751" width="3.25" style="751" customWidth="1"/>
    <col min="9752" max="9993" width="9" style="751" customWidth="1"/>
    <col min="9994" max="9994" width="1.625" style="751" customWidth="1"/>
    <col min="9995" max="9995" width="2.125" style="751" customWidth="1"/>
    <col min="9996" max="9996" width="3" style="751" customWidth="1"/>
    <col min="9997" max="9997" width="8.5" style="751" customWidth="1"/>
    <col min="9998" max="9998" width="5.375" style="751" customWidth="1"/>
    <col min="9999" max="9999" width="9.5" style="751" customWidth="1"/>
    <col min="10000" max="10000" width="11" style="751" customWidth="1"/>
    <col min="10001" max="10001" width="9.5" style="751" customWidth="1"/>
    <col min="10002" max="10002" width="6.625" style="751" customWidth="1"/>
    <col min="10003" max="10003" width="3.25" style="751" bestFit="1" customWidth="1"/>
    <col min="10004" max="10004" width="5.125" style="751" customWidth="1"/>
    <col min="10005" max="10005" width="3.25" style="751" customWidth="1"/>
    <col min="10006" max="10006" width="5.125" style="751" customWidth="1"/>
    <col min="10007" max="10007" width="3.25" style="751" customWidth="1"/>
    <col min="10008" max="10249" width="9" style="751" customWidth="1"/>
    <col min="10250" max="10250" width="1.625" style="751" customWidth="1"/>
    <col min="10251" max="10251" width="2.125" style="751" customWidth="1"/>
    <col min="10252" max="10252" width="3" style="751" customWidth="1"/>
    <col min="10253" max="10253" width="8.5" style="751" customWidth="1"/>
    <col min="10254" max="10254" width="5.375" style="751" customWidth="1"/>
    <col min="10255" max="10255" width="9.5" style="751" customWidth="1"/>
    <col min="10256" max="10256" width="11" style="751" customWidth="1"/>
    <col min="10257" max="10257" width="9.5" style="751" customWidth="1"/>
    <col min="10258" max="10258" width="6.625" style="751" customWidth="1"/>
    <col min="10259" max="10259" width="3.25" style="751" bestFit="1" customWidth="1"/>
    <col min="10260" max="10260" width="5.125" style="751" customWidth="1"/>
    <col min="10261" max="10261" width="3.25" style="751" customWidth="1"/>
    <col min="10262" max="10262" width="5.125" style="751" customWidth="1"/>
    <col min="10263" max="10263" width="3.25" style="751" customWidth="1"/>
    <col min="10264" max="10505" width="9" style="751" customWidth="1"/>
    <col min="10506" max="10506" width="1.625" style="751" customWidth="1"/>
    <col min="10507" max="10507" width="2.125" style="751" customWidth="1"/>
    <col min="10508" max="10508" width="3" style="751" customWidth="1"/>
    <col min="10509" max="10509" width="8.5" style="751" customWidth="1"/>
    <col min="10510" max="10510" width="5.375" style="751" customWidth="1"/>
    <col min="10511" max="10511" width="9.5" style="751" customWidth="1"/>
    <col min="10512" max="10512" width="11" style="751" customWidth="1"/>
    <col min="10513" max="10513" width="9.5" style="751" customWidth="1"/>
    <col min="10514" max="10514" width="6.625" style="751" customWidth="1"/>
    <col min="10515" max="10515" width="3.25" style="751" bestFit="1" customWidth="1"/>
    <col min="10516" max="10516" width="5.125" style="751" customWidth="1"/>
    <col min="10517" max="10517" width="3.25" style="751" customWidth="1"/>
    <col min="10518" max="10518" width="5.125" style="751" customWidth="1"/>
    <col min="10519" max="10519" width="3.25" style="751" customWidth="1"/>
    <col min="10520" max="10761" width="9" style="751" customWidth="1"/>
    <col min="10762" max="10762" width="1.625" style="751" customWidth="1"/>
    <col min="10763" max="10763" width="2.125" style="751" customWidth="1"/>
    <col min="10764" max="10764" width="3" style="751" customWidth="1"/>
    <col min="10765" max="10765" width="8.5" style="751" customWidth="1"/>
    <col min="10766" max="10766" width="5.375" style="751" customWidth="1"/>
    <col min="10767" max="10767" width="9.5" style="751" customWidth="1"/>
    <col min="10768" max="10768" width="11" style="751" customWidth="1"/>
    <col min="10769" max="10769" width="9.5" style="751" customWidth="1"/>
    <col min="10770" max="10770" width="6.625" style="751" customWidth="1"/>
    <col min="10771" max="10771" width="3.25" style="751" bestFit="1" customWidth="1"/>
    <col min="10772" max="10772" width="5.125" style="751" customWidth="1"/>
    <col min="10773" max="10773" width="3.25" style="751" customWidth="1"/>
    <col min="10774" max="10774" width="5.125" style="751" customWidth="1"/>
    <col min="10775" max="10775" width="3.25" style="751" customWidth="1"/>
    <col min="10776" max="11017" width="9" style="751" customWidth="1"/>
    <col min="11018" max="11018" width="1.625" style="751" customWidth="1"/>
    <col min="11019" max="11019" width="2.125" style="751" customWidth="1"/>
    <col min="11020" max="11020" width="3" style="751" customWidth="1"/>
    <col min="11021" max="11021" width="8.5" style="751" customWidth="1"/>
    <col min="11022" max="11022" width="5.375" style="751" customWidth="1"/>
    <col min="11023" max="11023" width="9.5" style="751" customWidth="1"/>
    <col min="11024" max="11024" width="11" style="751" customWidth="1"/>
    <col min="11025" max="11025" width="9.5" style="751" customWidth="1"/>
    <col min="11026" max="11026" width="6.625" style="751" customWidth="1"/>
    <col min="11027" max="11027" width="3.25" style="751" bestFit="1" customWidth="1"/>
    <col min="11028" max="11028" width="5.125" style="751" customWidth="1"/>
    <col min="11029" max="11029" width="3.25" style="751" customWidth="1"/>
    <col min="11030" max="11030" width="5.125" style="751" customWidth="1"/>
    <col min="11031" max="11031" width="3.25" style="751" customWidth="1"/>
    <col min="11032" max="11273" width="9" style="751" customWidth="1"/>
    <col min="11274" max="11274" width="1.625" style="751" customWidth="1"/>
    <col min="11275" max="11275" width="2.125" style="751" customWidth="1"/>
    <col min="11276" max="11276" width="3" style="751" customWidth="1"/>
    <col min="11277" max="11277" width="8.5" style="751" customWidth="1"/>
    <col min="11278" max="11278" width="5.375" style="751" customWidth="1"/>
    <col min="11279" max="11279" width="9.5" style="751" customWidth="1"/>
    <col min="11280" max="11280" width="11" style="751" customWidth="1"/>
    <col min="11281" max="11281" width="9.5" style="751" customWidth="1"/>
    <col min="11282" max="11282" width="6.625" style="751" customWidth="1"/>
    <col min="11283" max="11283" width="3.25" style="751" bestFit="1" customWidth="1"/>
    <col min="11284" max="11284" width="5.125" style="751" customWidth="1"/>
    <col min="11285" max="11285" width="3.25" style="751" customWidth="1"/>
    <col min="11286" max="11286" width="5.125" style="751" customWidth="1"/>
    <col min="11287" max="11287" width="3.25" style="751" customWidth="1"/>
    <col min="11288" max="11529" width="9" style="751" customWidth="1"/>
    <col min="11530" max="11530" width="1.625" style="751" customWidth="1"/>
    <col min="11531" max="11531" width="2.125" style="751" customWidth="1"/>
    <col min="11532" max="11532" width="3" style="751" customWidth="1"/>
    <col min="11533" max="11533" width="8.5" style="751" customWidth="1"/>
    <col min="11534" max="11534" width="5.375" style="751" customWidth="1"/>
    <col min="11535" max="11535" width="9.5" style="751" customWidth="1"/>
    <col min="11536" max="11536" width="11" style="751" customWidth="1"/>
    <col min="11537" max="11537" width="9.5" style="751" customWidth="1"/>
    <col min="11538" max="11538" width="6.625" style="751" customWidth="1"/>
    <col min="11539" max="11539" width="3.25" style="751" bestFit="1" customWidth="1"/>
    <col min="11540" max="11540" width="5.125" style="751" customWidth="1"/>
    <col min="11541" max="11541" width="3.25" style="751" customWidth="1"/>
    <col min="11542" max="11542" width="5.125" style="751" customWidth="1"/>
    <col min="11543" max="11543" width="3.25" style="751" customWidth="1"/>
    <col min="11544" max="11785" width="9" style="751" customWidth="1"/>
    <col min="11786" max="11786" width="1.625" style="751" customWidth="1"/>
    <col min="11787" max="11787" width="2.125" style="751" customWidth="1"/>
    <col min="11788" max="11788" width="3" style="751" customWidth="1"/>
    <col min="11789" max="11789" width="8.5" style="751" customWidth="1"/>
    <col min="11790" max="11790" width="5.375" style="751" customWidth="1"/>
    <col min="11791" max="11791" width="9.5" style="751" customWidth="1"/>
    <col min="11792" max="11792" width="11" style="751" customWidth="1"/>
    <col min="11793" max="11793" width="9.5" style="751" customWidth="1"/>
    <col min="11794" max="11794" width="6.625" style="751" customWidth="1"/>
    <col min="11795" max="11795" width="3.25" style="751" bestFit="1" customWidth="1"/>
    <col min="11796" max="11796" width="5.125" style="751" customWidth="1"/>
    <col min="11797" max="11797" width="3.25" style="751" customWidth="1"/>
    <col min="11798" max="11798" width="5.125" style="751" customWidth="1"/>
    <col min="11799" max="11799" width="3.25" style="751" customWidth="1"/>
    <col min="11800" max="12041" width="9" style="751" customWidth="1"/>
    <col min="12042" max="12042" width="1.625" style="751" customWidth="1"/>
    <col min="12043" max="12043" width="2.125" style="751" customWidth="1"/>
    <col min="12044" max="12044" width="3" style="751" customWidth="1"/>
    <col min="12045" max="12045" width="8.5" style="751" customWidth="1"/>
    <col min="12046" max="12046" width="5.375" style="751" customWidth="1"/>
    <col min="12047" max="12047" width="9.5" style="751" customWidth="1"/>
    <col min="12048" max="12048" width="11" style="751" customWidth="1"/>
    <col min="12049" max="12049" width="9.5" style="751" customWidth="1"/>
    <col min="12050" max="12050" width="6.625" style="751" customWidth="1"/>
    <col min="12051" max="12051" width="3.25" style="751" bestFit="1" customWidth="1"/>
    <col min="12052" max="12052" width="5.125" style="751" customWidth="1"/>
    <col min="12053" max="12053" width="3.25" style="751" customWidth="1"/>
    <col min="12054" max="12054" width="5.125" style="751" customWidth="1"/>
    <col min="12055" max="12055" width="3.25" style="751" customWidth="1"/>
    <col min="12056" max="12297" width="9" style="751" customWidth="1"/>
    <col min="12298" max="12298" width="1.625" style="751" customWidth="1"/>
    <col min="12299" max="12299" width="2.125" style="751" customWidth="1"/>
    <col min="12300" max="12300" width="3" style="751" customWidth="1"/>
    <col min="12301" max="12301" width="8.5" style="751" customWidth="1"/>
    <col min="12302" max="12302" width="5.375" style="751" customWidth="1"/>
    <col min="12303" max="12303" width="9.5" style="751" customWidth="1"/>
    <col min="12304" max="12304" width="11" style="751" customWidth="1"/>
    <col min="12305" max="12305" width="9.5" style="751" customWidth="1"/>
    <col min="12306" max="12306" width="6.625" style="751" customWidth="1"/>
    <col min="12307" max="12307" width="3.25" style="751" bestFit="1" customWidth="1"/>
    <col min="12308" max="12308" width="5.125" style="751" customWidth="1"/>
    <col min="12309" max="12309" width="3.25" style="751" customWidth="1"/>
    <col min="12310" max="12310" width="5.125" style="751" customWidth="1"/>
    <col min="12311" max="12311" width="3.25" style="751" customWidth="1"/>
    <col min="12312" max="12553" width="9" style="751" customWidth="1"/>
    <col min="12554" max="12554" width="1.625" style="751" customWidth="1"/>
    <col min="12555" max="12555" width="2.125" style="751" customWidth="1"/>
    <col min="12556" max="12556" width="3" style="751" customWidth="1"/>
    <col min="12557" max="12557" width="8.5" style="751" customWidth="1"/>
    <col min="12558" max="12558" width="5.375" style="751" customWidth="1"/>
    <col min="12559" max="12559" width="9.5" style="751" customWidth="1"/>
    <col min="12560" max="12560" width="11" style="751" customWidth="1"/>
    <col min="12561" max="12561" width="9.5" style="751" customWidth="1"/>
    <col min="12562" max="12562" width="6.625" style="751" customWidth="1"/>
    <col min="12563" max="12563" width="3.25" style="751" bestFit="1" customWidth="1"/>
    <col min="12564" max="12564" width="5.125" style="751" customWidth="1"/>
    <col min="12565" max="12565" width="3.25" style="751" customWidth="1"/>
    <col min="12566" max="12566" width="5.125" style="751" customWidth="1"/>
    <col min="12567" max="12567" width="3.25" style="751" customWidth="1"/>
    <col min="12568" max="12809" width="9" style="751" customWidth="1"/>
    <col min="12810" max="12810" width="1.625" style="751" customWidth="1"/>
    <col min="12811" max="12811" width="2.125" style="751" customWidth="1"/>
    <col min="12812" max="12812" width="3" style="751" customWidth="1"/>
    <col min="12813" max="12813" width="8.5" style="751" customWidth="1"/>
    <col min="12814" max="12814" width="5.375" style="751" customWidth="1"/>
    <col min="12815" max="12815" width="9.5" style="751" customWidth="1"/>
    <col min="12816" max="12816" width="11" style="751" customWidth="1"/>
    <col min="12817" max="12817" width="9.5" style="751" customWidth="1"/>
    <col min="12818" max="12818" width="6.625" style="751" customWidth="1"/>
    <col min="12819" max="12819" width="3.25" style="751" bestFit="1" customWidth="1"/>
    <col min="12820" max="12820" width="5.125" style="751" customWidth="1"/>
    <col min="12821" max="12821" width="3.25" style="751" customWidth="1"/>
    <col min="12822" max="12822" width="5.125" style="751" customWidth="1"/>
    <col min="12823" max="12823" width="3.25" style="751" customWidth="1"/>
    <col min="12824" max="13065" width="9" style="751" customWidth="1"/>
    <col min="13066" max="13066" width="1.625" style="751" customWidth="1"/>
    <col min="13067" max="13067" width="2.125" style="751" customWidth="1"/>
    <col min="13068" max="13068" width="3" style="751" customWidth="1"/>
    <col min="13069" max="13069" width="8.5" style="751" customWidth="1"/>
    <col min="13070" max="13070" width="5.375" style="751" customWidth="1"/>
    <col min="13071" max="13071" width="9.5" style="751" customWidth="1"/>
    <col min="13072" max="13072" width="11" style="751" customWidth="1"/>
    <col min="13073" max="13073" width="9.5" style="751" customWidth="1"/>
    <col min="13074" max="13074" width="6.625" style="751" customWidth="1"/>
    <col min="13075" max="13075" width="3.25" style="751" bestFit="1" customWidth="1"/>
    <col min="13076" max="13076" width="5.125" style="751" customWidth="1"/>
    <col min="13077" max="13077" width="3.25" style="751" customWidth="1"/>
    <col min="13078" max="13078" width="5.125" style="751" customWidth="1"/>
    <col min="13079" max="13079" width="3.25" style="751" customWidth="1"/>
    <col min="13080" max="13321" width="9" style="751" customWidth="1"/>
    <col min="13322" max="13322" width="1.625" style="751" customWidth="1"/>
    <col min="13323" max="13323" width="2.125" style="751" customWidth="1"/>
    <col min="13324" max="13324" width="3" style="751" customWidth="1"/>
    <col min="13325" max="13325" width="8.5" style="751" customWidth="1"/>
    <col min="13326" max="13326" width="5.375" style="751" customWidth="1"/>
    <col min="13327" max="13327" width="9.5" style="751" customWidth="1"/>
    <col min="13328" max="13328" width="11" style="751" customWidth="1"/>
    <col min="13329" max="13329" width="9.5" style="751" customWidth="1"/>
    <col min="13330" max="13330" width="6.625" style="751" customWidth="1"/>
    <col min="13331" max="13331" width="3.25" style="751" bestFit="1" customWidth="1"/>
    <col min="13332" max="13332" width="5.125" style="751" customWidth="1"/>
    <col min="13333" max="13333" width="3.25" style="751" customWidth="1"/>
    <col min="13334" max="13334" width="5.125" style="751" customWidth="1"/>
    <col min="13335" max="13335" width="3.25" style="751" customWidth="1"/>
    <col min="13336" max="13577" width="9" style="751" customWidth="1"/>
    <col min="13578" max="13578" width="1.625" style="751" customWidth="1"/>
    <col min="13579" max="13579" width="2.125" style="751" customWidth="1"/>
    <col min="13580" max="13580" width="3" style="751" customWidth="1"/>
    <col min="13581" max="13581" width="8.5" style="751" customWidth="1"/>
    <col min="13582" max="13582" width="5.375" style="751" customWidth="1"/>
    <col min="13583" max="13583" width="9.5" style="751" customWidth="1"/>
    <col min="13584" max="13584" width="11" style="751" customWidth="1"/>
    <col min="13585" max="13585" width="9.5" style="751" customWidth="1"/>
    <col min="13586" max="13586" width="6.625" style="751" customWidth="1"/>
    <col min="13587" max="13587" width="3.25" style="751" bestFit="1" customWidth="1"/>
    <col min="13588" max="13588" width="5.125" style="751" customWidth="1"/>
    <col min="13589" max="13589" width="3.25" style="751" customWidth="1"/>
    <col min="13590" max="13590" width="5.125" style="751" customWidth="1"/>
    <col min="13591" max="13591" width="3.25" style="751" customWidth="1"/>
    <col min="13592" max="13833" width="9" style="751" customWidth="1"/>
    <col min="13834" max="13834" width="1.625" style="751" customWidth="1"/>
    <col min="13835" max="13835" width="2.125" style="751" customWidth="1"/>
    <col min="13836" max="13836" width="3" style="751" customWidth="1"/>
    <col min="13837" max="13837" width="8.5" style="751" customWidth="1"/>
    <col min="13838" max="13838" width="5.375" style="751" customWidth="1"/>
    <col min="13839" max="13839" width="9.5" style="751" customWidth="1"/>
    <col min="13840" max="13840" width="11" style="751" customWidth="1"/>
    <col min="13841" max="13841" width="9.5" style="751" customWidth="1"/>
    <col min="13842" max="13842" width="6.625" style="751" customWidth="1"/>
    <col min="13843" max="13843" width="3.25" style="751" bestFit="1" customWidth="1"/>
    <col min="13844" max="13844" width="5.125" style="751" customWidth="1"/>
    <col min="13845" max="13845" width="3.25" style="751" customWidth="1"/>
    <col min="13846" max="13846" width="5.125" style="751" customWidth="1"/>
    <col min="13847" max="13847" width="3.25" style="751" customWidth="1"/>
    <col min="13848" max="14089" width="9" style="751" customWidth="1"/>
    <col min="14090" max="14090" width="1.625" style="751" customWidth="1"/>
    <col min="14091" max="14091" width="2.125" style="751" customWidth="1"/>
    <col min="14092" max="14092" width="3" style="751" customWidth="1"/>
    <col min="14093" max="14093" width="8.5" style="751" customWidth="1"/>
    <col min="14094" max="14094" width="5.375" style="751" customWidth="1"/>
    <col min="14095" max="14095" width="9.5" style="751" customWidth="1"/>
    <col min="14096" max="14096" width="11" style="751" customWidth="1"/>
    <col min="14097" max="14097" width="9.5" style="751" customWidth="1"/>
    <col min="14098" max="14098" width="6.625" style="751" customWidth="1"/>
    <col min="14099" max="14099" width="3.25" style="751" bestFit="1" customWidth="1"/>
    <col min="14100" max="14100" width="5.125" style="751" customWidth="1"/>
    <col min="14101" max="14101" width="3.25" style="751" customWidth="1"/>
    <col min="14102" max="14102" width="5.125" style="751" customWidth="1"/>
    <col min="14103" max="14103" width="3.25" style="751" customWidth="1"/>
    <col min="14104" max="14345" width="9" style="751" customWidth="1"/>
    <col min="14346" max="14346" width="1.625" style="751" customWidth="1"/>
    <col min="14347" max="14347" width="2.125" style="751" customWidth="1"/>
    <col min="14348" max="14348" width="3" style="751" customWidth="1"/>
    <col min="14349" max="14349" width="8.5" style="751" customWidth="1"/>
    <col min="14350" max="14350" width="5.375" style="751" customWidth="1"/>
    <col min="14351" max="14351" width="9.5" style="751" customWidth="1"/>
    <col min="14352" max="14352" width="11" style="751" customWidth="1"/>
    <col min="14353" max="14353" width="9.5" style="751" customWidth="1"/>
    <col min="14354" max="14354" width="6.625" style="751" customWidth="1"/>
    <col min="14355" max="14355" width="3.25" style="751" bestFit="1" customWidth="1"/>
    <col min="14356" max="14356" width="5.125" style="751" customWidth="1"/>
    <col min="14357" max="14357" width="3.25" style="751" customWidth="1"/>
    <col min="14358" max="14358" width="5.125" style="751" customWidth="1"/>
    <col min="14359" max="14359" width="3.25" style="751" customWidth="1"/>
    <col min="14360" max="14601" width="9" style="751" customWidth="1"/>
    <col min="14602" max="14602" width="1.625" style="751" customWidth="1"/>
    <col min="14603" max="14603" width="2.125" style="751" customWidth="1"/>
    <col min="14604" max="14604" width="3" style="751" customWidth="1"/>
    <col min="14605" max="14605" width="8.5" style="751" customWidth="1"/>
    <col min="14606" max="14606" width="5.375" style="751" customWidth="1"/>
    <col min="14607" max="14607" width="9.5" style="751" customWidth="1"/>
    <col min="14608" max="14608" width="11" style="751" customWidth="1"/>
    <col min="14609" max="14609" width="9.5" style="751" customWidth="1"/>
    <col min="14610" max="14610" width="6.625" style="751" customWidth="1"/>
    <col min="14611" max="14611" width="3.25" style="751" bestFit="1" customWidth="1"/>
    <col min="14612" max="14612" width="5.125" style="751" customWidth="1"/>
    <col min="14613" max="14613" width="3.25" style="751" customWidth="1"/>
    <col min="14614" max="14614" width="5.125" style="751" customWidth="1"/>
    <col min="14615" max="14615" width="3.25" style="751" customWidth="1"/>
    <col min="14616" max="14857" width="9" style="751" customWidth="1"/>
    <col min="14858" max="14858" width="1.625" style="751" customWidth="1"/>
    <col min="14859" max="14859" width="2.125" style="751" customWidth="1"/>
    <col min="14860" max="14860" width="3" style="751" customWidth="1"/>
    <col min="14861" max="14861" width="8.5" style="751" customWidth="1"/>
    <col min="14862" max="14862" width="5.375" style="751" customWidth="1"/>
    <col min="14863" max="14863" width="9.5" style="751" customWidth="1"/>
    <col min="14864" max="14864" width="11" style="751" customWidth="1"/>
    <col min="14865" max="14865" width="9.5" style="751" customWidth="1"/>
    <col min="14866" max="14866" width="6.625" style="751" customWidth="1"/>
    <col min="14867" max="14867" width="3.25" style="751" bestFit="1" customWidth="1"/>
    <col min="14868" max="14868" width="5.125" style="751" customWidth="1"/>
    <col min="14869" max="14869" width="3.25" style="751" customWidth="1"/>
    <col min="14870" max="14870" width="5.125" style="751" customWidth="1"/>
    <col min="14871" max="14871" width="3.25" style="751" customWidth="1"/>
    <col min="14872" max="15113" width="9" style="751" customWidth="1"/>
    <col min="15114" max="15114" width="1.625" style="751" customWidth="1"/>
    <col min="15115" max="15115" width="2.125" style="751" customWidth="1"/>
    <col min="15116" max="15116" width="3" style="751" customWidth="1"/>
    <col min="15117" max="15117" width="8.5" style="751" customWidth="1"/>
    <col min="15118" max="15118" width="5.375" style="751" customWidth="1"/>
    <col min="15119" max="15119" width="9.5" style="751" customWidth="1"/>
    <col min="15120" max="15120" width="11" style="751" customWidth="1"/>
    <col min="15121" max="15121" width="9.5" style="751" customWidth="1"/>
    <col min="15122" max="15122" width="6.625" style="751" customWidth="1"/>
    <col min="15123" max="15123" width="3.25" style="751" bestFit="1" customWidth="1"/>
    <col min="15124" max="15124" width="5.125" style="751" customWidth="1"/>
    <col min="15125" max="15125" width="3.25" style="751" customWidth="1"/>
    <col min="15126" max="15126" width="5.125" style="751" customWidth="1"/>
    <col min="15127" max="15127" width="3.25" style="751" customWidth="1"/>
    <col min="15128" max="15369" width="9" style="751" customWidth="1"/>
    <col min="15370" max="15370" width="1.625" style="751" customWidth="1"/>
    <col min="15371" max="15371" width="2.125" style="751" customWidth="1"/>
    <col min="15372" max="15372" width="3" style="751" customWidth="1"/>
    <col min="15373" max="15373" width="8.5" style="751" customWidth="1"/>
    <col min="15374" max="15374" width="5.375" style="751" customWidth="1"/>
    <col min="15375" max="15375" width="9.5" style="751" customWidth="1"/>
    <col min="15376" max="15376" width="11" style="751" customWidth="1"/>
    <col min="15377" max="15377" width="9.5" style="751" customWidth="1"/>
    <col min="15378" max="15378" width="6.625" style="751" customWidth="1"/>
    <col min="15379" max="15379" width="3.25" style="751" bestFit="1" customWidth="1"/>
    <col min="15380" max="15380" width="5.125" style="751" customWidth="1"/>
    <col min="15381" max="15381" width="3.25" style="751" customWidth="1"/>
    <col min="15382" max="15382" width="5.125" style="751" customWidth="1"/>
    <col min="15383" max="15383" width="3.25" style="751" customWidth="1"/>
    <col min="15384" max="15625" width="9" style="751" customWidth="1"/>
    <col min="15626" max="15626" width="1.625" style="751" customWidth="1"/>
    <col min="15627" max="15627" width="2.125" style="751" customWidth="1"/>
    <col min="15628" max="15628" width="3" style="751" customWidth="1"/>
    <col min="15629" max="15629" width="8.5" style="751" customWidth="1"/>
    <col min="15630" max="15630" width="5.375" style="751" customWidth="1"/>
    <col min="15631" max="15631" width="9.5" style="751" customWidth="1"/>
    <col min="15632" max="15632" width="11" style="751" customWidth="1"/>
    <col min="15633" max="15633" width="9.5" style="751" customWidth="1"/>
    <col min="15634" max="15634" width="6.625" style="751" customWidth="1"/>
    <col min="15635" max="15635" width="3.25" style="751" bestFit="1" customWidth="1"/>
    <col min="15636" max="15636" width="5.125" style="751" customWidth="1"/>
    <col min="15637" max="15637" width="3.25" style="751" customWidth="1"/>
    <col min="15638" max="15638" width="5.125" style="751" customWidth="1"/>
    <col min="15639" max="15639" width="3.25" style="751" customWidth="1"/>
    <col min="15640" max="15881" width="9" style="751" customWidth="1"/>
    <col min="15882" max="15882" width="1.625" style="751" customWidth="1"/>
    <col min="15883" max="15883" width="2.125" style="751" customWidth="1"/>
    <col min="15884" max="15884" width="3" style="751" customWidth="1"/>
    <col min="15885" max="15885" width="8.5" style="751" customWidth="1"/>
    <col min="15886" max="15886" width="5.375" style="751" customWidth="1"/>
    <col min="15887" max="15887" width="9.5" style="751" customWidth="1"/>
    <col min="15888" max="15888" width="11" style="751" customWidth="1"/>
    <col min="15889" max="15889" width="9.5" style="751" customWidth="1"/>
    <col min="15890" max="15890" width="6.625" style="751" customWidth="1"/>
    <col min="15891" max="15891" width="3.25" style="751" bestFit="1" customWidth="1"/>
    <col min="15892" max="15892" width="5.125" style="751" customWidth="1"/>
    <col min="15893" max="15893" width="3.25" style="751" customWidth="1"/>
    <col min="15894" max="15894" width="5.125" style="751" customWidth="1"/>
    <col min="15895" max="15895" width="3.25" style="751" customWidth="1"/>
    <col min="15896" max="16137" width="9" style="751" customWidth="1"/>
    <col min="16138" max="16138" width="1.625" style="751" customWidth="1"/>
    <col min="16139" max="16139" width="2.125" style="751" customWidth="1"/>
    <col min="16140" max="16140" width="3" style="751" customWidth="1"/>
    <col min="16141" max="16141" width="8.5" style="751" customWidth="1"/>
    <col min="16142" max="16142" width="5.375" style="751" customWidth="1"/>
    <col min="16143" max="16143" width="9.5" style="751" customWidth="1"/>
    <col min="16144" max="16144" width="11" style="751" customWidth="1"/>
    <col min="16145" max="16145" width="9.5" style="751" customWidth="1"/>
    <col min="16146" max="16146" width="6.625" style="751" customWidth="1"/>
    <col min="16147" max="16147" width="3.25" style="751" bestFit="1" customWidth="1"/>
    <col min="16148" max="16148" width="5.125" style="751" customWidth="1"/>
    <col min="16149" max="16149" width="3.25" style="751" customWidth="1"/>
    <col min="16150" max="16150" width="5.125" style="751" customWidth="1"/>
    <col min="16151" max="16151" width="3.25" style="751" customWidth="1"/>
    <col min="16152" max="16384" width="9" style="751" customWidth="1"/>
  </cols>
  <sheetData>
    <row r="1" spans="1:24" ht="8.25" customHeight="1">
      <c r="K1" s="752"/>
    </row>
    <row r="2" spans="1:24" ht="17.25" customHeight="1">
      <c r="K2" s="752"/>
      <c r="W2" s="752" t="s">
        <v>3671</v>
      </c>
    </row>
    <row r="4" spans="1:24" ht="25.5" customHeight="1">
      <c r="A4" s="5387" t="s">
        <v>3672</v>
      </c>
      <c r="B4" s="5387"/>
      <c r="C4" s="5387"/>
      <c r="D4" s="5387"/>
      <c r="E4" s="5387"/>
      <c r="F4" s="5387"/>
      <c r="G4" s="5387"/>
      <c r="H4" s="5387"/>
      <c r="I4" s="5387"/>
      <c r="J4" s="5387"/>
      <c r="K4" s="5387"/>
      <c r="L4" s="5387"/>
      <c r="M4" s="5387"/>
      <c r="N4" s="5387"/>
      <c r="O4" s="5387"/>
      <c r="P4" s="5387"/>
      <c r="Q4" s="5387"/>
      <c r="R4" s="5387"/>
      <c r="S4" s="5387"/>
      <c r="T4" s="5387"/>
      <c r="U4" s="5387"/>
      <c r="V4" s="5387"/>
      <c r="W4" s="5387"/>
      <c r="X4" s="5387"/>
    </row>
    <row r="5" spans="1:24" ht="17.25" customHeight="1">
      <c r="A5" s="5388" t="s">
        <v>3598</v>
      </c>
      <c r="B5" s="5388"/>
      <c r="C5" s="5388"/>
      <c r="D5" s="5388"/>
      <c r="E5" s="5388"/>
      <c r="F5" s="5388"/>
      <c r="G5" s="5388"/>
      <c r="H5" s="5388"/>
      <c r="I5" s="5388"/>
      <c r="J5" s="5388"/>
      <c r="K5" s="5388"/>
      <c r="L5" s="5388"/>
      <c r="M5" s="5388"/>
      <c r="N5" s="5388"/>
      <c r="O5" s="5388"/>
      <c r="P5" s="5388"/>
      <c r="Q5" s="5388"/>
      <c r="R5" s="5388"/>
      <c r="S5" s="5388"/>
      <c r="T5" s="5388"/>
      <c r="U5" s="5388"/>
      <c r="V5" s="5388"/>
      <c r="W5" s="5388"/>
      <c r="X5" s="5388"/>
    </row>
    <row r="6" spans="1:24" ht="17.25" customHeight="1">
      <c r="A6" s="753"/>
      <c r="B6" s="753"/>
      <c r="C6" s="753"/>
      <c r="D6" s="753"/>
      <c r="E6" s="753"/>
      <c r="F6" s="753"/>
      <c r="G6" s="753"/>
      <c r="H6" s="753"/>
      <c r="I6" s="753"/>
      <c r="J6" s="753"/>
      <c r="K6" s="753"/>
      <c r="L6" s="753"/>
      <c r="M6" s="753"/>
      <c r="N6" s="753"/>
      <c r="O6" s="753"/>
      <c r="P6" s="753"/>
      <c r="Q6" s="753"/>
      <c r="R6" s="753"/>
      <c r="S6" s="753"/>
      <c r="T6" s="753"/>
      <c r="U6" s="753"/>
      <c r="V6" s="753"/>
      <c r="W6" s="753"/>
    </row>
    <row r="7" spans="1:24" ht="17.25" customHeight="1">
      <c r="B7" s="754"/>
      <c r="C7" s="754"/>
      <c r="D7" s="754"/>
      <c r="E7" s="754"/>
      <c r="F7" s="754"/>
      <c r="G7" s="754"/>
      <c r="H7" s="754"/>
      <c r="I7" s="754"/>
      <c r="J7" s="754"/>
      <c r="M7" s="754"/>
      <c r="N7" s="754"/>
      <c r="O7" s="754"/>
      <c r="P7" s="754"/>
      <c r="Q7" s="5389"/>
      <c r="R7" s="5389"/>
      <c r="S7" s="751" t="s">
        <v>477</v>
      </c>
      <c r="T7" s="1232"/>
      <c r="U7" s="751" t="s">
        <v>5</v>
      </c>
      <c r="V7" s="1232"/>
      <c r="W7" s="751" t="s">
        <v>478</v>
      </c>
    </row>
    <row r="8" spans="1:24" ht="13.5" customHeight="1">
      <c r="B8" s="754"/>
      <c r="C8" s="754"/>
      <c r="D8" s="754"/>
      <c r="E8" s="754"/>
      <c r="F8" s="754"/>
      <c r="G8" s="754"/>
      <c r="H8" s="754"/>
      <c r="I8" s="754"/>
      <c r="J8" s="754"/>
      <c r="K8" s="754"/>
      <c r="R8" s="751"/>
    </row>
    <row r="9" spans="1:24" ht="18" customHeight="1">
      <c r="A9" s="751" t="s">
        <v>3599</v>
      </c>
      <c r="C9" s="754"/>
      <c r="D9" s="754"/>
      <c r="E9" s="754"/>
      <c r="F9" s="754"/>
      <c r="G9" s="754"/>
      <c r="H9" s="754"/>
      <c r="I9" s="754"/>
      <c r="J9" s="754"/>
      <c r="K9" s="754"/>
      <c r="R9" s="751"/>
    </row>
    <row r="10" spans="1:24" ht="18" customHeight="1">
      <c r="R10" s="751"/>
    </row>
    <row r="11" spans="1:24" ht="17.25" customHeight="1"/>
    <row r="12" spans="1:24" ht="17.25" customHeight="1">
      <c r="K12" s="1308" t="s">
        <v>3600</v>
      </c>
      <c r="L12" s="1308"/>
      <c r="M12" s="1308"/>
      <c r="N12" s="1308"/>
      <c r="O12" s="1308"/>
      <c r="P12" s="1308"/>
      <c r="Q12" s="5390" t="str">
        <f>cst_wskakunin_owner1__address</f>
        <v>埼玉県埼玉県さいたま市浦和区岸町７－１２－３</v>
      </c>
      <c r="R12" s="5390"/>
      <c r="S12" s="5390"/>
      <c r="T12" s="5390"/>
      <c r="U12" s="5390"/>
      <c r="V12" s="5390"/>
      <c r="W12" s="5390"/>
      <c r="X12" s="5390"/>
    </row>
    <row r="13" spans="1:24" ht="17.25" customHeight="1">
      <c r="K13" s="1308" t="s">
        <v>3601</v>
      </c>
      <c r="L13" s="1308"/>
      <c r="M13" s="1308"/>
      <c r="N13" s="1308"/>
      <c r="O13" s="1308"/>
      <c r="P13" s="1308"/>
      <c r="Q13" s="5390"/>
      <c r="R13" s="5390"/>
      <c r="S13" s="5390"/>
      <c r="T13" s="5390"/>
      <c r="U13" s="5390"/>
      <c r="V13" s="5390"/>
      <c r="W13" s="5390"/>
      <c r="X13" s="5390"/>
    </row>
    <row r="14" spans="1:24" ht="17.25" customHeight="1">
      <c r="K14" s="1308" t="s">
        <v>3602</v>
      </c>
      <c r="L14" s="1308"/>
      <c r="M14" s="1308"/>
      <c r="N14" s="1308"/>
      <c r="O14" s="1308"/>
      <c r="P14" s="1308"/>
      <c r="Q14" s="5391" t="str">
        <f>cst_wskakunin_owner1__space3</f>
        <v>テスト建て主
代表取締役社長　テストさん</v>
      </c>
      <c r="R14" s="5391"/>
      <c r="S14" s="5391"/>
      <c r="T14" s="5391"/>
      <c r="U14" s="5391"/>
      <c r="V14" s="5391"/>
      <c r="W14" s="5391"/>
      <c r="X14" s="5391"/>
    </row>
    <row r="15" spans="1:24" ht="17.25" customHeight="1">
      <c r="K15" s="1308"/>
      <c r="L15" s="1308"/>
      <c r="M15" s="1308"/>
      <c r="N15" s="1308"/>
      <c r="O15" s="1308"/>
      <c r="P15" s="1308"/>
      <c r="Q15" s="5391"/>
      <c r="R15" s="5391"/>
      <c r="S15" s="5391"/>
      <c r="T15" s="5391"/>
      <c r="U15" s="5391"/>
      <c r="V15" s="5391"/>
      <c r="W15" s="5391"/>
      <c r="X15" s="5391"/>
    </row>
    <row r="16" spans="1:24" ht="17.25" customHeight="1">
      <c r="K16" s="1308"/>
      <c r="L16" s="1308"/>
      <c r="M16" s="1308"/>
      <c r="N16" s="1308"/>
      <c r="O16" s="1308"/>
      <c r="P16" s="1308"/>
      <c r="Q16" s="1308"/>
      <c r="R16" s="1308"/>
      <c r="S16" s="1308"/>
      <c r="T16" s="1308"/>
      <c r="U16" s="1308"/>
      <c r="V16" s="1308"/>
      <c r="W16" s="1308"/>
      <c r="X16" s="1308"/>
    </row>
    <row r="17" spans="1:24" ht="17.25" customHeight="1">
      <c r="K17" s="1308" t="s">
        <v>3603</v>
      </c>
      <c r="L17" s="1308"/>
      <c r="M17" s="1308"/>
      <c r="N17" s="1308"/>
      <c r="O17" s="1308"/>
      <c r="P17" s="1308"/>
      <c r="Q17" s="5390" t="str">
        <f>cst_wskakunin_dairi1__address</f>
        <v>埼玉県所沢市東新井町307-7</v>
      </c>
      <c r="R17" s="5390"/>
      <c r="S17" s="5390"/>
      <c r="T17" s="5390"/>
      <c r="U17" s="5390"/>
      <c r="V17" s="5390"/>
      <c r="W17" s="5390"/>
      <c r="X17" s="5390"/>
    </row>
    <row r="18" spans="1:24" ht="17.25" customHeight="1">
      <c r="K18" s="1308" t="s">
        <v>3601</v>
      </c>
      <c r="L18" s="1308"/>
      <c r="M18" s="1308"/>
      <c r="N18" s="1308"/>
      <c r="O18" s="1308"/>
      <c r="P18" s="1308"/>
      <c r="Q18" s="5390"/>
      <c r="R18" s="5390"/>
      <c r="S18" s="5390"/>
      <c r="T18" s="5390"/>
      <c r="U18" s="5390"/>
      <c r="V18" s="5390"/>
      <c r="W18" s="5390"/>
      <c r="X18" s="5390"/>
    </row>
    <row r="19" spans="1:24" ht="17.25" customHeight="1">
      <c r="K19" s="1308" t="s">
        <v>3604</v>
      </c>
      <c r="L19" s="1308"/>
      <c r="M19" s="1308"/>
      <c r="N19" s="1308"/>
      <c r="O19" s="1308"/>
      <c r="P19" s="1308"/>
      <c r="Q19" s="5391" t="str">
        <f>cst_wskakunin_dairi1__space5</f>
        <v>XXXアーキ
テスト代理人</v>
      </c>
      <c r="R19" s="5391"/>
      <c r="S19" s="5391"/>
      <c r="T19" s="5391"/>
      <c r="U19" s="5391"/>
      <c r="V19" s="5391"/>
      <c r="W19" s="5391"/>
      <c r="X19" s="5391"/>
    </row>
    <row r="20" spans="1:24" ht="17.25" customHeight="1">
      <c r="K20" s="1308"/>
      <c r="L20" s="1308"/>
      <c r="M20" s="1308"/>
      <c r="N20" s="1308"/>
      <c r="O20" s="1308"/>
      <c r="P20" s="1308"/>
      <c r="Q20" s="5391"/>
      <c r="R20" s="5391"/>
      <c r="S20" s="5391"/>
      <c r="T20" s="5391"/>
      <c r="U20" s="5391"/>
      <c r="V20" s="5391"/>
      <c r="W20" s="5391"/>
      <c r="X20" s="5391"/>
    </row>
    <row r="21" spans="1:24" ht="17.25" customHeight="1">
      <c r="R21" s="751"/>
    </row>
    <row r="22" spans="1:24" ht="17.25" customHeight="1">
      <c r="A22" s="751" t="s">
        <v>3673</v>
      </c>
      <c r="R22" s="751"/>
    </row>
    <row r="23" spans="1:24" ht="17.25" customHeight="1">
      <c r="A23" s="751" t="s">
        <v>3674</v>
      </c>
      <c r="R23" s="751"/>
    </row>
    <row r="24" spans="1:24" ht="15" customHeight="1">
      <c r="R24" s="751"/>
    </row>
    <row r="25" spans="1:24" ht="22.5" customHeight="1">
      <c r="A25" s="5392" t="s">
        <v>0</v>
      </c>
      <c r="B25" s="5392"/>
      <c r="C25" s="5392"/>
      <c r="D25" s="5392"/>
      <c r="E25" s="5392"/>
      <c r="F25" s="5392"/>
      <c r="G25" s="5392"/>
      <c r="H25" s="5392"/>
      <c r="I25" s="5392"/>
      <c r="J25" s="5392"/>
      <c r="K25" s="5392"/>
      <c r="L25" s="5392"/>
      <c r="M25" s="5392"/>
      <c r="N25" s="5392"/>
      <c r="O25" s="5392"/>
      <c r="P25" s="5392"/>
      <c r="Q25" s="5392"/>
      <c r="R25" s="5392"/>
      <c r="S25" s="5392"/>
      <c r="T25" s="5392"/>
      <c r="U25" s="5392"/>
      <c r="V25" s="5392"/>
      <c r="W25" s="5392"/>
      <c r="X25" s="5392"/>
    </row>
    <row r="26" spans="1:24" ht="15" customHeight="1">
      <c r="R26" s="751"/>
    </row>
    <row r="27" spans="1:24" ht="21.75" customHeight="1">
      <c r="A27" s="751" t="s">
        <v>3675</v>
      </c>
      <c r="R27" s="751"/>
    </row>
    <row r="28" spans="1:24" ht="17.25" customHeight="1">
      <c r="A28" s="751" t="s">
        <v>3676</v>
      </c>
      <c r="K28" s="754" t="s">
        <v>6</v>
      </c>
      <c r="L28" s="5389"/>
      <c r="M28" s="5389"/>
      <c r="N28" s="5389"/>
      <c r="O28" s="5389"/>
      <c r="P28" s="5389"/>
      <c r="Q28" s="5389"/>
      <c r="R28" s="5389"/>
      <c r="S28" s="754" t="s">
        <v>7</v>
      </c>
    </row>
    <row r="29" spans="1:24" ht="8.1" customHeight="1"/>
    <row r="30" spans="1:24" ht="17.25" customHeight="1">
      <c r="A30" s="751" t="s">
        <v>3677</v>
      </c>
      <c r="C30" s="755"/>
      <c r="D30" s="755"/>
      <c r="E30" s="755"/>
      <c r="F30" s="755"/>
      <c r="G30" s="755"/>
      <c r="H30" s="755"/>
      <c r="I30" s="755"/>
      <c r="K30" s="5393"/>
      <c r="L30" s="5393"/>
      <c r="M30" s="5393"/>
      <c r="N30" s="5393"/>
      <c r="O30" s="5393"/>
      <c r="P30" s="5393"/>
      <c r="Q30" s="5393"/>
      <c r="R30" s="5393"/>
      <c r="S30" s="5393"/>
      <c r="T30" s="5393"/>
      <c r="U30" s="5393"/>
      <c r="V30" s="5393"/>
      <c r="W30" s="5393"/>
    </row>
    <row r="31" spans="1:24" ht="8.1" customHeight="1">
      <c r="C31" s="755"/>
      <c r="D31" s="755"/>
      <c r="E31" s="755"/>
      <c r="F31" s="755"/>
      <c r="G31" s="755"/>
      <c r="H31" s="755"/>
      <c r="I31" s="755"/>
    </row>
    <row r="32" spans="1:24" ht="17.25" customHeight="1">
      <c r="A32" s="751" t="s">
        <v>3678</v>
      </c>
      <c r="K32" s="5413" t="str">
        <f ca="1">cst_Pre_Corp__SHINSEI&amp;"　"&amp;cst_Pre_Daihyou__SHINSEI</f>
        <v>一般財団法人 さいたま住宅検査センター　理事長　福 島  克 季</v>
      </c>
      <c r="L32" s="5413"/>
      <c r="M32" s="5413"/>
      <c r="N32" s="5413"/>
      <c r="O32" s="5413"/>
      <c r="P32" s="5413"/>
      <c r="Q32" s="5413"/>
      <c r="R32" s="5413"/>
      <c r="S32" s="5413"/>
      <c r="T32" s="5413"/>
      <c r="U32" s="5413"/>
      <c r="V32" s="5413"/>
      <c r="W32" s="5413"/>
      <c r="X32" s="5413"/>
    </row>
    <row r="33" spans="1:24" ht="8.1" customHeight="1">
      <c r="R33" s="751"/>
    </row>
    <row r="34" spans="1:24" ht="17.25" customHeight="1">
      <c r="A34" s="751" t="s">
        <v>3679</v>
      </c>
      <c r="K34" s="5393"/>
      <c r="L34" s="5393"/>
      <c r="M34" s="5393"/>
      <c r="N34" s="5393"/>
      <c r="O34" s="5393"/>
      <c r="P34" s="5393"/>
      <c r="Q34" s="5393"/>
      <c r="R34" s="5393"/>
      <c r="S34" s="5393"/>
      <c r="T34" s="5393"/>
      <c r="U34" s="5393"/>
      <c r="V34" s="5393"/>
      <c r="W34" s="5393"/>
    </row>
    <row r="35" spans="1:24" ht="8.1" customHeight="1"/>
    <row r="36" spans="1:24" ht="17.25" customHeight="1">
      <c r="A36" s="751" t="s">
        <v>3680</v>
      </c>
      <c r="K36" s="5393"/>
      <c r="L36" s="5393"/>
      <c r="M36" s="5393"/>
      <c r="N36" s="5393"/>
      <c r="O36" s="5393"/>
      <c r="P36" s="5393"/>
      <c r="Q36" s="5393"/>
      <c r="R36" s="5393"/>
      <c r="S36" s="5393"/>
      <c r="T36" s="5393"/>
      <c r="U36" s="5393"/>
      <c r="V36" s="5393"/>
      <c r="W36" s="5393"/>
    </row>
    <row r="37" spans="1:24" ht="8.1" customHeight="1"/>
    <row r="38" spans="1:24" ht="17.25" customHeight="1">
      <c r="A38" s="751" t="s">
        <v>3681</v>
      </c>
      <c r="L38" s="5411"/>
      <c r="M38" s="5411"/>
      <c r="N38" s="5411"/>
      <c r="O38" s="5411"/>
      <c r="P38" s="5411"/>
      <c r="Q38" s="5411"/>
      <c r="R38" s="5411"/>
      <c r="S38" s="5411"/>
      <c r="T38" s="5411"/>
      <c r="U38" s="5411"/>
      <c r="V38" s="5411"/>
      <c r="W38" s="5411"/>
    </row>
    <row r="39" spans="1:24" ht="8.1" customHeight="1"/>
    <row r="40" spans="1:24" ht="17.25" customHeight="1">
      <c r="A40" s="751" t="s">
        <v>3682</v>
      </c>
      <c r="L40" s="5412" t="str">
        <f>cst_wskakunin_KOUJI_TYAKUSYU_YOTEI_DATE</f>
        <v/>
      </c>
      <c r="M40" s="5412"/>
      <c r="N40" s="5412"/>
      <c r="O40" s="5412"/>
      <c r="P40" s="5412"/>
      <c r="Q40" s="5412"/>
      <c r="R40" s="5412"/>
      <c r="S40" s="5412"/>
      <c r="T40" s="5412"/>
      <c r="U40" s="5412"/>
      <c r="V40" s="5412"/>
      <c r="W40" s="5412"/>
    </row>
    <row r="41" spans="1:24" ht="8.1" customHeight="1"/>
    <row r="42" spans="1:24" ht="24" customHeight="1">
      <c r="A42" s="5394" t="s">
        <v>3114</v>
      </c>
      <c r="B42" s="5395"/>
      <c r="C42" s="5395"/>
      <c r="D42" s="5395"/>
      <c r="E42" s="5395"/>
      <c r="F42" s="5395"/>
      <c r="G42" s="5395"/>
      <c r="H42" s="5395"/>
      <c r="I42" s="5395"/>
      <c r="J42" s="5395"/>
      <c r="K42" s="5395"/>
      <c r="L42" s="5396"/>
      <c r="M42" s="5397" t="s">
        <v>3633</v>
      </c>
      <c r="N42" s="5398"/>
      <c r="O42" s="5398"/>
      <c r="P42" s="5398"/>
      <c r="Q42" s="5398"/>
      <c r="R42" s="5398"/>
      <c r="S42" s="5398"/>
      <c r="T42" s="5398"/>
      <c r="U42" s="5398"/>
      <c r="V42" s="5398"/>
      <c r="W42" s="5398"/>
      <c r="X42" s="5399"/>
    </row>
    <row r="43" spans="1:24" ht="24" customHeight="1">
      <c r="A43" s="5394" t="s">
        <v>3634</v>
      </c>
      <c r="B43" s="5395"/>
      <c r="C43" s="5395"/>
      <c r="D43" s="5395"/>
      <c r="E43" s="5395"/>
      <c r="F43" s="5395"/>
      <c r="G43" s="5395"/>
      <c r="H43" s="5395"/>
      <c r="I43" s="5395"/>
      <c r="J43" s="5395"/>
      <c r="K43" s="5395"/>
      <c r="L43" s="5396"/>
      <c r="M43" s="5400"/>
      <c r="N43" s="5401"/>
      <c r="O43" s="5401"/>
      <c r="P43" s="5401"/>
      <c r="Q43" s="5401"/>
      <c r="R43" s="5401"/>
      <c r="S43" s="5401"/>
      <c r="T43" s="5401"/>
      <c r="U43" s="5401"/>
      <c r="V43" s="5401"/>
      <c r="W43" s="5401"/>
      <c r="X43" s="5402"/>
    </row>
    <row r="44" spans="1:24" ht="24" customHeight="1">
      <c r="A44" s="5406" t="s">
        <v>3635</v>
      </c>
      <c r="B44" s="5407"/>
      <c r="C44" s="5407"/>
      <c r="D44" s="5407"/>
      <c r="E44" s="5407"/>
      <c r="F44" s="5407"/>
      <c r="G44" s="5407"/>
      <c r="H44" s="5407"/>
      <c r="I44" s="5407"/>
      <c r="J44" s="5407"/>
      <c r="K44" s="5407"/>
      <c r="L44" s="5408"/>
      <c r="M44" s="5400"/>
      <c r="N44" s="5401"/>
      <c r="O44" s="5401"/>
      <c r="P44" s="5401"/>
      <c r="Q44" s="5401"/>
      <c r="R44" s="5401"/>
      <c r="S44" s="5401"/>
      <c r="T44" s="5401"/>
      <c r="U44" s="5401"/>
      <c r="V44" s="5401"/>
      <c r="W44" s="5401"/>
      <c r="X44" s="5402"/>
    </row>
    <row r="45" spans="1:24" ht="24" customHeight="1">
      <c r="A45" s="5409" t="s">
        <v>3953</v>
      </c>
      <c r="B45" s="5409"/>
      <c r="C45" s="5409"/>
      <c r="D45" s="5409"/>
      <c r="E45" s="5409"/>
      <c r="F45" s="5409"/>
      <c r="G45" s="5409"/>
      <c r="H45" s="5409"/>
      <c r="I45" s="5409"/>
      <c r="J45" s="5409"/>
      <c r="K45" s="5409"/>
      <c r="L45" s="5410"/>
      <c r="M45" s="5403"/>
      <c r="N45" s="5404"/>
      <c r="O45" s="5404"/>
      <c r="P45" s="5404"/>
      <c r="Q45" s="5404"/>
      <c r="R45" s="5404"/>
      <c r="S45" s="5404"/>
      <c r="T45" s="5404"/>
      <c r="U45" s="5404"/>
      <c r="V45" s="5404"/>
      <c r="W45" s="5404"/>
      <c r="X45" s="5405"/>
    </row>
    <row r="47" spans="1:24" ht="17.25" customHeight="1">
      <c r="A47" s="751" t="s">
        <v>3028</v>
      </c>
    </row>
    <row r="48" spans="1:24" ht="17.25" customHeight="1">
      <c r="A48" s="751" t="s">
        <v>3636</v>
      </c>
    </row>
    <row r="49" spans="1:1" ht="17.25" customHeight="1">
      <c r="A49" s="751" t="s">
        <v>3949</v>
      </c>
    </row>
    <row r="50" spans="1:1" ht="17.25" customHeight="1">
      <c r="A50" s="751" t="s">
        <v>3950</v>
      </c>
    </row>
  </sheetData>
  <mergeCells count="20">
    <mergeCell ref="L38:W38"/>
    <mergeCell ref="L40:W40"/>
    <mergeCell ref="K34:W34"/>
    <mergeCell ref="K36:W36"/>
    <mergeCell ref="K32:X32"/>
    <mergeCell ref="A42:L42"/>
    <mergeCell ref="M42:X45"/>
    <mergeCell ref="A43:L43"/>
    <mergeCell ref="A44:L44"/>
    <mergeCell ref="A45:L45"/>
    <mergeCell ref="A25:X25"/>
    <mergeCell ref="Q17:X18"/>
    <mergeCell ref="Q19:X20"/>
    <mergeCell ref="L28:R28"/>
    <mergeCell ref="K30:W30"/>
    <mergeCell ref="A4:X4"/>
    <mergeCell ref="A5:X5"/>
    <mergeCell ref="Q7:R7"/>
    <mergeCell ref="Q12:X13"/>
    <mergeCell ref="Q14:X15"/>
  </mergeCells>
  <phoneticPr fontId="136"/>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49" customWidth="1"/>
    <col min="25" max="27" width="3.125" style="2066" customWidth="1"/>
    <col min="28" max="28" width="3.125" style="2049" customWidth="1"/>
    <col min="29" max="29" width="12.375" style="2049" customWidth="1"/>
    <col min="30" max="30" width="9" style="2049" customWidth="1"/>
    <col min="31" max="16384" width="9" style="2049"/>
  </cols>
  <sheetData>
    <row r="1" spans="1:28" ht="17.25" customHeight="1">
      <c r="A1" s="2048" t="s">
        <v>4544</v>
      </c>
      <c r="G1" s="2050"/>
      <c r="H1" s="2050"/>
      <c r="Y1" s="2051"/>
      <c r="Z1" s="2051"/>
      <c r="AA1" s="2051"/>
    </row>
    <row r="2" spans="1:28" ht="17.25" customHeight="1">
      <c r="A2" s="2048"/>
      <c r="G2" s="2050"/>
      <c r="H2" s="2050"/>
      <c r="Y2" s="2051"/>
      <c r="Z2" s="2051"/>
      <c r="AA2" s="2051"/>
    </row>
    <row r="3" spans="1:28" ht="17.25" customHeight="1">
      <c r="A3" s="5418" t="s">
        <v>15</v>
      </c>
      <c r="B3" s="5418"/>
      <c r="C3" s="5418"/>
      <c r="D3" s="5418"/>
      <c r="E3" s="5418"/>
      <c r="F3" s="5418"/>
      <c r="G3" s="5418"/>
      <c r="H3" s="5418"/>
      <c r="I3" s="5418"/>
      <c r="J3" s="5418"/>
      <c r="K3" s="5418"/>
      <c r="L3" s="5418"/>
      <c r="M3" s="5418"/>
      <c r="N3" s="5418"/>
      <c r="O3" s="5418"/>
      <c r="P3" s="5418"/>
      <c r="Q3" s="5418"/>
      <c r="R3" s="5418"/>
      <c r="S3" s="5418"/>
      <c r="T3" s="5418"/>
      <c r="U3" s="5418"/>
      <c r="V3" s="5418"/>
      <c r="W3" s="5418"/>
      <c r="X3" s="5418"/>
      <c r="Y3" s="5418"/>
      <c r="Z3" s="5418"/>
      <c r="AA3" s="5418"/>
      <c r="AB3" s="5418"/>
    </row>
    <row r="4" spans="1:28" ht="17.25" customHeight="1">
      <c r="Y4" s="2051"/>
      <c r="Z4" s="2051"/>
      <c r="AA4" s="2051"/>
    </row>
    <row r="5" spans="1:28" ht="25.5" customHeight="1">
      <c r="A5" s="5444" t="s">
        <v>4545</v>
      </c>
      <c r="B5" s="5444"/>
      <c r="C5" s="5444"/>
      <c r="D5" s="5444"/>
      <c r="E5" s="5444"/>
      <c r="F5" s="5444"/>
      <c r="G5" s="5444"/>
      <c r="H5" s="5444"/>
      <c r="I5" s="5444"/>
      <c r="J5" s="5444"/>
      <c r="K5" s="5444"/>
      <c r="L5" s="5444"/>
      <c r="M5" s="5444"/>
      <c r="N5" s="5444"/>
      <c r="O5" s="5444"/>
      <c r="P5" s="5444"/>
      <c r="Q5" s="5444"/>
      <c r="R5" s="5444"/>
      <c r="S5" s="5444"/>
      <c r="T5" s="5444"/>
      <c r="U5" s="5444"/>
      <c r="V5" s="5444"/>
      <c r="W5" s="5444"/>
      <c r="X5" s="5444"/>
      <c r="Y5" s="5444"/>
      <c r="Z5" s="5444"/>
      <c r="AA5" s="5444"/>
      <c r="AB5" s="5444"/>
    </row>
    <row r="6" spans="1:28" ht="17.25" customHeight="1">
      <c r="A6" s="5418" t="s">
        <v>3598</v>
      </c>
      <c r="B6" s="5418"/>
      <c r="C6" s="5418"/>
      <c r="D6" s="5418"/>
      <c r="E6" s="5418"/>
      <c r="F6" s="5418"/>
      <c r="G6" s="5418"/>
      <c r="H6" s="5418"/>
      <c r="I6" s="5418"/>
      <c r="J6" s="5418"/>
      <c r="K6" s="5418"/>
      <c r="L6" s="5418"/>
      <c r="M6" s="5418"/>
      <c r="N6" s="5418"/>
      <c r="O6" s="5418"/>
      <c r="P6" s="5418"/>
      <c r="Q6" s="5418"/>
      <c r="R6" s="5418"/>
      <c r="S6" s="5418"/>
      <c r="T6" s="5418"/>
      <c r="U6" s="5418"/>
      <c r="V6" s="5418"/>
      <c r="W6" s="5418"/>
      <c r="X6" s="5418"/>
      <c r="Y6" s="5418"/>
      <c r="Z6" s="5418"/>
      <c r="AA6" s="5418"/>
      <c r="AB6" s="5418"/>
    </row>
    <row r="7" spans="1:28" ht="17.25" customHeight="1">
      <c r="Y7" s="2049"/>
      <c r="Z7" s="2049"/>
      <c r="AA7" s="2049"/>
    </row>
    <row r="8" spans="1:28" ht="17.25" customHeight="1">
      <c r="A8" s="2053"/>
      <c r="B8" s="2053"/>
      <c r="C8" s="2053"/>
      <c r="D8" s="2053"/>
      <c r="E8" s="2053"/>
      <c r="F8" s="2053"/>
      <c r="G8" s="2053"/>
      <c r="H8" s="2053"/>
      <c r="I8" s="2053"/>
      <c r="J8" s="2053"/>
      <c r="K8" s="2053"/>
      <c r="L8" s="2053"/>
      <c r="M8" s="2053"/>
      <c r="N8" s="2053"/>
      <c r="O8" s="2053"/>
      <c r="P8" s="2053"/>
      <c r="Q8" s="2053"/>
      <c r="R8" s="2053"/>
      <c r="S8" s="2053"/>
      <c r="T8" s="2053"/>
      <c r="U8" s="2053"/>
      <c r="V8" s="2053"/>
      <c r="W8" s="2053"/>
      <c r="X8" s="2053"/>
      <c r="Y8" s="2053"/>
      <c r="Z8" s="2053"/>
      <c r="AA8" s="2053"/>
      <c r="AB8" s="2053"/>
    </row>
    <row r="9" spans="1:28" ht="17.25" customHeight="1">
      <c r="B9" s="2052"/>
      <c r="C9" s="2052"/>
      <c r="D9" s="2052"/>
      <c r="E9" s="2052"/>
      <c r="F9" s="2052"/>
      <c r="N9" s="2052"/>
      <c r="U9" s="5445"/>
      <c r="V9" s="5445"/>
      <c r="W9" s="2083" t="s">
        <v>477</v>
      </c>
      <c r="X9" s="2084"/>
      <c r="Y9" s="2083" t="s">
        <v>5</v>
      </c>
      <c r="Z9" s="2084"/>
      <c r="AA9" s="2083" t="s">
        <v>478</v>
      </c>
    </row>
    <row r="10" spans="1:28" ht="17.25" customHeight="1">
      <c r="B10" s="2052"/>
      <c r="C10" s="2052"/>
      <c r="D10" s="2052"/>
      <c r="E10" s="2052"/>
      <c r="F10" s="2052"/>
      <c r="G10" s="2052"/>
      <c r="H10" s="2052"/>
      <c r="Y10" s="2049"/>
      <c r="Z10" s="2049"/>
      <c r="AA10" s="2049"/>
    </row>
    <row r="11" spans="1:28" ht="18" customHeight="1">
      <c r="A11" s="2049" t="s">
        <v>5434</v>
      </c>
      <c r="D11" s="2052"/>
      <c r="E11" s="2052"/>
      <c r="F11" s="2052"/>
      <c r="G11" s="2052"/>
      <c r="H11" s="2052"/>
      <c r="Y11" s="2049"/>
      <c r="Z11" s="2049"/>
      <c r="AA11" s="2049"/>
    </row>
    <row r="12" spans="1:28" ht="18" customHeight="1">
      <c r="Y12" s="2049"/>
      <c r="Z12" s="2049"/>
      <c r="AA12" s="2049"/>
    </row>
    <row r="13" spans="1:28" ht="17.25" customHeight="1">
      <c r="L13" s="2049" t="s">
        <v>3640</v>
      </c>
      <c r="S13" s="5446" t="str">
        <f>cst_wskakunin_owner1__address</f>
        <v>埼玉県埼玉県さいたま市浦和区岸町７－１２－３</v>
      </c>
      <c r="T13" s="5446"/>
      <c r="U13" s="5446"/>
      <c r="V13" s="5446"/>
      <c r="W13" s="5446"/>
      <c r="X13" s="5446"/>
      <c r="Y13" s="5446"/>
      <c r="Z13" s="5446"/>
      <c r="AA13" s="5446"/>
      <c r="AB13" s="5446"/>
    </row>
    <row r="14" spans="1:28" ht="17.25" customHeight="1">
      <c r="L14" s="2049" t="s">
        <v>3601</v>
      </c>
      <c r="S14" s="5446"/>
      <c r="T14" s="5446"/>
      <c r="U14" s="5446"/>
      <c r="V14" s="5446"/>
      <c r="W14" s="5446"/>
      <c r="X14" s="5446"/>
      <c r="Y14" s="5446"/>
      <c r="Z14" s="5446"/>
      <c r="AA14" s="5446"/>
      <c r="AB14" s="5446"/>
    </row>
    <row r="15" spans="1:28" ht="17.25" customHeight="1">
      <c r="L15" s="2049" t="s">
        <v>3110</v>
      </c>
      <c r="S15" s="5447" t="str">
        <f>cst_wskakunin_owner1__space3</f>
        <v>テスト建て主
代表取締役社長　テストさん</v>
      </c>
      <c r="T15" s="5447"/>
      <c r="U15" s="5447"/>
      <c r="V15" s="5447"/>
      <c r="W15" s="5447"/>
      <c r="X15" s="5447"/>
      <c r="Y15" s="5447"/>
      <c r="Z15" s="5447"/>
      <c r="AA15" s="5447"/>
      <c r="AB15" s="5447"/>
    </row>
    <row r="16" spans="1:28" ht="17.25" customHeight="1">
      <c r="L16" s="2049" t="s">
        <v>3111</v>
      </c>
      <c r="S16" s="5447"/>
      <c r="T16" s="5447"/>
      <c r="U16" s="5447"/>
      <c r="V16" s="5447"/>
      <c r="W16" s="5447"/>
      <c r="X16" s="5447"/>
      <c r="Y16" s="5447"/>
      <c r="Z16" s="5447"/>
      <c r="AA16" s="5447"/>
      <c r="AB16" s="5447"/>
    </row>
    <row r="17" spans="1:28" ht="17.25" customHeight="1">
      <c r="Y17" s="2049"/>
      <c r="Z17" s="2049"/>
      <c r="AA17" s="2049"/>
    </row>
    <row r="18" spans="1:28" ht="17.25" customHeight="1">
      <c r="A18" s="5448" t="s">
        <v>4546</v>
      </c>
      <c r="B18" s="5448"/>
      <c r="C18" s="5448"/>
      <c r="D18" s="5448"/>
      <c r="E18" s="5448"/>
      <c r="F18" s="5448"/>
      <c r="G18" s="5448"/>
      <c r="H18" s="5448"/>
      <c r="I18" s="5448"/>
      <c r="J18" s="5448"/>
      <c r="K18" s="5448"/>
      <c r="L18" s="5448"/>
      <c r="M18" s="5448"/>
      <c r="N18" s="5448"/>
      <c r="O18" s="5448" t="s">
        <v>4547</v>
      </c>
      <c r="P18" s="5448"/>
      <c r="Q18" s="5448"/>
      <c r="R18" s="5448" t="s">
        <v>4548</v>
      </c>
      <c r="S18" s="5448"/>
      <c r="T18" s="5448"/>
      <c r="U18" s="5448"/>
      <c r="V18" s="5448"/>
      <c r="W18" s="5448"/>
      <c r="X18" s="5448"/>
      <c r="Y18" s="5448"/>
      <c r="Z18" s="5448"/>
      <c r="AA18" s="5448"/>
      <c r="AB18" s="5448"/>
    </row>
    <row r="19" spans="1:28" ht="17.25" customHeight="1">
      <c r="A19" s="5448"/>
      <c r="B19" s="5448"/>
      <c r="C19" s="5448"/>
      <c r="D19" s="5448"/>
      <c r="E19" s="5448"/>
      <c r="F19" s="5448"/>
      <c r="G19" s="5448"/>
      <c r="H19" s="5448"/>
      <c r="I19" s="5448"/>
      <c r="J19" s="5448"/>
      <c r="K19" s="5448"/>
      <c r="L19" s="5448"/>
      <c r="M19" s="5448"/>
      <c r="N19" s="5448"/>
      <c r="O19" s="5448" t="s">
        <v>4549</v>
      </c>
      <c r="P19" s="5448"/>
      <c r="Q19" s="5448"/>
      <c r="R19" s="5448"/>
      <c r="S19" s="5448"/>
      <c r="T19" s="5448"/>
      <c r="U19" s="5448"/>
      <c r="V19" s="5448"/>
      <c r="W19" s="5448"/>
      <c r="X19" s="5448"/>
      <c r="Y19" s="5448"/>
      <c r="Z19" s="5448"/>
      <c r="AA19" s="5448"/>
      <c r="AB19" s="5448"/>
    </row>
    <row r="20" spans="1:28" ht="17.25" customHeight="1">
      <c r="A20" s="5448"/>
      <c r="B20" s="5448"/>
      <c r="C20" s="5448"/>
      <c r="D20" s="5448"/>
      <c r="E20" s="5448"/>
      <c r="F20" s="5448"/>
      <c r="G20" s="5448"/>
      <c r="H20" s="5448"/>
      <c r="I20" s="5448"/>
      <c r="J20" s="5448"/>
      <c r="K20" s="5448"/>
      <c r="L20" s="5448"/>
      <c r="M20" s="5448"/>
      <c r="N20" s="5448"/>
      <c r="O20" s="5448" t="s">
        <v>4550</v>
      </c>
      <c r="P20" s="5448"/>
      <c r="Q20" s="5448"/>
      <c r="R20" s="5448"/>
      <c r="S20" s="5448"/>
      <c r="T20" s="5448"/>
      <c r="U20" s="5448"/>
      <c r="V20" s="5448"/>
      <c r="W20" s="5448"/>
      <c r="X20" s="5448"/>
      <c r="Y20" s="5448"/>
      <c r="Z20" s="5448"/>
      <c r="AA20" s="5448"/>
      <c r="AB20" s="5448"/>
    </row>
    <row r="21" spans="1:28" ht="17.25" customHeight="1">
      <c r="A21" s="2049" t="s">
        <v>4551</v>
      </c>
      <c r="Y21" s="2049"/>
      <c r="Z21" s="2049"/>
      <c r="AA21" s="2049"/>
    </row>
    <row r="22" spans="1:28" ht="17.25" customHeight="1">
      <c r="Y22" s="2049"/>
      <c r="Z22" s="2049"/>
      <c r="AA22" s="2049"/>
    </row>
    <row r="23" spans="1:28" ht="17.25" customHeight="1">
      <c r="Y23" s="2049"/>
      <c r="Z23" s="2049"/>
      <c r="AA23" s="2049"/>
    </row>
    <row r="24" spans="1:28" ht="17.25" customHeight="1">
      <c r="Y24" s="2049"/>
      <c r="Z24" s="2049"/>
      <c r="AA24" s="2049"/>
    </row>
    <row r="25" spans="1:28" ht="17.25" customHeight="1">
      <c r="Y25" s="2049"/>
      <c r="Z25" s="2049"/>
      <c r="AA25" s="2049"/>
    </row>
    <row r="26" spans="1:28" ht="17.25" customHeight="1">
      <c r="Y26" s="2049"/>
      <c r="Z26" s="2049"/>
      <c r="AA26" s="2049"/>
    </row>
    <row r="27" spans="1:28" ht="17.25" customHeight="1">
      <c r="Y27" s="2049"/>
      <c r="Z27" s="2049"/>
      <c r="AA27" s="2049"/>
    </row>
    <row r="28" spans="1:28" ht="17.25" customHeight="1">
      <c r="Y28" s="2049"/>
      <c r="Z28" s="2049"/>
      <c r="AA28" s="2049"/>
    </row>
    <row r="29" spans="1:28" ht="17.25" customHeight="1">
      <c r="Y29" s="2049"/>
      <c r="Z29" s="2049"/>
      <c r="AA29" s="2049"/>
    </row>
    <row r="30" spans="1:28" ht="17.25" customHeight="1">
      <c r="A30" s="2049" t="s">
        <v>3988</v>
      </c>
      <c r="Y30" s="2049"/>
      <c r="Z30" s="2049"/>
      <c r="AA30" s="2049"/>
    </row>
    <row r="31" spans="1:28" ht="27" customHeight="1">
      <c r="A31" s="5427" t="s">
        <v>4552</v>
      </c>
      <c r="B31" s="5428"/>
      <c r="C31" s="5428"/>
      <c r="D31" s="5428"/>
      <c r="E31" s="5428"/>
      <c r="F31" s="5428"/>
      <c r="G31" s="5428"/>
      <c r="H31" s="5428"/>
      <c r="I31" s="5428"/>
      <c r="J31" s="5427" t="s">
        <v>4553</v>
      </c>
      <c r="K31" s="5428"/>
      <c r="L31" s="5428"/>
      <c r="M31" s="5428"/>
      <c r="N31" s="5428"/>
      <c r="O31" s="5428"/>
      <c r="P31" s="5428"/>
      <c r="Q31" s="5428"/>
      <c r="R31" s="5428"/>
      <c r="S31" s="5427" t="s">
        <v>3642</v>
      </c>
      <c r="T31" s="5428"/>
      <c r="U31" s="5428"/>
      <c r="V31" s="5428"/>
      <c r="W31" s="5428"/>
      <c r="X31" s="5428"/>
      <c r="Y31" s="5428"/>
      <c r="Z31" s="5428"/>
      <c r="AA31" s="5428"/>
      <c r="AB31" s="5443"/>
    </row>
    <row r="32" spans="1:28" ht="27" customHeight="1">
      <c r="A32" s="5427" t="s">
        <v>3634</v>
      </c>
      <c r="B32" s="5428"/>
      <c r="C32" s="5428"/>
      <c r="D32" s="5428"/>
      <c r="E32" s="5428"/>
      <c r="F32" s="5428"/>
      <c r="G32" s="5428"/>
      <c r="H32" s="5428"/>
      <c r="I32" s="5428"/>
      <c r="J32" s="5427" t="s">
        <v>3634</v>
      </c>
      <c r="K32" s="5428"/>
      <c r="L32" s="5428"/>
      <c r="M32" s="5428"/>
      <c r="N32" s="5428"/>
      <c r="O32" s="5428"/>
      <c r="P32" s="5428"/>
      <c r="Q32" s="5428"/>
      <c r="R32" s="5428"/>
      <c r="S32" s="5429"/>
      <c r="T32" s="5430"/>
      <c r="U32" s="5430"/>
      <c r="V32" s="5430"/>
      <c r="W32" s="5430"/>
      <c r="X32" s="5430"/>
      <c r="Y32" s="5430"/>
      <c r="Z32" s="5430"/>
      <c r="AA32" s="5430"/>
      <c r="AB32" s="5431"/>
    </row>
    <row r="33" spans="1:28" ht="27" customHeight="1">
      <c r="A33" s="5438" t="s">
        <v>3635</v>
      </c>
      <c r="B33" s="5439"/>
      <c r="C33" s="5439"/>
      <c r="D33" s="5439"/>
      <c r="E33" s="5439"/>
      <c r="F33" s="5439"/>
      <c r="G33" s="5439"/>
      <c r="H33" s="5439"/>
      <c r="I33" s="5439"/>
      <c r="J33" s="5438" t="s">
        <v>3635</v>
      </c>
      <c r="K33" s="5439"/>
      <c r="L33" s="5439"/>
      <c r="M33" s="5439"/>
      <c r="N33" s="5439"/>
      <c r="O33" s="5439"/>
      <c r="P33" s="5439"/>
      <c r="Q33" s="5439"/>
      <c r="R33" s="5439"/>
      <c r="S33" s="5432"/>
      <c r="T33" s="5433"/>
      <c r="U33" s="5433"/>
      <c r="V33" s="5433"/>
      <c r="W33" s="5433"/>
      <c r="X33" s="5433"/>
      <c r="Y33" s="5433"/>
      <c r="Z33" s="5433"/>
      <c r="AA33" s="5433"/>
      <c r="AB33" s="5434"/>
    </row>
    <row r="34" spans="1:28" ht="27" customHeight="1">
      <c r="A34" s="5440" t="s">
        <v>3955</v>
      </c>
      <c r="B34" s="5441"/>
      <c r="C34" s="5441"/>
      <c r="D34" s="5441"/>
      <c r="E34" s="5441"/>
      <c r="F34" s="5441"/>
      <c r="G34" s="5441"/>
      <c r="H34" s="5441"/>
      <c r="I34" s="5442"/>
      <c r="J34" s="5440" t="s">
        <v>3955</v>
      </c>
      <c r="K34" s="5441"/>
      <c r="L34" s="5441"/>
      <c r="M34" s="5441"/>
      <c r="N34" s="5441"/>
      <c r="O34" s="5441"/>
      <c r="P34" s="5441"/>
      <c r="Q34" s="5441"/>
      <c r="R34" s="5441"/>
      <c r="S34" s="5435"/>
      <c r="T34" s="5436"/>
      <c r="U34" s="5436"/>
      <c r="V34" s="5436"/>
      <c r="W34" s="5436"/>
      <c r="X34" s="5436"/>
      <c r="Y34" s="5436"/>
      <c r="Z34" s="5436"/>
      <c r="AA34" s="5436"/>
      <c r="AB34" s="5437"/>
    </row>
    <row r="35" spans="1:28" ht="17.25" customHeight="1">
      <c r="A35" s="2049" t="s">
        <v>3028</v>
      </c>
    </row>
    <row r="36" spans="1:28" ht="17.25" customHeight="1">
      <c r="A36" s="2049" t="s">
        <v>4554</v>
      </c>
    </row>
    <row r="37" spans="1:28" ht="17.25" customHeight="1">
      <c r="A37" s="2049" t="s">
        <v>4555</v>
      </c>
    </row>
    <row r="38" spans="1:28" ht="17.25" customHeight="1">
      <c r="A38" s="2049" t="s">
        <v>4556</v>
      </c>
    </row>
    <row r="39" spans="1:28" ht="17.25" customHeight="1">
      <c r="A39" s="2049" t="s">
        <v>4599</v>
      </c>
    </row>
    <row r="40" spans="1:28" ht="17.25" customHeight="1">
      <c r="A40" s="2049" t="s">
        <v>4557</v>
      </c>
    </row>
    <row r="41" spans="1:28" ht="17.25" customHeight="1">
      <c r="A41" s="2049" t="s">
        <v>4600</v>
      </c>
    </row>
    <row r="42" spans="1:28" ht="17.25" customHeight="1">
      <c r="A42" s="2049" t="s">
        <v>4558</v>
      </c>
    </row>
    <row r="43" spans="1:28" ht="17.25" customHeight="1">
      <c r="A43" s="2049" t="s">
        <v>4559</v>
      </c>
    </row>
    <row r="44" spans="1:28" ht="17.25" customHeight="1">
      <c r="A44" s="2049" t="s">
        <v>4560</v>
      </c>
    </row>
    <row r="45" spans="1:28" ht="17.25" customHeight="1"/>
    <row r="46" spans="1:28" ht="17.25" customHeight="1"/>
    <row r="47" spans="1:28" ht="17.25" customHeight="1"/>
    <row r="48" spans="1:28" ht="17.25" customHeight="1">
      <c r="A48" s="5418" t="s">
        <v>32</v>
      </c>
      <c r="B48" s="5418"/>
      <c r="C48" s="5418"/>
      <c r="D48" s="5418"/>
      <c r="E48" s="5418"/>
      <c r="F48" s="5418"/>
      <c r="G48" s="5418"/>
      <c r="H48" s="5418"/>
      <c r="I48" s="5418"/>
      <c r="J48" s="5418"/>
      <c r="K48" s="5418"/>
      <c r="L48" s="5418"/>
      <c r="M48" s="5418"/>
      <c r="N48" s="5418"/>
      <c r="O48" s="5418"/>
      <c r="P48" s="5418"/>
      <c r="Q48" s="5418"/>
      <c r="R48" s="5418"/>
      <c r="S48" s="5418"/>
      <c r="T48" s="5418"/>
      <c r="U48" s="5418"/>
      <c r="V48" s="5418"/>
      <c r="W48" s="5418"/>
      <c r="X48" s="5418"/>
      <c r="Y48" s="5418"/>
      <c r="Z48" s="5418"/>
      <c r="AA48" s="5418"/>
      <c r="AB48" s="5418"/>
    </row>
    <row r="49" spans="1:28" ht="17.25" customHeight="1">
      <c r="A49" s="2052"/>
      <c r="B49" s="2052"/>
      <c r="C49" s="2052"/>
      <c r="D49" s="2052"/>
      <c r="E49" s="2052"/>
      <c r="F49" s="2052"/>
      <c r="G49" s="2052"/>
      <c r="H49" s="2052"/>
      <c r="I49" s="2052"/>
      <c r="J49" s="2052"/>
      <c r="K49" s="2052"/>
      <c r="L49" s="2052"/>
      <c r="M49" s="2052"/>
      <c r="N49" s="2052"/>
      <c r="O49" s="2052"/>
      <c r="P49" s="2052"/>
      <c r="Q49" s="2052"/>
      <c r="R49" s="2052"/>
      <c r="S49" s="2052"/>
      <c r="T49" s="2052"/>
      <c r="U49" s="2052"/>
      <c r="V49" s="2052"/>
      <c r="W49" s="2052"/>
      <c r="X49" s="2052"/>
      <c r="Y49" s="2052"/>
      <c r="Z49" s="2052"/>
      <c r="AA49" s="2052"/>
      <c r="AB49" s="2052"/>
    </row>
    <row r="50" spans="1:28" ht="17.25" customHeight="1">
      <c r="A50" s="5418" t="s">
        <v>4561</v>
      </c>
      <c r="B50" s="5418"/>
      <c r="C50" s="5418"/>
      <c r="D50" s="5418"/>
      <c r="E50" s="5418"/>
      <c r="F50" s="5418"/>
      <c r="G50" s="5418"/>
      <c r="H50" s="5418"/>
      <c r="I50" s="5418"/>
      <c r="J50" s="5418"/>
      <c r="K50" s="5418"/>
      <c r="L50" s="5418"/>
      <c r="M50" s="5418"/>
      <c r="N50" s="5418"/>
      <c r="O50" s="5418"/>
      <c r="P50" s="5418"/>
      <c r="Q50" s="5418"/>
      <c r="R50" s="5418"/>
      <c r="S50" s="5418"/>
      <c r="T50" s="5418"/>
      <c r="U50" s="5418"/>
      <c r="V50" s="5418"/>
      <c r="W50" s="5418"/>
      <c r="X50" s="5418"/>
      <c r="Y50" s="5418"/>
      <c r="Z50" s="5418"/>
      <c r="AA50" s="5418"/>
      <c r="AB50" s="5418"/>
    </row>
    <row r="51" spans="1:28" ht="17.25" customHeight="1">
      <c r="A51" s="2052"/>
      <c r="B51" s="2052"/>
      <c r="C51" s="2052"/>
      <c r="D51" s="2052"/>
      <c r="E51" s="2052"/>
      <c r="F51" s="2052"/>
      <c r="G51" s="2052"/>
      <c r="H51" s="2052"/>
      <c r="I51" s="2052"/>
      <c r="J51" s="2052"/>
      <c r="K51" s="2052"/>
      <c r="L51" s="2052"/>
      <c r="M51" s="2052"/>
      <c r="N51" s="2052"/>
      <c r="O51" s="2052"/>
      <c r="P51" s="2052"/>
      <c r="Q51" s="2052"/>
      <c r="R51" s="2052"/>
      <c r="S51" s="2052"/>
      <c r="T51" s="2052"/>
      <c r="U51" s="2052"/>
      <c r="V51" s="2052"/>
      <c r="W51" s="2052"/>
      <c r="X51" s="2052"/>
      <c r="Y51" s="2052"/>
      <c r="Z51" s="2052"/>
      <c r="AA51" s="2052"/>
      <c r="AB51" s="2052"/>
    </row>
    <row r="52" spans="1:28" ht="17.25" customHeight="1">
      <c r="A52" s="2049" t="s">
        <v>5072</v>
      </c>
    </row>
    <row r="53" spans="1:28" ht="17.25" customHeight="1">
      <c r="A53" s="2049" t="s">
        <v>4563</v>
      </c>
    </row>
    <row r="54" spans="1:28" ht="6" customHeight="1">
      <c r="B54" s="2069"/>
      <c r="C54" s="2070"/>
      <c r="D54" s="2070"/>
      <c r="E54" s="2070"/>
      <c r="F54" s="2070"/>
      <c r="G54" s="2070"/>
      <c r="H54" s="2070"/>
      <c r="I54" s="2070"/>
      <c r="J54" s="2070"/>
      <c r="K54" s="2070"/>
      <c r="L54" s="2070"/>
      <c r="M54" s="2070"/>
      <c r="N54" s="2070"/>
      <c r="O54" s="2070"/>
      <c r="P54" s="2070"/>
      <c r="Q54" s="2070"/>
      <c r="R54" s="2070"/>
      <c r="S54" s="2070"/>
      <c r="T54" s="2070"/>
      <c r="U54" s="2070"/>
      <c r="V54" s="2070"/>
      <c r="W54" s="2070"/>
      <c r="X54" s="2070"/>
      <c r="Y54" s="2071"/>
      <c r="Z54" s="2071"/>
      <c r="AA54" s="2071"/>
      <c r="AB54" s="2072"/>
    </row>
    <row r="55" spans="1:28" ht="17.25" customHeight="1">
      <c r="B55" s="2073" t="s">
        <v>3643</v>
      </c>
      <c r="H55" s="5423" t="str">
        <f>cst_wskakunin_BUILD__address</f>
        <v>埼玉県さいたま市緑区</v>
      </c>
      <c r="I55" s="5423"/>
      <c r="J55" s="5423"/>
      <c r="K55" s="5423"/>
      <c r="L55" s="5423"/>
      <c r="M55" s="5423"/>
      <c r="N55" s="5423"/>
      <c r="O55" s="5423"/>
      <c r="P55" s="5423"/>
      <c r="Q55" s="5423"/>
      <c r="R55" s="5423"/>
      <c r="S55" s="5423"/>
      <c r="T55" s="5423"/>
      <c r="U55" s="5423"/>
      <c r="V55" s="5423"/>
      <c r="W55" s="5423"/>
      <c r="X55" s="5423"/>
      <c r="Y55" s="5423"/>
      <c r="Z55" s="5423"/>
      <c r="AA55" s="5423"/>
      <c r="AB55" s="5424"/>
    </row>
    <row r="56" spans="1:28" ht="6" customHeight="1">
      <c r="B56" s="2074"/>
      <c r="C56" s="2059"/>
      <c r="D56" s="2059"/>
      <c r="E56" s="2059"/>
      <c r="F56" s="2059"/>
      <c r="G56" s="2059"/>
      <c r="H56" s="2059"/>
      <c r="I56" s="2059"/>
      <c r="J56" s="2059"/>
      <c r="K56" s="2059"/>
      <c r="L56" s="2059"/>
      <c r="M56" s="2059"/>
      <c r="N56" s="2059"/>
      <c r="O56" s="2059"/>
      <c r="P56" s="2059"/>
      <c r="Q56" s="2059"/>
      <c r="R56" s="2059"/>
      <c r="S56" s="2059"/>
      <c r="T56" s="2059"/>
      <c r="U56" s="2059"/>
      <c r="V56" s="2059"/>
      <c r="W56" s="2059"/>
      <c r="X56" s="2059"/>
      <c r="Y56" s="2075"/>
      <c r="Z56" s="2075"/>
      <c r="AA56" s="2075"/>
      <c r="AB56" s="2076"/>
    </row>
    <row r="57" spans="1:28" ht="6" customHeight="1">
      <c r="B57" s="2069"/>
      <c r="C57" s="2070"/>
      <c r="D57" s="2070"/>
      <c r="E57" s="2070"/>
      <c r="F57" s="2070"/>
      <c r="G57" s="2070"/>
      <c r="H57" s="2070"/>
      <c r="I57" s="2070"/>
      <c r="J57" s="2070"/>
      <c r="K57" s="2070"/>
      <c r="L57" s="2070"/>
      <c r="M57" s="2070"/>
      <c r="N57" s="2070"/>
      <c r="O57" s="2070"/>
      <c r="P57" s="2070"/>
      <c r="Q57" s="2070"/>
      <c r="R57" s="2070"/>
      <c r="S57" s="2070"/>
      <c r="T57" s="2070"/>
      <c r="U57" s="2070"/>
      <c r="V57" s="2070"/>
      <c r="W57" s="2070"/>
      <c r="X57" s="2070"/>
      <c r="Y57" s="2071"/>
      <c r="Z57" s="2071"/>
      <c r="AA57" s="2071"/>
      <c r="AB57" s="2072"/>
    </row>
    <row r="58" spans="1:28" ht="17.25" customHeight="1">
      <c r="B58" s="2073" t="s">
        <v>3644</v>
      </c>
      <c r="I58" s="5425" t="str">
        <f>cst_wskakunin_SHIKITI_MENSEKI_1_TOTAL</f>
        <v/>
      </c>
      <c r="J58" s="5425"/>
      <c r="K58" s="5425"/>
      <c r="L58" s="5425"/>
      <c r="M58" s="2052" t="s">
        <v>114</v>
      </c>
      <c r="Y58" s="2049"/>
      <c r="Z58" s="2049"/>
      <c r="AA58" s="2049"/>
      <c r="AB58" s="2077"/>
    </row>
    <row r="59" spans="1:28" ht="6" customHeight="1">
      <c r="B59" s="2074"/>
      <c r="C59" s="2059"/>
      <c r="D59" s="2059"/>
      <c r="E59" s="2059"/>
      <c r="F59" s="2059"/>
      <c r="G59" s="2059"/>
      <c r="H59" s="2059"/>
      <c r="I59" s="2059"/>
      <c r="J59" s="2059"/>
      <c r="K59" s="2059"/>
      <c r="L59" s="2059"/>
      <c r="M59" s="2059"/>
      <c r="N59" s="2059"/>
      <c r="O59" s="2059"/>
      <c r="P59" s="2059"/>
      <c r="Q59" s="2059"/>
      <c r="R59" s="2059"/>
      <c r="S59" s="2059"/>
      <c r="T59" s="2059"/>
      <c r="U59" s="2059"/>
      <c r="V59" s="2059"/>
      <c r="W59" s="2059"/>
      <c r="X59" s="2059"/>
      <c r="Y59" s="2075"/>
      <c r="Z59" s="2075"/>
      <c r="AA59" s="2075"/>
      <c r="AB59" s="2076"/>
    </row>
    <row r="60" spans="1:28" ht="6" customHeight="1">
      <c r="B60" s="2069"/>
      <c r="C60" s="2070"/>
      <c r="D60" s="2070"/>
      <c r="E60" s="2070"/>
      <c r="F60" s="2070"/>
      <c r="G60" s="2070"/>
      <c r="H60" s="2070"/>
      <c r="I60" s="2070"/>
      <c r="J60" s="2070"/>
      <c r="K60" s="2070"/>
      <c r="L60" s="2070"/>
      <c r="M60" s="2070"/>
      <c r="N60" s="2070"/>
      <c r="O60" s="2070"/>
      <c r="P60" s="2070"/>
      <c r="Q60" s="2070"/>
      <c r="R60" s="2070"/>
      <c r="S60" s="2070"/>
      <c r="T60" s="2070"/>
      <c r="U60" s="2070"/>
      <c r="V60" s="2070"/>
      <c r="W60" s="2070"/>
      <c r="X60" s="2070"/>
      <c r="Y60" s="2071"/>
      <c r="Z60" s="2071"/>
      <c r="AA60" s="2071"/>
      <c r="AB60" s="2072"/>
    </row>
    <row r="61" spans="1:28" ht="17.25" customHeight="1">
      <c r="B61" s="2073" t="s">
        <v>4564</v>
      </c>
      <c r="H61" s="2078" t="str">
        <f>cst_wskakunin_KOUJI_SINTIKU_box</f>
        <v>□</v>
      </c>
      <c r="I61" s="1176" t="s">
        <v>472</v>
      </c>
      <c r="J61" s="1176"/>
      <c r="K61" s="2078" t="str">
        <f>cst_wskakunin_KOUJI_zoukaitiku_box</f>
        <v>□</v>
      </c>
      <c r="L61" s="1176" t="s">
        <v>4565</v>
      </c>
      <c r="M61" s="1176"/>
      <c r="N61" s="1176"/>
      <c r="Y61" s="2049"/>
      <c r="Z61" s="2049"/>
      <c r="AA61" s="2049"/>
      <c r="AB61" s="2077"/>
    </row>
    <row r="62" spans="1:28" ht="6" customHeight="1">
      <c r="B62" s="2074"/>
      <c r="C62" s="2059"/>
      <c r="D62" s="2059"/>
      <c r="E62" s="2059"/>
      <c r="F62" s="2059"/>
      <c r="G62" s="2059"/>
      <c r="H62" s="2059"/>
      <c r="I62" s="2059"/>
      <c r="J62" s="2059"/>
      <c r="K62" s="2059"/>
      <c r="L62" s="2059"/>
      <c r="M62" s="2059"/>
      <c r="N62" s="2059"/>
      <c r="O62" s="2059"/>
      <c r="P62" s="2059"/>
      <c r="Q62" s="2059"/>
      <c r="R62" s="2059"/>
      <c r="S62" s="2059"/>
      <c r="T62" s="2059"/>
      <c r="U62" s="2059"/>
      <c r="V62" s="2059"/>
      <c r="W62" s="2059"/>
      <c r="X62" s="2059"/>
      <c r="Y62" s="2075"/>
      <c r="Z62" s="2075"/>
      <c r="AA62" s="2075"/>
      <c r="AB62" s="2076"/>
    </row>
    <row r="63" spans="1:28" ht="6" customHeight="1">
      <c r="B63" s="2069"/>
      <c r="C63" s="2070"/>
      <c r="D63" s="2070"/>
      <c r="E63" s="2070"/>
      <c r="F63" s="2070"/>
      <c r="G63" s="2070"/>
      <c r="H63" s="2070"/>
      <c r="I63" s="2070"/>
      <c r="J63" s="2070"/>
      <c r="K63" s="2070"/>
      <c r="L63" s="2070"/>
      <c r="M63" s="2070"/>
      <c r="N63" s="2070"/>
      <c r="O63" s="2070"/>
      <c r="P63" s="2070"/>
      <c r="Q63" s="2070"/>
      <c r="R63" s="2070"/>
      <c r="S63" s="2070"/>
      <c r="T63" s="2070"/>
      <c r="U63" s="2070"/>
      <c r="V63" s="2070"/>
      <c r="W63" s="2070"/>
      <c r="X63" s="2070"/>
      <c r="Y63" s="2071"/>
      <c r="Z63" s="2071"/>
      <c r="AA63" s="2071"/>
      <c r="AB63" s="2072"/>
    </row>
    <row r="64" spans="1:28" ht="17.25" customHeight="1">
      <c r="B64" s="2073" t="s">
        <v>4566</v>
      </c>
      <c r="I64" s="5425" t="str">
        <f>IF(cst_wsjob_JOB_INPUT_VERSION="","",IF(cst_wsjob_JOB_INPUT_VERSION&gt;=6,cst_wskakunin_KENTIKU_MENSEKI_ZENTAI_SHINSEI,cst_wskakunin_KENTIKU_MENSEKI_SHINSEI))</f>
        <v/>
      </c>
      <c r="J64" s="5425"/>
      <c r="K64" s="5425"/>
      <c r="L64" s="5425"/>
      <c r="M64" s="2052" t="s">
        <v>114</v>
      </c>
      <c r="Y64" s="2049"/>
      <c r="Z64" s="2049"/>
      <c r="AA64" s="2049"/>
      <c r="AB64" s="2077"/>
    </row>
    <row r="65" spans="2:28" ht="6" customHeight="1">
      <c r="B65" s="2074"/>
      <c r="C65" s="2059"/>
      <c r="D65" s="2059"/>
      <c r="E65" s="2059"/>
      <c r="F65" s="2059"/>
      <c r="G65" s="2059"/>
      <c r="H65" s="2059"/>
      <c r="I65" s="1182"/>
      <c r="J65" s="1182"/>
      <c r="K65" s="1182"/>
      <c r="L65" s="1182"/>
      <c r="M65" s="2059"/>
      <c r="N65" s="2059"/>
      <c r="O65" s="2059"/>
      <c r="P65" s="2059"/>
      <c r="Q65" s="2059"/>
      <c r="R65" s="2059"/>
      <c r="S65" s="2059"/>
      <c r="T65" s="2059"/>
      <c r="U65" s="2059"/>
      <c r="V65" s="2059"/>
      <c r="W65" s="2059"/>
      <c r="X65" s="2059"/>
      <c r="Y65" s="2075"/>
      <c r="Z65" s="2075"/>
      <c r="AA65" s="2075"/>
      <c r="AB65" s="2076"/>
    </row>
    <row r="66" spans="2:28" ht="6" customHeight="1">
      <c r="B66" s="2069"/>
      <c r="C66" s="2070"/>
      <c r="D66" s="2070"/>
      <c r="E66" s="2070"/>
      <c r="F66" s="2070"/>
      <c r="G66" s="2070"/>
      <c r="H66" s="2070"/>
      <c r="I66" s="1181"/>
      <c r="J66" s="1181"/>
      <c r="K66" s="1181"/>
      <c r="L66" s="1181"/>
      <c r="M66" s="2070"/>
      <c r="N66" s="2070"/>
      <c r="O66" s="2070"/>
      <c r="P66" s="2070"/>
      <c r="Q66" s="2070"/>
      <c r="R66" s="2070"/>
      <c r="S66" s="2070"/>
      <c r="T66" s="2070"/>
      <c r="U66" s="2070"/>
      <c r="V66" s="2070"/>
      <c r="W66" s="2070"/>
      <c r="X66" s="2070"/>
      <c r="Y66" s="2071"/>
      <c r="Z66" s="2071"/>
      <c r="AA66" s="2071"/>
      <c r="AB66" s="2072"/>
    </row>
    <row r="67" spans="2:28" ht="17.25" customHeight="1">
      <c r="B67" s="2073" t="s">
        <v>4567</v>
      </c>
      <c r="I67" s="5425" t="str">
        <f>cst_wskakunin_NOBE_MENSEKI_JYUTAKU_SHINSEI</f>
        <v/>
      </c>
      <c r="J67" s="5425"/>
      <c r="K67" s="5425"/>
      <c r="L67" s="5425"/>
      <c r="M67" s="2052" t="s">
        <v>114</v>
      </c>
      <c r="Y67" s="2049"/>
      <c r="Z67" s="2049"/>
      <c r="AA67" s="2049"/>
      <c r="AB67" s="2077"/>
    </row>
    <row r="68" spans="2:28" ht="6" customHeight="1">
      <c r="B68" s="2074"/>
      <c r="C68" s="2059"/>
      <c r="D68" s="2059"/>
      <c r="E68" s="2059"/>
      <c r="F68" s="2059"/>
      <c r="G68" s="2059"/>
      <c r="H68" s="2059"/>
      <c r="I68" s="2059"/>
      <c r="J68" s="2059"/>
      <c r="K68" s="2059"/>
      <c r="L68" s="2059"/>
      <c r="M68" s="2059"/>
      <c r="N68" s="2059"/>
      <c r="O68" s="2059"/>
      <c r="P68" s="2059"/>
      <c r="Q68" s="2059"/>
      <c r="R68" s="2059"/>
      <c r="S68" s="2059"/>
      <c r="T68" s="2059"/>
      <c r="U68" s="2059"/>
      <c r="V68" s="2059"/>
      <c r="W68" s="2059"/>
      <c r="X68" s="2059"/>
      <c r="Y68" s="2075"/>
      <c r="Z68" s="2075"/>
      <c r="AA68" s="2075"/>
      <c r="AB68" s="2076"/>
    </row>
    <row r="69" spans="2:28" ht="6" customHeight="1">
      <c r="B69" s="2069"/>
      <c r="C69" s="2070"/>
      <c r="D69" s="2070"/>
      <c r="E69" s="2070"/>
      <c r="F69" s="2070"/>
      <c r="G69" s="2070"/>
      <c r="H69" s="2070"/>
      <c r="I69" s="2070"/>
      <c r="J69" s="2070"/>
      <c r="K69" s="2070"/>
      <c r="L69" s="2070"/>
      <c r="M69" s="2070"/>
      <c r="N69" s="2070"/>
      <c r="O69" s="2070"/>
      <c r="P69" s="2070"/>
      <c r="Q69" s="2070"/>
      <c r="R69" s="2070"/>
      <c r="S69" s="2070"/>
      <c r="T69" s="2070"/>
      <c r="U69" s="2070"/>
      <c r="V69" s="2070"/>
      <c r="W69" s="2070"/>
      <c r="X69" s="2070"/>
      <c r="Y69" s="2071"/>
      <c r="Z69" s="2071"/>
      <c r="AA69" s="2071"/>
      <c r="AB69" s="2072"/>
    </row>
    <row r="70" spans="2:28" ht="17.25" customHeight="1">
      <c r="B70" s="2073" t="s">
        <v>4568</v>
      </c>
      <c r="H70" s="2093" t="str">
        <f>cst_wskakunin_YOUTO_kodate_box</f>
        <v>□</v>
      </c>
      <c r="I70" s="2049" t="s">
        <v>154</v>
      </c>
      <c r="N70" s="2093" t="str">
        <f>cst_wskakunin_YOUTO_kyoudou_box</f>
        <v>□</v>
      </c>
      <c r="O70" s="2049" t="s">
        <v>3209</v>
      </c>
      <c r="Y70" s="2049"/>
      <c r="Z70" s="2049"/>
      <c r="AA70" s="2049"/>
      <c r="AB70" s="2077"/>
    </row>
    <row r="71" spans="2:28" ht="17.25" customHeight="1">
      <c r="B71" s="2073"/>
      <c r="C71" s="2049" t="s">
        <v>4569</v>
      </c>
      <c r="H71" s="2068"/>
      <c r="M71" s="2052"/>
      <c r="O71" s="5417"/>
      <c r="P71" s="5417"/>
      <c r="Q71" s="2052" t="s">
        <v>481</v>
      </c>
      <c r="R71" s="5426"/>
      <c r="S71" s="5426"/>
      <c r="T71" s="2052" t="s">
        <v>114</v>
      </c>
      <c r="V71" s="5417"/>
      <c r="W71" s="5417"/>
      <c r="X71" s="2052" t="s">
        <v>481</v>
      </c>
      <c r="Y71" s="5426"/>
      <c r="Z71" s="5426"/>
      <c r="AA71" s="2052" t="s">
        <v>114</v>
      </c>
      <c r="AB71" s="2080"/>
    </row>
    <row r="72" spans="2:28" ht="17.25" customHeight="1">
      <c r="B72" s="2073"/>
      <c r="C72" s="2049" t="s">
        <v>4570</v>
      </c>
      <c r="H72" s="2068"/>
      <c r="N72" s="2088" t="s">
        <v>1395</v>
      </c>
      <c r="T72" s="5417"/>
      <c r="U72" s="5417"/>
      <c r="V72" s="5417"/>
      <c r="W72" s="5417"/>
      <c r="X72" s="2089" t="s">
        <v>108</v>
      </c>
      <c r="Y72" s="2049"/>
      <c r="Z72" s="2049"/>
      <c r="AA72" s="2049"/>
      <c r="AB72" s="2077"/>
    </row>
    <row r="73" spans="2:28" ht="17.25" customHeight="1">
      <c r="B73" s="2073"/>
      <c r="H73" s="2068"/>
      <c r="N73" s="2048" t="s">
        <v>4571</v>
      </c>
      <c r="T73" s="5417"/>
      <c r="U73" s="5417"/>
      <c r="V73" s="5417"/>
      <c r="W73" s="5417"/>
      <c r="X73" s="2089" t="s">
        <v>108</v>
      </c>
      <c r="Y73" s="2049"/>
      <c r="Z73" s="2049"/>
      <c r="AA73" s="2049"/>
      <c r="AB73" s="2077"/>
    </row>
    <row r="74" spans="2:28" ht="6" customHeight="1">
      <c r="B74" s="2074"/>
      <c r="C74" s="2059"/>
      <c r="D74" s="2059"/>
      <c r="E74" s="2059"/>
      <c r="F74" s="2059"/>
      <c r="G74" s="2059"/>
      <c r="H74" s="2059"/>
      <c r="I74" s="2059"/>
      <c r="J74" s="2059"/>
      <c r="K74" s="2059"/>
      <c r="L74" s="2059"/>
      <c r="M74" s="2059"/>
      <c r="N74" s="2059"/>
      <c r="O74" s="2059"/>
      <c r="P74" s="2059"/>
      <c r="Q74" s="2059"/>
      <c r="R74" s="2059"/>
      <c r="S74" s="2059"/>
      <c r="T74" s="2059"/>
      <c r="U74" s="2059"/>
      <c r="V74" s="2059"/>
      <c r="W74" s="2059"/>
      <c r="X74" s="2059"/>
      <c r="Y74" s="2075"/>
      <c r="Z74" s="2075"/>
      <c r="AA74" s="2075"/>
      <c r="AB74" s="2076"/>
    </row>
    <row r="75" spans="2:28" ht="6" customHeight="1">
      <c r="B75" s="2069"/>
      <c r="C75" s="2070"/>
      <c r="D75" s="2070"/>
      <c r="E75" s="2070"/>
      <c r="F75" s="2070"/>
      <c r="G75" s="2070"/>
      <c r="H75" s="2070"/>
      <c r="I75" s="2070"/>
      <c r="J75" s="2070"/>
      <c r="K75" s="2070"/>
      <c r="L75" s="2070"/>
      <c r="M75" s="2070"/>
      <c r="N75" s="2070"/>
      <c r="O75" s="2070"/>
      <c r="P75" s="2070"/>
      <c r="Q75" s="2070"/>
      <c r="R75" s="2070"/>
      <c r="S75" s="2070"/>
      <c r="T75" s="2070"/>
      <c r="U75" s="2070"/>
      <c r="V75" s="2070"/>
      <c r="W75" s="2070"/>
      <c r="X75" s="2070"/>
      <c r="Y75" s="2071"/>
      <c r="Z75" s="2071"/>
      <c r="AA75" s="2071"/>
      <c r="AB75" s="2072"/>
    </row>
    <row r="76" spans="2:28" ht="17.25" customHeight="1">
      <c r="B76" s="2073" t="s">
        <v>4572</v>
      </c>
      <c r="Y76" s="2049"/>
      <c r="Z76" s="2049"/>
      <c r="AA76" s="2049"/>
      <c r="AB76" s="2077"/>
    </row>
    <row r="77" spans="2:28" ht="17.25" customHeight="1">
      <c r="B77" s="2073"/>
      <c r="C77" s="2049" t="s">
        <v>3216</v>
      </c>
      <c r="H77" s="2068"/>
      <c r="J77" s="5422" t="str">
        <f>cst_wskakunin_p4_1_TAKASA_MAX</f>
        <v/>
      </c>
      <c r="K77" s="5422"/>
      <c r="L77" s="5422"/>
      <c r="M77" s="5422"/>
      <c r="N77" s="1176" t="s">
        <v>674</v>
      </c>
      <c r="Y77" s="2049"/>
      <c r="Z77" s="2052"/>
      <c r="AA77" s="2049"/>
      <c r="AB77" s="2080"/>
    </row>
    <row r="78" spans="2:28" ht="17.25" customHeight="1">
      <c r="B78" s="2073"/>
      <c r="C78" s="2049" t="s">
        <v>3217</v>
      </c>
      <c r="H78" s="2068"/>
      <c r="J78" s="5422" t="str">
        <f>cst_wskakunin_p4_1_TAKASA_KEN_MAX</f>
        <v/>
      </c>
      <c r="K78" s="5422"/>
      <c r="L78" s="5422"/>
      <c r="M78" s="5422"/>
      <c r="N78" s="1190" t="s">
        <v>674</v>
      </c>
      <c r="W78" s="2089"/>
      <c r="Y78" s="2049"/>
      <c r="Z78" s="2049"/>
      <c r="AA78" s="2049"/>
      <c r="AB78" s="2077"/>
    </row>
    <row r="79" spans="2:28" ht="17.25" customHeight="1">
      <c r="B79" s="2073"/>
      <c r="C79" s="2049" t="s">
        <v>3218</v>
      </c>
      <c r="F79" s="2049" t="s">
        <v>3645</v>
      </c>
      <c r="H79" s="2068"/>
      <c r="I79" s="5422" t="str">
        <f>cst_wskakunin_KAISU_TIJYOU_SHINSEI</f>
        <v/>
      </c>
      <c r="J79" s="5422"/>
      <c r="K79" s="1179" t="s">
        <v>481</v>
      </c>
      <c r="L79" s="1176"/>
      <c r="M79" s="1176" t="s">
        <v>4104</v>
      </c>
      <c r="N79" s="1176"/>
      <c r="O79" s="1183"/>
      <c r="P79" s="5422">
        <f>cst_wskakunin_KAISU_TIKA_SHINSEI__zero</f>
        <v>0</v>
      </c>
      <c r="Q79" s="5422"/>
      <c r="R79" s="1179" t="s">
        <v>481</v>
      </c>
      <c r="W79" s="2089"/>
      <c r="Y79" s="2049"/>
      <c r="Z79" s="2049"/>
      <c r="AA79" s="2049"/>
      <c r="AB79" s="2077"/>
    </row>
    <row r="80" spans="2:28" ht="6" customHeight="1">
      <c r="B80" s="2074"/>
      <c r="C80" s="2059"/>
      <c r="D80" s="2059"/>
      <c r="E80" s="2059"/>
      <c r="F80" s="2059"/>
      <c r="G80" s="2059"/>
      <c r="H80" s="2059"/>
      <c r="I80" s="2059"/>
      <c r="J80" s="2059"/>
      <c r="K80" s="2059"/>
      <c r="L80" s="2059"/>
      <c r="M80" s="2059"/>
      <c r="N80" s="2059"/>
      <c r="O80" s="2059"/>
      <c r="P80" s="2059"/>
      <c r="Q80" s="2059"/>
      <c r="R80" s="2059"/>
      <c r="S80" s="2059"/>
      <c r="T80" s="2059"/>
      <c r="U80" s="2059"/>
      <c r="V80" s="2059"/>
      <c r="W80" s="2059"/>
      <c r="X80" s="2059"/>
      <c r="Y80" s="2075"/>
      <c r="Z80" s="2075"/>
      <c r="AA80" s="2075"/>
      <c r="AB80" s="2076"/>
    </row>
    <row r="81" spans="2:28" ht="6" customHeight="1">
      <c r="B81" s="2069"/>
      <c r="C81" s="2070"/>
      <c r="D81" s="2070"/>
      <c r="E81" s="2070"/>
      <c r="F81" s="2070"/>
      <c r="G81" s="2070"/>
      <c r="H81" s="2070"/>
      <c r="I81" s="2070"/>
      <c r="J81" s="2070"/>
      <c r="K81" s="2070"/>
      <c r="L81" s="2070"/>
      <c r="M81" s="2070"/>
      <c r="N81" s="2070"/>
      <c r="O81" s="2070"/>
      <c r="P81" s="2070"/>
      <c r="Q81" s="2070"/>
      <c r="R81" s="2070"/>
      <c r="S81" s="2070"/>
      <c r="T81" s="2070"/>
      <c r="U81" s="2070"/>
      <c r="V81" s="2070"/>
      <c r="W81" s="2070"/>
      <c r="X81" s="2070"/>
      <c r="Y81" s="2071"/>
      <c r="Z81" s="2071"/>
      <c r="AA81" s="2071"/>
      <c r="AB81" s="2072"/>
    </row>
    <row r="82" spans="2:28" ht="17.25" customHeight="1">
      <c r="B82" s="2073" t="s">
        <v>3646</v>
      </c>
      <c r="G82" s="5422" t="str">
        <f>cst_wskakunin_KOUZOU1</f>
        <v/>
      </c>
      <c r="H82" s="5422"/>
      <c r="I82" s="5422"/>
      <c r="J82" s="5422"/>
      <c r="K82" s="5422"/>
      <c r="L82" s="5422"/>
      <c r="M82" s="5422"/>
      <c r="N82" s="1178" t="s">
        <v>641</v>
      </c>
      <c r="O82" s="1176"/>
      <c r="P82" s="5422" t="str">
        <f>cst_wskakunin_KOUZOU2</f>
        <v/>
      </c>
      <c r="Q82" s="5422"/>
      <c r="R82" s="5422"/>
      <c r="S82" s="5422"/>
      <c r="T82" s="5422"/>
      <c r="U82" s="5422"/>
      <c r="V82" s="5422"/>
      <c r="Y82" s="2049"/>
      <c r="Z82" s="2049"/>
      <c r="AA82" s="2049"/>
      <c r="AB82" s="2077"/>
    </row>
    <row r="83" spans="2:28" ht="6" customHeight="1">
      <c r="B83" s="2074"/>
      <c r="C83" s="2059"/>
      <c r="D83" s="2059"/>
      <c r="E83" s="2059"/>
      <c r="F83" s="2059"/>
      <c r="G83" s="2059"/>
      <c r="H83" s="2059"/>
      <c r="I83" s="2059"/>
      <c r="J83" s="2059"/>
      <c r="K83" s="2059"/>
      <c r="L83" s="2059"/>
      <c r="M83" s="2059"/>
      <c r="N83" s="2059"/>
      <c r="O83" s="2059"/>
      <c r="P83" s="2059"/>
      <c r="Q83" s="2059"/>
      <c r="R83" s="2059"/>
      <c r="S83" s="2059"/>
      <c r="T83" s="2059"/>
      <c r="U83" s="2059"/>
      <c r="V83" s="2059"/>
      <c r="W83" s="2059"/>
      <c r="X83" s="2059"/>
      <c r="Y83" s="2075"/>
      <c r="Z83" s="2075"/>
      <c r="AA83" s="2075"/>
      <c r="AB83" s="2076"/>
    </row>
    <row r="84" spans="2:28" ht="6" customHeight="1">
      <c r="B84" s="2069"/>
      <c r="C84" s="2070"/>
      <c r="D84" s="2070"/>
      <c r="E84" s="2070"/>
      <c r="F84" s="2070"/>
      <c r="G84" s="2070"/>
      <c r="H84" s="2070"/>
      <c r="I84" s="2070"/>
      <c r="J84" s="2070"/>
      <c r="K84" s="2070"/>
      <c r="L84" s="2070"/>
      <c r="M84" s="2070"/>
      <c r="N84" s="2070"/>
      <c r="O84" s="2070"/>
      <c r="P84" s="2070"/>
      <c r="Q84" s="2070"/>
      <c r="R84" s="2070"/>
      <c r="S84" s="2070"/>
      <c r="T84" s="2070"/>
      <c r="U84" s="2070"/>
      <c r="V84" s="2070"/>
      <c r="W84" s="2070"/>
      <c r="X84" s="2070"/>
      <c r="Y84" s="2071"/>
      <c r="Z84" s="2071"/>
      <c r="AA84" s="2071"/>
      <c r="AB84" s="2072"/>
    </row>
    <row r="85" spans="2:28" ht="17.25" customHeight="1">
      <c r="B85" s="2073" t="s">
        <v>4573</v>
      </c>
      <c r="K85" s="2052"/>
      <c r="M85" s="2048"/>
      <c r="Q85" s="2049" t="s">
        <v>4574</v>
      </c>
      <c r="T85" s="2052"/>
      <c r="Y85" s="2049"/>
      <c r="Z85" s="2049"/>
      <c r="AA85" s="2049"/>
      <c r="AB85" s="2077"/>
    </row>
    <row r="86" spans="2:28" ht="6" customHeight="1">
      <c r="B86" s="2074"/>
      <c r="C86" s="2059"/>
      <c r="D86" s="2059"/>
      <c r="E86" s="2059"/>
      <c r="F86" s="2059"/>
      <c r="G86" s="2059"/>
      <c r="H86" s="2059"/>
      <c r="I86" s="2059"/>
      <c r="J86" s="2059"/>
      <c r="K86" s="2059"/>
      <c r="L86" s="2059"/>
      <c r="M86" s="2059"/>
      <c r="N86" s="2059"/>
      <c r="O86" s="2059"/>
      <c r="P86" s="2059"/>
      <c r="Q86" s="2059"/>
      <c r="R86" s="2059"/>
      <c r="S86" s="2059"/>
      <c r="T86" s="2059"/>
      <c r="U86" s="2059"/>
      <c r="V86" s="2059"/>
      <c r="W86" s="2059"/>
      <c r="X86" s="2059"/>
      <c r="Y86" s="2075"/>
      <c r="Z86" s="2075"/>
      <c r="AA86" s="2075"/>
      <c r="AB86" s="2076"/>
    </row>
    <row r="87" spans="2:28" ht="6" customHeight="1">
      <c r="B87" s="2069"/>
      <c r="C87" s="2070"/>
      <c r="D87" s="2070"/>
      <c r="E87" s="2070"/>
      <c r="F87" s="2070"/>
      <c r="G87" s="2070"/>
      <c r="H87" s="2070"/>
      <c r="I87" s="2070"/>
      <c r="J87" s="2070"/>
      <c r="K87" s="2070"/>
      <c r="L87" s="2070"/>
      <c r="M87" s="2070"/>
      <c r="N87" s="2070"/>
      <c r="O87" s="2070"/>
      <c r="P87" s="2070"/>
      <c r="Q87" s="2070"/>
      <c r="R87" s="2070"/>
      <c r="S87" s="2070"/>
      <c r="T87" s="2070"/>
      <c r="U87" s="2070"/>
      <c r="V87" s="2070"/>
      <c r="W87" s="2070"/>
      <c r="X87" s="2070"/>
      <c r="Y87" s="2071"/>
      <c r="Z87" s="2071"/>
      <c r="AA87" s="2071"/>
      <c r="AB87" s="2072"/>
    </row>
    <row r="88" spans="2:28" ht="17.25" customHeight="1">
      <c r="B88" s="2073" t="s">
        <v>4575</v>
      </c>
      <c r="K88" s="2052"/>
      <c r="M88" s="2048"/>
      <c r="Q88" s="2052"/>
      <c r="T88" s="2052"/>
      <c r="W88" s="2052"/>
      <c r="Y88" s="2049"/>
      <c r="Z88" s="2049"/>
      <c r="AA88" s="2049"/>
      <c r="AB88" s="2077"/>
    </row>
    <row r="89" spans="2:28" ht="17.25" customHeight="1">
      <c r="B89" s="2073"/>
      <c r="C89" s="2049" t="s">
        <v>4576</v>
      </c>
      <c r="K89" s="2052"/>
      <c r="M89" s="2048"/>
      <c r="O89" s="2090" t="s">
        <v>139</v>
      </c>
      <c r="P89" s="2052" t="s">
        <v>498</v>
      </c>
      <c r="Q89" s="2052"/>
      <c r="R89" s="2090" t="s">
        <v>139</v>
      </c>
      <c r="S89" s="2052" t="s">
        <v>497</v>
      </c>
      <c r="T89" s="2052"/>
      <c r="U89" s="2052"/>
      <c r="V89" s="2052"/>
      <c r="W89" s="2052"/>
      <c r="Y89" s="2049"/>
      <c r="Z89" s="2049"/>
      <c r="AA89" s="2049"/>
      <c r="AB89" s="2077"/>
    </row>
    <row r="90" spans="2:28" ht="6" customHeight="1">
      <c r="B90" s="2074"/>
      <c r="C90" s="2059"/>
      <c r="D90" s="2059"/>
      <c r="E90" s="2059"/>
      <c r="F90" s="2059"/>
      <c r="G90" s="2059"/>
      <c r="H90" s="2059"/>
      <c r="I90" s="2059"/>
      <c r="J90" s="2059"/>
      <c r="K90" s="2059"/>
      <c r="L90" s="2059"/>
      <c r="M90" s="2059"/>
      <c r="N90" s="2059"/>
      <c r="O90" s="2059"/>
      <c r="P90" s="2059"/>
      <c r="Q90" s="2059"/>
      <c r="R90" s="2059"/>
      <c r="S90" s="2059"/>
      <c r="T90" s="2059"/>
      <c r="U90" s="2059"/>
      <c r="V90" s="2059"/>
      <c r="W90" s="2059"/>
      <c r="X90" s="2059"/>
      <c r="Y90" s="2075"/>
      <c r="Z90" s="2075"/>
      <c r="AA90" s="2075"/>
      <c r="AB90" s="2076"/>
    </row>
    <row r="91" spans="2:28" ht="6" customHeight="1">
      <c r="B91" s="2069"/>
      <c r="C91" s="2070"/>
      <c r="D91" s="2070"/>
      <c r="E91" s="2070"/>
      <c r="F91" s="2070"/>
      <c r="G91" s="2070"/>
      <c r="H91" s="2070"/>
      <c r="I91" s="2070"/>
      <c r="J91" s="2070"/>
      <c r="K91" s="2070"/>
      <c r="L91" s="2070"/>
      <c r="M91" s="2070"/>
      <c r="N91" s="2070"/>
      <c r="O91" s="2070"/>
      <c r="P91" s="2070"/>
      <c r="Q91" s="2070"/>
      <c r="R91" s="2070"/>
      <c r="S91" s="2070"/>
      <c r="T91" s="2070"/>
      <c r="U91" s="2070"/>
      <c r="V91" s="2070"/>
      <c r="W91" s="2070"/>
      <c r="X91" s="2070"/>
      <c r="Y91" s="2071"/>
      <c r="Z91" s="2071"/>
      <c r="AA91" s="2071"/>
      <c r="AB91" s="2072"/>
    </row>
    <row r="92" spans="2:28" ht="17.25" customHeight="1">
      <c r="B92" s="2073" t="s">
        <v>4577</v>
      </c>
      <c r="K92" s="2052"/>
      <c r="M92" s="2048"/>
      <c r="Q92" s="2052"/>
      <c r="T92" s="2052"/>
      <c r="W92" s="2052"/>
      <c r="Y92" s="2049"/>
      <c r="Z92" s="2049"/>
      <c r="AA92" s="2049"/>
      <c r="AB92" s="2077"/>
    </row>
    <row r="93" spans="2:28" ht="17.25" customHeight="1">
      <c r="B93" s="2073" t="s">
        <v>4578</v>
      </c>
      <c r="K93" s="2052"/>
      <c r="M93" s="2048"/>
      <c r="O93" s="2052"/>
      <c r="P93" s="2052"/>
      <c r="Q93" s="2052"/>
      <c r="R93" s="2052"/>
      <c r="S93" s="2052"/>
      <c r="T93" s="2052"/>
      <c r="U93" s="2052"/>
      <c r="V93" s="2052"/>
      <c r="W93" s="2052"/>
      <c r="Y93" s="2049"/>
      <c r="Z93" s="2049"/>
      <c r="AA93" s="2049"/>
      <c r="AB93" s="2077"/>
    </row>
    <row r="94" spans="2:28" ht="17.25" customHeight="1">
      <c r="B94" s="2073" t="s">
        <v>4579</v>
      </c>
      <c r="K94" s="2052"/>
      <c r="M94" s="2048"/>
      <c r="O94" s="2052"/>
      <c r="P94" s="2052"/>
      <c r="Q94" s="2052"/>
      <c r="R94" s="2052"/>
      <c r="S94" s="2052"/>
      <c r="T94" s="2052"/>
      <c r="U94" s="2052"/>
      <c r="V94" s="2052"/>
      <c r="W94" s="2052"/>
      <c r="Y94" s="2049"/>
      <c r="Z94" s="2049"/>
      <c r="AA94" s="2049"/>
      <c r="AB94" s="2077"/>
    </row>
    <row r="95" spans="2:28" ht="17.25" customHeight="1">
      <c r="B95" s="2073" t="s">
        <v>4580</v>
      </c>
      <c r="K95" s="2052"/>
      <c r="M95" s="2048"/>
      <c r="O95" s="2052"/>
      <c r="P95" s="2052"/>
      <c r="Q95" s="2052"/>
      <c r="R95" s="2052"/>
      <c r="S95" s="2052"/>
      <c r="T95" s="2052"/>
      <c r="U95" s="2052"/>
      <c r="V95" s="2052"/>
      <c r="W95" s="2052"/>
      <c r="Y95" s="2049"/>
      <c r="Z95" s="2049"/>
      <c r="AA95" s="2049"/>
      <c r="AB95" s="2077"/>
    </row>
    <row r="96" spans="2:28" ht="17.25" customHeight="1">
      <c r="B96" s="2073" t="s">
        <v>4581</v>
      </c>
      <c r="K96" s="2052"/>
      <c r="M96" s="2048"/>
      <c r="O96" s="2052"/>
      <c r="P96" s="2052"/>
      <c r="Q96" s="2052"/>
      <c r="R96" s="2052"/>
      <c r="S96" s="2052"/>
      <c r="T96" s="2052"/>
      <c r="U96" s="2052"/>
      <c r="V96" s="2052"/>
      <c r="W96" s="2052"/>
      <c r="Y96" s="2049"/>
      <c r="Z96" s="2049"/>
      <c r="AA96" s="2049"/>
      <c r="AB96" s="2077"/>
    </row>
    <row r="97" spans="1:28" ht="17.25" customHeight="1">
      <c r="B97" s="2073"/>
      <c r="K97" s="2052"/>
      <c r="M97" s="2048"/>
      <c r="O97" s="2090" t="s">
        <v>139</v>
      </c>
      <c r="P97" s="2052" t="s">
        <v>498</v>
      </c>
      <c r="Q97" s="2052"/>
      <c r="R97" s="2090" t="s">
        <v>139</v>
      </c>
      <c r="S97" s="2052" t="s">
        <v>497</v>
      </c>
      <c r="T97" s="2052"/>
      <c r="U97" s="2052"/>
      <c r="V97" s="2052"/>
      <c r="W97" s="2052"/>
      <c r="Y97" s="2049"/>
      <c r="Z97" s="2049"/>
      <c r="AA97" s="2049"/>
      <c r="AB97" s="2077"/>
    </row>
    <row r="98" spans="1:28" ht="6" customHeight="1">
      <c r="B98" s="2074"/>
      <c r="C98" s="2059"/>
      <c r="D98" s="2059"/>
      <c r="E98" s="2059"/>
      <c r="F98" s="2059"/>
      <c r="G98" s="2059"/>
      <c r="H98" s="2059"/>
      <c r="I98" s="2059"/>
      <c r="J98" s="2059"/>
      <c r="K98" s="2059"/>
      <c r="L98" s="2059"/>
      <c r="M98" s="2059"/>
      <c r="N98" s="2059"/>
      <c r="O98" s="2059"/>
      <c r="P98" s="2059"/>
      <c r="Q98" s="2059"/>
      <c r="R98" s="2059"/>
      <c r="S98" s="2059"/>
      <c r="T98" s="2059"/>
      <c r="U98" s="2059"/>
      <c r="V98" s="2059"/>
      <c r="W98" s="2059"/>
      <c r="X98" s="2059"/>
      <c r="Y98" s="2075"/>
      <c r="Z98" s="2075"/>
      <c r="AA98" s="2075"/>
      <c r="AB98" s="2076"/>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49" t="s">
        <v>3028</v>
      </c>
    </row>
    <row r="113" spans="1:28" ht="17.25" customHeight="1">
      <c r="A113" s="2049" t="s">
        <v>5435</v>
      </c>
    </row>
    <row r="114" spans="1:28" ht="17.25" customHeight="1">
      <c r="A114" s="2049" t="s">
        <v>5436</v>
      </c>
    </row>
    <row r="115" spans="1:28" ht="17.25" customHeight="1">
      <c r="A115" s="2049" t="s">
        <v>5437</v>
      </c>
    </row>
    <row r="116" spans="1:28" ht="17.25" customHeight="1">
      <c r="A116" s="2049" t="s">
        <v>5438</v>
      </c>
    </row>
    <row r="117" spans="1:28" ht="17.25" customHeight="1">
      <c r="A117" s="2049" t="s">
        <v>5439</v>
      </c>
    </row>
    <row r="118" spans="1:28" ht="17.25" customHeight="1">
      <c r="A118" s="2049" t="s">
        <v>5440</v>
      </c>
    </row>
    <row r="119" spans="1:28" ht="17.25" customHeight="1">
      <c r="A119" s="2049" t="s">
        <v>5441</v>
      </c>
    </row>
    <row r="120" spans="1:28" ht="17.25" customHeight="1">
      <c r="A120" s="2049" t="s">
        <v>5442</v>
      </c>
      <c r="AA120" s="2091"/>
      <c r="AB120" s="2092"/>
    </row>
    <row r="121" spans="1:28" ht="17.25" customHeight="1">
      <c r="A121" s="2049" t="s">
        <v>5443</v>
      </c>
      <c r="AA121" s="2091"/>
      <c r="AB121" s="2092"/>
    </row>
    <row r="122" spans="1:28" ht="17.25" customHeight="1">
      <c r="A122" s="2049" t="s">
        <v>5444</v>
      </c>
      <c r="AA122" s="2091"/>
      <c r="AB122" s="2092"/>
    </row>
    <row r="123" spans="1:28" ht="17.25" customHeight="1">
      <c r="A123" s="2049" t="s">
        <v>5445</v>
      </c>
      <c r="AA123" s="2091"/>
      <c r="AB123" s="2092"/>
    </row>
    <row r="124" spans="1:28" ht="17.25" customHeight="1">
      <c r="A124" s="2049" t="s">
        <v>5446</v>
      </c>
      <c r="AA124" s="2091"/>
      <c r="AB124" s="2092"/>
    </row>
    <row r="125" spans="1:28" ht="17.25" customHeight="1">
      <c r="A125" s="2049" t="s">
        <v>5447</v>
      </c>
    </row>
    <row r="126" spans="1:28" ht="17.25" customHeight="1">
      <c r="A126" s="2049" t="s">
        <v>5448</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418" t="s">
        <v>85</v>
      </c>
      <c r="B161" s="5418"/>
      <c r="C161" s="5418"/>
      <c r="D161" s="5418"/>
      <c r="E161" s="5418"/>
      <c r="F161" s="5418"/>
      <c r="G161" s="5418"/>
      <c r="H161" s="5418"/>
      <c r="I161" s="5418"/>
      <c r="J161" s="5418"/>
      <c r="K161" s="5418"/>
      <c r="L161" s="5418"/>
      <c r="M161" s="5418"/>
      <c r="N161" s="5418"/>
      <c r="O161" s="5418"/>
      <c r="P161" s="5418"/>
      <c r="Q161" s="5418"/>
      <c r="R161" s="5418"/>
      <c r="S161" s="5418"/>
      <c r="T161" s="5418"/>
      <c r="U161" s="5418"/>
      <c r="V161" s="5418"/>
      <c r="W161" s="5418"/>
      <c r="X161" s="5418"/>
      <c r="Y161" s="5418"/>
      <c r="Z161" s="5418"/>
      <c r="AA161" s="5418"/>
      <c r="AB161" s="5418"/>
    </row>
    <row r="162" spans="1:28" ht="17.25" customHeight="1">
      <c r="A162" s="2052"/>
      <c r="B162" s="2052"/>
      <c r="C162" s="2052"/>
      <c r="D162" s="2052"/>
      <c r="E162" s="2052"/>
      <c r="F162" s="2052"/>
      <c r="G162" s="2052"/>
      <c r="H162" s="2052"/>
      <c r="I162" s="2052"/>
      <c r="J162" s="2052"/>
      <c r="K162" s="2052"/>
      <c r="L162" s="2052"/>
      <c r="M162" s="2052"/>
      <c r="N162" s="2052"/>
      <c r="O162" s="2052"/>
      <c r="P162" s="2052"/>
      <c r="Q162" s="2052"/>
      <c r="R162" s="2052"/>
      <c r="S162" s="2052"/>
      <c r="T162" s="2052"/>
      <c r="U162" s="2052"/>
      <c r="V162" s="2052"/>
      <c r="W162" s="2052"/>
      <c r="X162" s="2052"/>
      <c r="Y162" s="2052"/>
      <c r="Z162" s="2052"/>
      <c r="AA162" s="2052"/>
      <c r="AB162" s="2052"/>
    </row>
    <row r="163" spans="1:28" ht="17.25" customHeight="1">
      <c r="A163" s="2049" t="s">
        <v>4582</v>
      </c>
    </row>
    <row r="164" spans="1:28" ht="6" customHeight="1">
      <c r="B164" s="2069"/>
      <c r="C164" s="2070"/>
      <c r="D164" s="2070"/>
      <c r="E164" s="2070"/>
      <c r="F164" s="2070"/>
      <c r="G164" s="2070"/>
      <c r="H164" s="2070"/>
      <c r="I164" s="2070"/>
      <c r="J164" s="2070"/>
      <c r="K164" s="2070"/>
      <c r="L164" s="2070"/>
      <c r="M164" s="2070"/>
      <c r="N164" s="2070"/>
      <c r="O164" s="2070"/>
      <c r="P164" s="2070"/>
      <c r="Q164" s="2070"/>
      <c r="R164" s="2070"/>
      <c r="S164" s="2070"/>
      <c r="T164" s="2070"/>
      <c r="U164" s="2070"/>
      <c r="V164" s="2070"/>
      <c r="W164" s="2070"/>
      <c r="X164" s="2070"/>
      <c r="Y164" s="2071"/>
      <c r="Z164" s="2071"/>
      <c r="AA164" s="2071"/>
      <c r="AB164" s="2072"/>
    </row>
    <row r="165" spans="1:28" ht="17.25" customHeight="1">
      <c r="B165" s="2073" t="s">
        <v>4031</v>
      </c>
      <c r="K165" s="5417"/>
      <c r="L165" s="5417"/>
      <c r="M165" s="5417"/>
      <c r="Y165" s="2049"/>
      <c r="Z165" s="2049"/>
      <c r="AA165" s="2049"/>
      <c r="AB165" s="2077"/>
    </row>
    <row r="166" spans="1:28" ht="6" customHeight="1">
      <c r="B166" s="2074"/>
      <c r="C166" s="2059"/>
      <c r="D166" s="2059"/>
      <c r="E166" s="2059"/>
      <c r="F166" s="2059"/>
      <c r="G166" s="2059"/>
      <c r="H166" s="2059"/>
      <c r="I166" s="2059"/>
      <c r="J166" s="2059"/>
      <c r="K166" s="2059"/>
      <c r="L166" s="2059"/>
      <c r="M166" s="2059"/>
      <c r="N166" s="2059"/>
      <c r="O166" s="2059"/>
      <c r="P166" s="2059"/>
      <c r="Q166" s="2059"/>
      <c r="R166" s="2059"/>
      <c r="S166" s="2059"/>
      <c r="T166" s="2059"/>
      <c r="U166" s="2059"/>
      <c r="V166" s="2059"/>
      <c r="W166" s="2059"/>
      <c r="X166" s="2059"/>
      <c r="Y166" s="2075"/>
      <c r="Z166" s="2075"/>
      <c r="AA166" s="2075"/>
      <c r="AB166" s="2076"/>
    </row>
    <row r="167" spans="1:28" ht="6" customHeight="1">
      <c r="B167" s="2069"/>
      <c r="C167" s="2070"/>
      <c r="D167" s="2070"/>
      <c r="E167" s="2070"/>
      <c r="F167" s="2070"/>
      <c r="G167" s="2070"/>
      <c r="H167" s="2070"/>
      <c r="I167" s="2070"/>
      <c r="J167" s="2070"/>
      <c r="K167" s="2070"/>
      <c r="L167" s="2070"/>
      <c r="M167" s="2070"/>
      <c r="N167" s="2070"/>
      <c r="O167" s="2070"/>
      <c r="P167" s="2070"/>
      <c r="Q167" s="2070"/>
      <c r="R167" s="2070"/>
      <c r="S167" s="2070"/>
      <c r="T167" s="2070"/>
      <c r="U167" s="2070"/>
      <c r="V167" s="2070"/>
      <c r="W167" s="2070"/>
      <c r="X167" s="2070"/>
      <c r="Y167" s="2071"/>
      <c r="Z167" s="2071"/>
      <c r="AA167" s="2071"/>
      <c r="AB167" s="2072"/>
    </row>
    <row r="168" spans="1:28" ht="17.25" customHeight="1">
      <c r="B168" s="2073" t="s">
        <v>4032</v>
      </c>
      <c r="K168" s="5417"/>
      <c r="L168" s="5417"/>
      <c r="M168" s="5417"/>
      <c r="N168" s="2052" t="s">
        <v>481</v>
      </c>
      <c r="Y168" s="2049"/>
      <c r="Z168" s="2049"/>
      <c r="AA168" s="2049"/>
      <c r="AB168" s="2077"/>
    </row>
    <row r="169" spans="1:28" ht="6" customHeight="1">
      <c r="B169" s="2074"/>
      <c r="C169" s="2059"/>
      <c r="D169" s="2059"/>
      <c r="E169" s="2059"/>
      <c r="F169" s="2059"/>
      <c r="G169" s="2059"/>
      <c r="H169" s="2059"/>
      <c r="I169" s="2059"/>
      <c r="J169" s="2059"/>
      <c r="K169" s="2059"/>
      <c r="L169" s="2059"/>
      <c r="M169" s="2059"/>
      <c r="N169" s="2059"/>
      <c r="O169" s="2059"/>
      <c r="P169" s="2059"/>
      <c r="Q169" s="2059"/>
      <c r="R169" s="2059"/>
      <c r="S169" s="2059"/>
      <c r="T169" s="2059"/>
      <c r="U169" s="2059"/>
      <c r="V169" s="2059"/>
      <c r="W169" s="2059"/>
      <c r="X169" s="2059"/>
      <c r="Y169" s="2075"/>
      <c r="Z169" s="2075"/>
      <c r="AA169" s="2075"/>
      <c r="AB169" s="2076"/>
    </row>
    <row r="170" spans="1:28" ht="6" customHeight="1">
      <c r="B170" s="2069"/>
      <c r="C170" s="2070"/>
      <c r="D170" s="2070"/>
      <c r="E170" s="2070"/>
      <c r="F170" s="2070"/>
      <c r="G170" s="2070"/>
      <c r="H170" s="2070"/>
      <c r="I170" s="2070"/>
      <c r="J170" s="2070"/>
      <c r="K170" s="2070"/>
      <c r="L170" s="2070"/>
      <c r="M170" s="2070"/>
      <c r="N170" s="2070"/>
      <c r="O170" s="2070"/>
      <c r="P170" s="2070"/>
      <c r="Q170" s="2070"/>
      <c r="R170" s="2070"/>
      <c r="S170" s="2070"/>
      <c r="T170" s="2070"/>
      <c r="U170" s="2070"/>
      <c r="V170" s="2070"/>
      <c r="W170" s="2070"/>
      <c r="X170" s="2070"/>
      <c r="Y170" s="2071"/>
      <c r="Z170" s="2071"/>
      <c r="AA170" s="2071"/>
      <c r="AB170" s="2072"/>
    </row>
    <row r="171" spans="1:28" ht="17.25" customHeight="1">
      <c r="B171" s="2073" t="s">
        <v>3647</v>
      </c>
      <c r="K171" s="5417"/>
      <c r="L171" s="5417"/>
      <c r="M171" s="5417"/>
      <c r="N171" s="2052" t="s">
        <v>114</v>
      </c>
      <c r="Y171" s="2049"/>
      <c r="Z171" s="2049"/>
      <c r="AA171" s="2049"/>
      <c r="AB171" s="2077"/>
    </row>
    <row r="172" spans="1:28" ht="6" customHeight="1">
      <c r="B172" s="2074"/>
      <c r="C172" s="2059"/>
      <c r="D172" s="2059"/>
      <c r="E172" s="2059"/>
      <c r="F172" s="2059"/>
      <c r="G172" s="2059"/>
      <c r="H172" s="2059"/>
      <c r="I172" s="2059"/>
      <c r="J172" s="2059"/>
      <c r="K172" s="2059"/>
      <c r="L172" s="2059"/>
      <c r="M172" s="2059"/>
      <c r="N172" s="2059"/>
      <c r="O172" s="2059"/>
      <c r="P172" s="2059"/>
      <c r="Q172" s="2059"/>
      <c r="R172" s="2059"/>
      <c r="S172" s="2059"/>
      <c r="T172" s="2059"/>
      <c r="U172" s="2059"/>
      <c r="V172" s="2059"/>
      <c r="W172" s="2059"/>
      <c r="X172" s="2059"/>
      <c r="Y172" s="2075"/>
      <c r="Z172" s="2075"/>
      <c r="AA172" s="2075"/>
      <c r="AB172" s="2076"/>
    </row>
    <row r="173" spans="1:28" ht="6" customHeight="1">
      <c r="B173" s="2069"/>
      <c r="C173" s="2070"/>
      <c r="D173" s="2070"/>
      <c r="E173" s="2070"/>
      <c r="F173" s="2070"/>
      <c r="G173" s="2070"/>
      <c r="H173" s="2070"/>
      <c r="I173" s="2070"/>
      <c r="J173" s="2070"/>
      <c r="K173" s="2070"/>
      <c r="L173" s="2070"/>
      <c r="M173" s="2070"/>
      <c r="N173" s="2070"/>
      <c r="O173" s="2070"/>
      <c r="P173" s="2070"/>
      <c r="Q173" s="2070"/>
      <c r="R173" s="2070"/>
      <c r="S173" s="2070"/>
      <c r="T173" s="2070"/>
      <c r="U173" s="2070"/>
      <c r="V173" s="2070"/>
      <c r="W173" s="2070"/>
      <c r="X173" s="2070"/>
      <c r="Y173" s="2071"/>
      <c r="Z173" s="2071"/>
      <c r="AA173" s="2071"/>
      <c r="AB173" s="2072"/>
    </row>
    <row r="174" spans="1:28" ht="17.25" customHeight="1">
      <c r="B174" s="2073" t="s">
        <v>4583</v>
      </c>
      <c r="N174" s="2052"/>
      <c r="Y174" s="2049"/>
      <c r="Z174" s="2049"/>
      <c r="AA174" s="2049"/>
      <c r="AB174" s="2077"/>
    </row>
    <row r="175" spans="1:28" ht="17.25" customHeight="1">
      <c r="B175" s="2073"/>
      <c r="C175" s="2049" t="s">
        <v>4584</v>
      </c>
      <c r="I175" s="2090" t="s">
        <v>139</v>
      </c>
      <c r="J175" s="2052" t="s">
        <v>498</v>
      </c>
      <c r="L175" s="2090" t="s">
        <v>139</v>
      </c>
      <c r="M175" s="2052" t="s">
        <v>497</v>
      </c>
      <c r="N175" s="2052"/>
      <c r="Y175" s="2049"/>
      <c r="Z175" s="2049"/>
      <c r="AA175" s="2049"/>
      <c r="AB175" s="2077"/>
    </row>
    <row r="176" spans="1:28" ht="17.25" customHeight="1">
      <c r="B176" s="2073"/>
      <c r="C176" s="2049" t="s">
        <v>4585</v>
      </c>
      <c r="I176" s="2090" t="s">
        <v>139</v>
      </c>
      <c r="J176" s="2052" t="s">
        <v>498</v>
      </c>
      <c r="L176" s="2090" t="s">
        <v>139</v>
      </c>
      <c r="M176" s="2052" t="s">
        <v>497</v>
      </c>
      <c r="N176" s="2052"/>
      <c r="Y176" s="2049"/>
      <c r="Z176" s="2049"/>
      <c r="AA176" s="2049"/>
      <c r="AB176" s="2077"/>
    </row>
    <row r="177" spans="1:28" ht="17.25" customHeight="1">
      <c r="B177" s="2073"/>
      <c r="C177" s="2049" t="s">
        <v>3648</v>
      </c>
      <c r="I177" s="2090" t="s">
        <v>139</v>
      </c>
      <c r="J177" s="2052" t="s">
        <v>498</v>
      </c>
      <c r="L177" s="2090" t="s">
        <v>139</v>
      </c>
      <c r="M177" s="2052" t="s">
        <v>497</v>
      </c>
      <c r="N177" s="2052"/>
      <c r="Y177" s="2049"/>
      <c r="Z177" s="2049"/>
      <c r="AA177" s="2049"/>
      <c r="AB177" s="2077"/>
    </row>
    <row r="178" spans="1:28" ht="6" customHeight="1">
      <c r="B178" s="2074"/>
      <c r="C178" s="2059"/>
      <c r="D178" s="2059"/>
      <c r="E178" s="2059"/>
      <c r="F178" s="2059"/>
      <c r="G178" s="2059"/>
      <c r="H178" s="2059"/>
      <c r="I178" s="2059"/>
      <c r="J178" s="2059"/>
      <c r="K178" s="2059"/>
      <c r="L178" s="2059"/>
      <c r="M178" s="2059"/>
      <c r="N178" s="2059"/>
      <c r="O178" s="2059"/>
      <c r="P178" s="2059"/>
      <c r="Q178" s="2059"/>
      <c r="R178" s="2059"/>
      <c r="S178" s="2059"/>
      <c r="T178" s="2059"/>
      <c r="U178" s="2059"/>
      <c r="V178" s="2059"/>
      <c r="W178" s="2059"/>
      <c r="X178" s="2059"/>
      <c r="Y178" s="2075"/>
      <c r="Z178" s="2075"/>
      <c r="AA178" s="2075"/>
      <c r="AB178" s="2076"/>
    </row>
    <row r="179" spans="1:28" ht="17.25" customHeight="1">
      <c r="A179" s="2049" t="s">
        <v>3028</v>
      </c>
    </row>
    <row r="180" spans="1:28" ht="17.25" customHeight="1">
      <c r="A180" s="2049" t="s">
        <v>5449</v>
      </c>
    </row>
    <row r="181" spans="1:28" ht="17.25" customHeight="1">
      <c r="A181" s="2049" t="s">
        <v>5450</v>
      </c>
    </row>
    <row r="182" spans="1:28" ht="17.25" customHeight="1">
      <c r="A182" s="2049" t="s">
        <v>4560</v>
      </c>
    </row>
    <row r="183" spans="1:28" ht="17.25" customHeight="1">
      <c r="A183" s="2049" t="s">
        <v>5451</v>
      </c>
    </row>
    <row r="184" spans="1:28" ht="17.25" customHeight="1">
      <c r="A184" s="2049" t="s">
        <v>5452</v>
      </c>
    </row>
    <row r="185" spans="1:28" ht="17.25" customHeight="1">
      <c r="A185" s="2049" t="s">
        <v>4586</v>
      </c>
    </row>
    <row r="186" spans="1:28" ht="17.25" customHeight="1">
      <c r="A186" s="2049" t="s">
        <v>4587</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418" t="s">
        <v>4762</v>
      </c>
      <c r="B216" s="5418"/>
      <c r="C216" s="5418"/>
      <c r="D216" s="5418"/>
      <c r="E216" s="5418"/>
      <c r="F216" s="5418"/>
      <c r="G216" s="5418"/>
      <c r="H216" s="5418"/>
      <c r="I216" s="5418"/>
      <c r="J216" s="5418"/>
      <c r="K216" s="5418"/>
      <c r="L216" s="5418"/>
      <c r="M216" s="5418"/>
      <c r="N216" s="5418"/>
      <c r="O216" s="5418"/>
      <c r="P216" s="5418"/>
      <c r="Q216" s="5418"/>
      <c r="R216" s="5418"/>
      <c r="S216" s="5418"/>
      <c r="T216" s="5418"/>
      <c r="U216" s="5418"/>
      <c r="V216" s="5418"/>
      <c r="W216" s="5418"/>
      <c r="X216" s="5418"/>
      <c r="Y216" s="5418"/>
      <c r="Z216" s="5418"/>
      <c r="AA216" s="5418"/>
      <c r="AB216" s="5418"/>
    </row>
    <row r="217" spans="1:28" ht="17.25" customHeight="1">
      <c r="A217" s="2052"/>
      <c r="B217" s="2052"/>
      <c r="C217" s="2052"/>
      <c r="D217" s="2052"/>
      <c r="E217" s="2052"/>
      <c r="F217" s="2052"/>
      <c r="G217" s="2052"/>
      <c r="H217" s="2052"/>
      <c r="I217" s="2052"/>
      <c r="J217" s="2052"/>
      <c r="K217" s="2052"/>
      <c r="L217" s="2052"/>
      <c r="M217" s="2052"/>
      <c r="N217" s="2052"/>
      <c r="O217" s="2052"/>
      <c r="P217" s="2052"/>
      <c r="Q217" s="2052"/>
      <c r="R217" s="2052"/>
      <c r="S217" s="2052"/>
      <c r="T217" s="2052"/>
      <c r="U217" s="2052"/>
      <c r="V217" s="2052"/>
      <c r="W217" s="2052"/>
      <c r="X217" s="2052"/>
      <c r="Y217" s="2052"/>
      <c r="Z217" s="2052"/>
      <c r="AA217" s="2052"/>
      <c r="AB217" s="2052"/>
    </row>
    <row r="218" spans="1:28" ht="17.25" customHeight="1">
      <c r="A218" s="2049" t="s">
        <v>4617</v>
      </c>
    </row>
    <row r="219" spans="1:28" ht="6" customHeight="1">
      <c r="B219" s="2069"/>
      <c r="C219" s="2070"/>
      <c r="D219" s="2070"/>
      <c r="E219" s="2070"/>
      <c r="F219" s="2070"/>
      <c r="G219" s="2070"/>
      <c r="H219" s="2070"/>
      <c r="I219" s="2070"/>
      <c r="J219" s="2070"/>
      <c r="K219" s="2070"/>
      <c r="L219" s="2070"/>
      <c r="M219" s="2070"/>
      <c r="N219" s="2070"/>
      <c r="O219" s="2070"/>
      <c r="P219" s="2070"/>
      <c r="Q219" s="2070"/>
      <c r="R219" s="2070"/>
      <c r="S219" s="2070"/>
      <c r="T219" s="2070"/>
      <c r="U219" s="2070"/>
      <c r="V219" s="2070"/>
      <c r="W219" s="2070"/>
      <c r="X219" s="2070"/>
      <c r="Y219" s="2071"/>
      <c r="Z219" s="2071"/>
      <c r="AA219" s="2071"/>
      <c r="AB219" s="2072"/>
    </row>
    <row r="220" spans="1:28" ht="17.25" customHeight="1">
      <c r="B220" s="5419"/>
      <c r="C220" s="5420"/>
      <c r="D220" s="5420"/>
      <c r="E220" s="5420"/>
      <c r="F220" s="5420"/>
      <c r="G220" s="5420"/>
      <c r="H220" s="5420"/>
      <c r="I220" s="5420"/>
      <c r="J220" s="5420"/>
      <c r="K220" s="5420"/>
      <c r="L220" s="5420"/>
      <c r="M220" s="5420"/>
      <c r="N220" s="5420"/>
      <c r="O220" s="5420"/>
      <c r="P220" s="5420"/>
      <c r="Q220" s="5420"/>
      <c r="R220" s="5420"/>
      <c r="S220" s="5420"/>
      <c r="T220" s="5420"/>
      <c r="U220" s="5420"/>
      <c r="V220" s="5420"/>
      <c r="W220" s="5420"/>
      <c r="X220" s="5420"/>
      <c r="Y220" s="5420"/>
      <c r="Z220" s="5420"/>
      <c r="AA220" s="5420"/>
      <c r="AB220" s="5421"/>
    </row>
    <row r="221" spans="1:28" ht="17.25" customHeight="1">
      <c r="B221" s="5419"/>
      <c r="C221" s="5420"/>
      <c r="D221" s="5420"/>
      <c r="E221" s="5420"/>
      <c r="F221" s="5420"/>
      <c r="G221" s="5420"/>
      <c r="H221" s="5420"/>
      <c r="I221" s="5420"/>
      <c r="J221" s="5420"/>
      <c r="K221" s="5420"/>
      <c r="L221" s="5420"/>
      <c r="M221" s="5420"/>
      <c r="N221" s="5420"/>
      <c r="O221" s="5420"/>
      <c r="P221" s="5420"/>
      <c r="Q221" s="5420"/>
      <c r="R221" s="5420"/>
      <c r="S221" s="5420"/>
      <c r="T221" s="5420"/>
      <c r="U221" s="5420"/>
      <c r="V221" s="5420"/>
      <c r="W221" s="5420"/>
      <c r="X221" s="5420"/>
      <c r="Y221" s="5420"/>
      <c r="Z221" s="5420"/>
      <c r="AA221" s="5420"/>
      <c r="AB221" s="5421"/>
    </row>
    <row r="222" spans="1:28" ht="17.25" customHeight="1">
      <c r="B222" s="5419"/>
      <c r="C222" s="5420"/>
      <c r="D222" s="5420"/>
      <c r="E222" s="5420"/>
      <c r="F222" s="5420"/>
      <c r="G222" s="5420"/>
      <c r="H222" s="5420"/>
      <c r="I222" s="5420"/>
      <c r="J222" s="5420"/>
      <c r="K222" s="5420"/>
      <c r="L222" s="5420"/>
      <c r="M222" s="5420"/>
      <c r="N222" s="5420"/>
      <c r="O222" s="5420"/>
      <c r="P222" s="5420"/>
      <c r="Q222" s="5420"/>
      <c r="R222" s="5420"/>
      <c r="S222" s="5420"/>
      <c r="T222" s="5420"/>
      <c r="U222" s="5420"/>
      <c r="V222" s="5420"/>
      <c r="W222" s="5420"/>
      <c r="X222" s="5420"/>
      <c r="Y222" s="5420"/>
      <c r="Z222" s="5420"/>
      <c r="AA222" s="5420"/>
      <c r="AB222" s="5421"/>
    </row>
    <row r="223" spans="1:28" ht="6" customHeight="1">
      <c r="B223" s="2074"/>
      <c r="C223" s="2059"/>
      <c r="D223" s="2059"/>
      <c r="E223" s="2059"/>
      <c r="F223" s="2059"/>
      <c r="G223" s="2059"/>
      <c r="H223" s="2059"/>
      <c r="I223" s="2059"/>
      <c r="J223" s="2059"/>
      <c r="K223" s="2059"/>
      <c r="L223" s="2059"/>
      <c r="M223" s="2059"/>
      <c r="N223" s="2059"/>
      <c r="O223" s="2059"/>
      <c r="P223" s="2059"/>
      <c r="Q223" s="2059"/>
      <c r="R223" s="2059"/>
      <c r="S223" s="2059"/>
      <c r="T223" s="2059"/>
      <c r="U223" s="2059"/>
      <c r="V223" s="2059"/>
      <c r="W223" s="2059"/>
      <c r="X223" s="2059"/>
      <c r="Y223" s="2075"/>
      <c r="Z223" s="2075"/>
      <c r="AA223" s="2075"/>
      <c r="AB223" s="2076"/>
    </row>
    <row r="224" spans="1:28" ht="17.25" customHeight="1"/>
    <row r="225" spans="1:28" ht="17.25" customHeight="1">
      <c r="A225" s="2049" t="s">
        <v>5453</v>
      </c>
    </row>
    <row r="226" spans="1:28" ht="17.25" customHeight="1">
      <c r="A226" s="2049" t="s">
        <v>4620</v>
      </c>
    </row>
    <row r="227" spans="1:28" ht="6" customHeight="1">
      <c r="B227" s="2069"/>
      <c r="C227" s="2070"/>
      <c r="D227" s="2070"/>
      <c r="E227" s="2070"/>
      <c r="F227" s="2070"/>
      <c r="G227" s="2070"/>
      <c r="H227" s="2070"/>
      <c r="I227" s="2070"/>
      <c r="J227" s="2070"/>
      <c r="K227" s="2070"/>
      <c r="L227" s="2070"/>
      <c r="M227" s="2070"/>
      <c r="N227" s="2070"/>
      <c r="O227" s="2070"/>
      <c r="P227" s="2070"/>
      <c r="Q227" s="2070"/>
      <c r="R227" s="2070"/>
      <c r="S227" s="2070"/>
      <c r="T227" s="2070"/>
      <c r="U227" s="2070"/>
      <c r="V227" s="2070"/>
      <c r="W227" s="2070"/>
      <c r="X227" s="2070"/>
      <c r="Y227" s="2071"/>
      <c r="Z227" s="2071"/>
      <c r="AA227" s="2071"/>
      <c r="AB227" s="2072"/>
    </row>
    <row r="228" spans="1:28" ht="17.25" customHeight="1">
      <c r="B228" s="5419"/>
      <c r="C228" s="5420"/>
      <c r="D228" s="5420"/>
      <c r="E228" s="5420"/>
      <c r="F228" s="5420"/>
      <c r="G228" s="5420"/>
      <c r="H228" s="5420"/>
      <c r="I228" s="5420"/>
      <c r="J228" s="5420"/>
      <c r="K228" s="5420"/>
      <c r="L228" s="5420"/>
      <c r="M228" s="5420"/>
      <c r="N228" s="5420"/>
      <c r="O228" s="5420"/>
      <c r="P228" s="5420"/>
      <c r="Q228" s="5420"/>
      <c r="R228" s="5420"/>
      <c r="S228" s="5420"/>
      <c r="T228" s="5420"/>
      <c r="U228" s="5420"/>
      <c r="V228" s="5420"/>
      <c r="W228" s="5420"/>
      <c r="X228" s="5420"/>
      <c r="Y228" s="5420"/>
      <c r="Z228" s="5420"/>
      <c r="AA228" s="5420"/>
      <c r="AB228" s="5421"/>
    </row>
    <row r="229" spans="1:28" ht="17.25" customHeight="1">
      <c r="B229" s="5419"/>
      <c r="C229" s="5420"/>
      <c r="D229" s="5420"/>
      <c r="E229" s="5420"/>
      <c r="F229" s="5420"/>
      <c r="G229" s="5420"/>
      <c r="H229" s="5420"/>
      <c r="I229" s="5420"/>
      <c r="J229" s="5420"/>
      <c r="K229" s="5420"/>
      <c r="L229" s="5420"/>
      <c r="M229" s="5420"/>
      <c r="N229" s="5420"/>
      <c r="O229" s="5420"/>
      <c r="P229" s="5420"/>
      <c r="Q229" s="5420"/>
      <c r="R229" s="5420"/>
      <c r="S229" s="5420"/>
      <c r="T229" s="5420"/>
      <c r="U229" s="5420"/>
      <c r="V229" s="5420"/>
      <c r="W229" s="5420"/>
      <c r="X229" s="5420"/>
      <c r="Y229" s="5420"/>
      <c r="Z229" s="5420"/>
      <c r="AA229" s="5420"/>
      <c r="AB229" s="5421"/>
    </row>
    <row r="230" spans="1:28" ht="17.25" customHeight="1">
      <c r="B230" s="5419"/>
      <c r="C230" s="5420"/>
      <c r="D230" s="5420"/>
      <c r="E230" s="5420"/>
      <c r="F230" s="5420"/>
      <c r="G230" s="5420"/>
      <c r="H230" s="5420"/>
      <c r="I230" s="5420"/>
      <c r="J230" s="5420"/>
      <c r="K230" s="5420"/>
      <c r="L230" s="5420"/>
      <c r="M230" s="5420"/>
      <c r="N230" s="5420"/>
      <c r="O230" s="5420"/>
      <c r="P230" s="5420"/>
      <c r="Q230" s="5420"/>
      <c r="R230" s="5420"/>
      <c r="S230" s="5420"/>
      <c r="T230" s="5420"/>
      <c r="U230" s="5420"/>
      <c r="V230" s="5420"/>
      <c r="W230" s="5420"/>
      <c r="X230" s="5420"/>
      <c r="Y230" s="5420"/>
      <c r="Z230" s="5420"/>
      <c r="AA230" s="5420"/>
      <c r="AB230" s="5421"/>
    </row>
    <row r="231" spans="1:28" ht="6" customHeight="1">
      <c r="B231" s="2074"/>
      <c r="C231" s="2059"/>
      <c r="D231" s="2059"/>
      <c r="E231" s="2059"/>
      <c r="F231" s="2059"/>
      <c r="G231" s="2059"/>
      <c r="H231" s="2059"/>
      <c r="I231" s="2059"/>
      <c r="J231" s="2059"/>
      <c r="K231" s="2059"/>
      <c r="L231" s="2059"/>
      <c r="M231" s="2059"/>
      <c r="N231" s="2059"/>
      <c r="O231" s="2059"/>
      <c r="P231" s="2059"/>
      <c r="Q231" s="2059"/>
      <c r="R231" s="2059"/>
      <c r="S231" s="2059"/>
      <c r="T231" s="2059"/>
      <c r="U231" s="2059"/>
      <c r="V231" s="2059"/>
      <c r="W231" s="2059"/>
      <c r="X231" s="2059"/>
      <c r="Y231" s="2075"/>
      <c r="Z231" s="2075"/>
      <c r="AA231" s="2075"/>
      <c r="AB231" s="2076"/>
    </row>
    <row r="232" spans="1:28" ht="17.25" customHeight="1"/>
    <row r="233" spans="1:28" ht="17.25" customHeight="1">
      <c r="A233" s="2049" t="s">
        <v>4621</v>
      </c>
    </row>
    <row r="234" spans="1:28" ht="6" customHeight="1">
      <c r="B234" s="2069"/>
      <c r="C234" s="2070"/>
      <c r="D234" s="2070"/>
      <c r="E234" s="2070"/>
      <c r="F234" s="2070"/>
      <c r="G234" s="2070"/>
      <c r="H234" s="2070"/>
      <c r="I234" s="2070"/>
      <c r="J234" s="2070"/>
      <c r="K234" s="2070"/>
      <c r="L234" s="2070"/>
      <c r="M234" s="2070"/>
      <c r="N234" s="2070"/>
      <c r="O234" s="2070"/>
      <c r="P234" s="2070"/>
      <c r="Q234" s="2070"/>
      <c r="R234" s="2070"/>
      <c r="S234" s="2070"/>
      <c r="T234" s="2070"/>
      <c r="U234" s="2070"/>
      <c r="V234" s="2070"/>
      <c r="W234" s="2070"/>
      <c r="X234" s="2070"/>
      <c r="Y234" s="2071"/>
      <c r="Z234" s="2071"/>
      <c r="AA234" s="2071"/>
      <c r="AB234" s="2072"/>
    </row>
    <row r="235" spans="1:28" ht="17.25" customHeight="1">
      <c r="B235" s="5419"/>
      <c r="C235" s="5420"/>
      <c r="D235" s="5420"/>
      <c r="E235" s="5420"/>
      <c r="F235" s="5420"/>
      <c r="G235" s="5420"/>
      <c r="H235" s="5420"/>
      <c r="I235" s="5420"/>
      <c r="J235" s="5420"/>
      <c r="K235" s="5420"/>
      <c r="L235" s="5420"/>
      <c r="M235" s="5420"/>
      <c r="N235" s="5420"/>
      <c r="O235" s="5420"/>
      <c r="P235" s="5420"/>
      <c r="Q235" s="5420"/>
      <c r="R235" s="5420"/>
      <c r="S235" s="5420"/>
      <c r="T235" s="5420"/>
      <c r="U235" s="5420"/>
      <c r="V235" s="5420"/>
      <c r="W235" s="5420"/>
      <c r="X235" s="5420"/>
      <c r="Y235" s="5420"/>
      <c r="Z235" s="5420"/>
      <c r="AA235" s="5420"/>
      <c r="AB235" s="5421"/>
    </row>
    <row r="236" spans="1:28" ht="17.25" customHeight="1">
      <c r="B236" s="5419"/>
      <c r="C236" s="5420"/>
      <c r="D236" s="5420"/>
      <c r="E236" s="5420"/>
      <c r="F236" s="5420"/>
      <c r="G236" s="5420"/>
      <c r="H236" s="5420"/>
      <c r="I236" s="5420"/>
      <c r="J236" s="5420"/>
      <c r="K236" s="5420"/>
      <c r="L236" s="5420"/>
      <c r="M236" s="5420"/>
      <c r="N236" s="5420"/>
      <c r="O236" s="5420"/>
      <c r="P236" s="5420"/>
      <c r="Q236" s="5420"/>
      <c r="R236" s="5420"/>
      <c r="S236" s="5420"/>
      <c r="T236" s="5420"/>
      <c r="U236" s="5420"/>
      <c r="V236" s="5420"/>
      <c r="W236" s="5420"/>
      <c r="X236" s="5420"/>
      <c r="Y236" s="5420"/>
      <c r="Z236" s="5420"/>
      <c r="AA236" s="5420"/>
      <c r="AB236" s="5421"/>
    </row>
    <row r="237" spans="1:28" ht="17.25" customHeight="1">
      <c r="B237" s="5419"/>
      <c r="C237" s="5420"/>
      <c r="D237" s="5420"/>
      <c r="E237" s="5420"/>
      <c r="F237" s="5420"/>
      <c r="G237" s="5420"/>
      <c r="H237" s="5420"/>
      <c r="I237" s="5420"/>
      <c r="J237" s="5420"/>
      <c r="K237" s="5420"/>
      <c r="L237" s="5420"/>
      <c r="M237" s="5420"/>
      <c r="N237" s="5420"/>
      <c r="O237" s="5420"/>
      <c r="P237" s="5420"/>
      <c r="Q237" s="5420"/>
      <c r="R237" s="5420"/>
      <c r="S237" s="5420"/>
      <c r="T237" s="5420"/>
      <c r="U237" s="5420"/>
      <c r="V237" s="5420"/>
      <c r="W237" s="5420"/>
      <c r="X237" s="5420"/>
      <c r="Y237" s="5420"/>
      <c r="Z237" s="5420"/>
      <c r="AA237" s="5420"/>
      <c r="AB237" s="5421"/>
    </row>
    <row r="238" spans="1:28" ht="6" customHeight="1">
      <c r="B238" s="2074"/>
      <c r="C238" s="2059"/>
      <c r="D238" s="2059"/>
      <c r="E238" s="2059"/>
      <c r="F238" s="2059"/>
      <c r="G238" s="2059"/>
      <c r="H238" s="2059"/>
      <c r="I238" s="2059"/>
      <c r="J238" s="2059"/>
      <c r="K238" s="2059"/>
      <c r="L238" s="2059"/>
      <c r="M238" s="2059"/>
      <c r="N238" s="2059"/>
      <c r="O238" s="2059"/>
      <c r="P238" s="2059"/>
      <c r="Q238" s="2059"/>
      <c r="R238" s="2059"/>
      <c r="S238" s="2059"/>
      <c r="T238" s="2059"/>
      <c r="U238" s="2059"/>
      <c r="V238" s="2059"/>
      <c r="W238" s="2059"/>
      <c r="X238" s="2059"/>
      <c r="Y238" s="2075"/>
      <c r="Z238" s="2075"/>
      <c r="AA238" s="2075"/>
      <c r="AB238" s="2076"/>
    </row>
    <row r="239" spans="1:28" ht="17.25" customHeight="1"/>
    <row r="240" spans="1:28" ht="17.25" customHeight="1">
      <c r="A240" s="2049" t="s">
        <v>4591</v>
      </c>
    </row>
    <row r="241" spans="1:28" ht="6" customHeight="1">
      <c r="B241" s="2069"/>
      <c r="C241" s="2070"/>
      <c r="D241" s="2070"/>
      <c r="E241" s="2070"/>
      <c r="F241" s="2070"/>
      <c r="G241" s="2070"/>
      <c r="H241" s="2070"/>
      <c r="I241" s="2070"/>
      <c r="J241" s="2070"/>
      <c r="K241" s="2070"/>
      <c r="L241" s="2070"/>
      <c r="M241" s="2070"/>
      <c r="N241" s="2070"/>
      <c r="O241" s="2070"/>
      <c r="P241" s="2070"/>
      <c r="Q241" s="2070"/>
      <c r="R241" s="2070"/>
      <c r="S241" s="2070"/>
      <c r="T241" s="2070"/>
      <c r="U241" s="2070"/>
      <c r="V241" s="2070"/>
      <c r="W241" s="2070"/>
      <c r="X241" s="2070"/>
      <c r="Y241" s="2071"/>
      <c r="Z241" s="2071"/>
      <c r="AA241" s="2071"/>
      <c r="AB241" s="2072"/>
    </row>
    <row r="242" spans="1:28" ht="17.25" customHeight="1">
      <c r="B242" s="2073" t="s">
        <v>4592</v>
      </c>
      <c r="N242" s="5414" t="str">
        <f>cst_wskakunin_KOUJI_TYAKUSYU_YOTEI_DATE</f>
        <v/>
      </c>
      <c r="O242" s="5414"/>
      <c r="P242" s="1179" t="s">
        <v>477</v>
      </c>
      <c r="Q242" s="5415" t="str">
        <f>cst_wskakunin_KOUJI_TYAKUSYU_YOTEI_DATE</f>
        <v/>
      </c>
      <c r="R242" s="5415"/>
      <c r="S242" s="1179" t="s">
        <v>5</v>
      </c>
      <c r="T242" s="5416" t="str">
        <f>cst_wskakunin_KOUJI_TYAKUSYU_YOTEI_DATE</f>
        <v/>
      </c>
      <c r="U242" s="5416"/>
      <c r="V242" s="1179" t="s">
        <v>478</v>
      </c>
      <c r="Y242" s="2049"/>
      <c r="Z242" s="2049"/>
      <c r="AA242" s="2049"/>
      <c r="AB242" s="2077"/>
    </row>
    <row r="243" spans="1:28" ht="6" customHeight="1">
      <c r="B243" s="2074"/>
      <c r="C243" s="2059"/>
      <c r="D243" s="2059"/>
      <c r="E243" s="2059"/>
      <c r="F243" s="2059"/>
      <c r="G243" s="2059"/>
      <c r="H243" s="2059"/>
      <c r="I243" s="2059"/>
      <c r="J243" s="2059"/>
      <c r="K243" s="2059"/>
      <c r="L243" s="2059"/>
      <c r="M243" s="2059"/>
      <c r="N243" s="2059"/>
      <c r="O243" s="2059"/>
      <c r="P243" s="2059"/>
      <c r="Q243" s="2059"/>
      <c r="R243" s="2059"/>
      <c r="S243" s="2059"/>
      <c r="T243" s="2059"/>
      <c r="U243" s="2059"/>
      <c r="V243" s="2059"/>
      <c r="W243" s="2059"/>
      <c r="X243" s="2059"/>
      <c r="Y243" s="2075"/>
      <c r="Z243" s="2075"/>
      <c r="AA243" s="2075"/>
      <c r="AB243" s="2076"/>
    </row>
    <row r="244" spans="1:28" ht="6" customHeight="1">
      <c r="B244" s="2069"/>
      <c r="C244" s="2070"/>
      <c r="D244" s="2070"/>
      <c r="E244" s="2070"/>
      <c r="F244" s="2070"/>
      <c r="G244" s="2070"/>
      <c r="H244" s="2070"/>
      <c r="I244" s="2070"/>
      <c r="J244" s="2070"/>
      <c r="K244" s="2070"/>
      <c r="L244" s="2070"/>
      <c r="M244" s="2070"/>
      <c r="N244" s="2070"/>
      <c r="O244" s="2070"/>
      <c r="P244" s="2070"/>
      <c r="Q244" s="2070"/>
      <c r="R244" s="2070"/>
      <c r="S244" s="2070"/>
      <c r="T244" s="2070"/>
      <c r="U244" s="2070"/>
      <c r="V244" s="2070"/>
      <c r="W244" s="2070"/>
      <c r="X244" s="2070"/>
      <c r="Y244" s="2071"/>
      <c r="Z244" s="2071"/>
      <c r="AA244" s="2071"/>
      <c r="AB244" s="2072"/>
    </row>
    <row r="245" spans="1:28" ht="17.25" customHeight="1">
      <c r="B245" s="2073" t="s">
        <v>4593</v>
      </c>
      <c r="N245" s="5414" t="str">
        <f>cst_wskakunin_KOUJI_KANRYOU_YOTEI_DATE</f>
        <v/>
      </c>
      <c r="O245" s="5414"/>
      <c r="P245" s="1179" t="s">
        <v>477</v>
      </c>
      <c r="Q245" s="5415" t="str">
        <f>cst_wskakunin_KOUJI_KANRYOU_YOTEI_DATE</f>
        <v/>
      </c>
      <c r="R245" s="5415"/>
      <c r="S245" s="1179" t="s">
        <v>5</v>
      </c>
      <c r="T245" s="5416" t="str">
        <f>cst_wskakunin_KOUJI_KANRYOU_YOTEI_DATE</f>
        <v/>
      </c>
      <c r="U245" s="5416"/>
      <c r="V245" s="1179" t="s">
        <v>478</v>
      </c>
      <c r="Y245" s="2049"/>
      <c r="Z245" s="2049"/>
      <c r="AA245" s="2049"/>
      <c r="AB245" s="2077"/>
    </row>
    <row r="246" spans="1:28" ht="6" customHeight="1">
      <c r="B246" s="2074"/>
      <c r="C246" s="2059"/>
      <c r="D246" s="2059"/>
      <c r="E246" s="2059"/>
      <c r="F246" s="2059"/>
      <c r="G246" s="2059"/>
      <c r="H246" s="2059"/>
      <c r="I246" s="2059"/>
      <c r="J246" s="2059"/>
      <c r="K246" s="2059"/>
      <c r="L246" s="2059"/>
      <c r="M246" s="2059"/>
      <c r="N246" s="2059"/>
      <c r="O246" s="2059"/>
      <c r="P246" s="2059"/>
      <c r="Q246" s="2059"/>
      <c r="R246" s="2059"/>
      <c r="S246" s="2059"/>
      <c r="T246" s="2059"/>
      <c r="U246" s="2059"/>
      <c r="V246" s="2059"/>
      <c r="W246" s="2059"/>
      <c r="X246" s="2059"/>
      <c r="Y246" s="2075"/>
      <c r="Z246" s="2075"/>
      <c r="AA246" s="2075"/>
      <c r="AB246" s="2076"/>
    </row>
    <row r="247" spans="1:28" ht="17.25" customHeight="1"/>
    <row r="248" spans="1:28" ht="17.25" customHeight="1">
      <c r="A248" s="2049" t="s">
        <v>3028</v>
      </c>
    </row>
    <row r="249" spans="1:28" ht="17.25" customHeight="1">
      <c r="A249" s="2049" t="s">
        <v>4763</v>
      </c>
    </row>
    <row r="250" spans="1:28" ht="17.25" customHeight="1">
      <c r="A250" s="2049" t="s">
        <v>5454</v>
      </c>
    </row>
    <row r="251" spans="1:28" ht="17.25" customHeight="1">
      <c r="A251" s="2049" t="s">
        <v>5455</v>
      </c>
    </row>
    <row r="252" spans="1:28" ht="17.25" customHeight="1">
      <c r="A252" s="2049" t="s">
        <v>5073</v>
      </c>
    </row>
    <row r="253" spans="1:28" ht="17.25" customHeight="1">
      <c r="A253" s="2049" t="s">
        <v>4598</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18" t="s">
        <v>4588</v>
      </c>
      <c r="B272" s="5418"/>
      <c r="C272" s="5418"/>
      <c r="D272" s="5418"/>
      <c r="E272" s="5418"/>
      <c r="F272" s="5418"/>
      <c r="G272" s="5418"/>
      <c r="H272" s="5418"/>
      <c r="I272" s="5418"/>
      <c r="J272" s="5418"/>
      <c r="K272" s="5418"/>
      <c r="L272" s="5418"/>
      <c r="M272" s="5418"/>
      <c r="N272" s="5418"/>
      <c r="O272" s="5418"/>
      <c r="P272" s="5418"/>
      <c r="Q272" s="5418"/>
      <c r="R272" s="5418"/>
      <c r="S272" s="5418"/>
      <c r="T272" s="5418"/>
      <c r="U272" s="5418"/>
      <c r="V272" s="5418"/>
      <c r="W272" s="5418"/>
      <c r="X272" s="5418"/>
      <c r="Y272" s="5418"/>
      <c r="Z272" s="5418"/>
      <c r="AA272" s="5418"/>
      <c r="AB272" s="5418"/>
    </row>
    <row r="273" spans="1:28" ht="17.25" customHeight="1">
      <c r="A273" s="2052"/>
      <c r="B273" s="2052"/>
      <c r="C273" s="2052"/>
      <c r="D273" s="2052"/>
      <c r="E273" s="2052"/>
      <c r="F273" s="2052"/>
      <c r="G273" s="2052"/>
      <c r="H273" s="2052"/>
      <c r="I273" s="2052"/>
      <c r="J273" s="2052"/>
      <c r="K273" s="2052"/>
      <c r="L273" s="2052"/>
      <c r="M273" s="2052"/>
      <c r="N273" s="2052"/>
      <c r="O273" s="2052"/>
      <c r="P273" s="2052"/>
      <c r="Q273" s="2052"/>
      <c r="R273" s="2052"/>
      <c r="S273" s="2052"/>
      <c r="T273" s="2052"/>
      <c r="U273" s="2052"/>
      <c r="V273" s="2052"/>
      <c r="W273" s="2052"/>
      <c r="X273" s="2052"/>
      <c r="Y273" s="2052"/>
      <c r="Z273" s="2052"/>
      <c r="AA273" s="2052"/>
      <c r="AB273" s="2052"/>
    </row>
    <row r="274" spans="1:28" ht="17.25" customHeight="1">
      <c r="A274" s="2049" t="s">
        <v>4589</v>
      </c>
    </row>
    <row r="275" spans="1:28" ht="6" customHeight="1">
      <c r="B275" s="2069"/>
      <c r="C275" s="2070"/>
      <c r="D275" s="2070"/>
      <c r="E275" s="2070"/>
      <c r="F275" s="2070"/>
      <c r="G275" s="2070"/>
      <c r="H275" s="2070"/>
      <c r="I275" s="2070"/>
      <c r="J275" s="2070"/>
      <c r="K275" s="2070"/>
      <c r="L275" s="2070"/>
      <c r="M275" s="2070"/>
      <c r="N275" s="2070"/>
      <c r="O275" s="2070"/>
      <c r="P275" s="2070"/>
      <c r="Q275" s="2070"/>
      <c r="R275" s="2070"/>
      <c r="S275" s="2070"/>
      <c r="T275" s="2070"/>
      <c r="U275" s="2070"/>
      <c r="V275" s="2070"/>
      <c r="W275" s="2070"/>
      <c r="X275" s="2070"/>
      <c r="Y275" s="2071"/>
      <c r="Z275" s="2071"/>
      <c r="AA275" s="2071"/>
      <c r="AB275" s="2072"/>
    </row>
    <row r="276" spans="1:28" ht="17.25" customHeight="1">
      <c r="B276" s="5419"/>
      <c r="C276" s="5420"/>
      <c r="D276" s="5420"/>
      <c r="E276" s="5420"/>
      <c r="F276" s="5420"/>
      <c r="G276" s="5420"/>
      <c r="H276" s="5420"/>
      <c r="I276" s="5420"/>
      <c r="J276" s="5420"/>
      <c r="K276" s="5420"/>
      <c r="L276" s="5420"/>
      <c r="M276" s="5420"/>
      <c r="N276" s="5420"/>
      <c r="O276" s="5420"/>
      <c r="P276" s="5420"/>
      <c r="Q276" s="5420"/>
      <c r="R276" s="5420"/>
      <c r="S276" s="5420"/>
      <c r="T276" s="5420"/>
      <c r="U276" s="5420"/>
      <c r="V276" s="5420"/>
      <c r="W276" s="5420"/>
      <c r="X276" s="5420"/>
      <c r="Y276" s="5420"/>
      <c r="Z276" s="5420"/>
      <c r="AA276" s="5420"/>
      <c r="AB276" s="5421"/>
    </row>
    <row r="277" spans="1:28" ht="17.25" customHeight="1">
      <c r="B277" s="5419"/>
      <c r="C277" s="5420"/>
      <c r="D277" s="5420"/>
      <c r="E277" s="5420"/>
      <c r="F277" s="5420"/>
      <c r="G277" s="5420"/>
      <c r="H277" s="5420"/>
      <c r="I277" s="5420"/>
      <c r="J277" s="5420"/>
      <c r="K277" s="5420"/>
      <c r="L277" s="5420"/>
      <c r="M277" s="5420"/>
      <c r="N277" s="5420"/>
      <c r="O277" s="5420"/>
      <c r="P277" s="5420"/>
      <c r="Q277" s="5420"/>
      <c r="R277" s="5420"/>
      <c r="S277" s="5420"/>
      <c r="T277" s="5420"/>
      <c r="U277" s="5420"/>
      <c r="V277" s="5420"/>
      <c r="W277" s="5420"/>
      <c r="X277" s="5420"/>
      <c r="Y277" s="5420"/>
      <c r="Z277" s="5420"/>
      <c r="AA277" s="5420"/>
      <c r="AB277" s="5421"/>
    </row>
    <row r="278" spans="1:28" ht="17.25" customHeight="1">
      <c r="B278" s="5419"/>
      <c r="C278" s="5420"/>
      <c r="D278" s="5420"/>
      <c r="E278" s="5420"/>
      <c r="F278" s="5420"/>
      <c r="G278" s="5420"/>
      <c r="H278" s="5420"/>
      <c r="I278" s="5420"/>
      <c r="J278" s="5420"/>
      <c r="K278" s="5420"/>
      <c r="L278" s="5420"/>
      <c r="M278" s="5420"/>
      <c r="N278" s="5420"/>
      <c r="O278" s="5420"/>
      <c r="P278" s="5420"/>
      <c r="Q278" s="5420"/>
      <c r="R278" s="5420"/>
      <c r="S278" s="5420"/>
      <c r="T278" s="5420"/>
      <c r="U278" s="5420"/>
      <c r="V278" s="5420"/>
      <c r="W278" s="5420"/>
      <c r="X278" s="5420"/>
      <c r="Y278" s="5420"/>
      <c r="Z278" s="5420"/>
      <c r="AA278" s="5420"/>
      <c r="AB278" s="5421"/>
    </row>
    <row r="279" spans="1:28" ht="6" customHeight="1">
      <c r="B279" s="2074"/>
      <c r="C279" s="2059"/>
      <c r="D279" s="2059"/>
      <c r="E279" s="2059"/>
      <c r="F279" s="2059"/>
      <c r="G279" s="2059"/>
      <c r="H279" s="2059"/>
      <c r="I279" s="2059"/>
      <c r="J279" s="2059"/>
      <c r="K279" s="2059"/>
      <c r="L279" s="2059"/>
      <c r="M279" s="2059"/>
      <c r="N279" s="2059"/>
      <c r="O279" s="2059"/>
      <c r="P279" s="2059"/>
      <c r="Q279" s="2059"/>
      <c r="R279" s="2059"/>
      <c r="S279" s="2059"/>
      <c r="T279" s="2059"/>
      <c r="U279" s="2059"/>
      <c r="V279" s="2059"/>
      <c r="W279" s="2059"/>
      <c r="X279" s="2059"/>
      <c r="Y279" s="2075"/>
      <c r="Z279" s="2075"/>
      <c r="AA279" s="2075"/>
      <c r="AB279" s="2076"/>
    </row>
    <row r="280" spans="1:28" ht="17.25" customHeight="1"/>
    <row r="281" spans="1:28" ht="17.25" customHeight="1">
      <c r="A281" s="2049" t="s">
        <v>4590</v>
      </c>
    </row>
    <row r="282" spans="1:28" ht="6" customHeight="1">
      <c r="B282" s="2069"/>
      <c r="C282" s="2070"/>
      <c r="D282" s="2070"/>
      <c r="E282" s="2070"/>
      <c r="F282" s="2070"/>
      <c r="G282" s="2070"/>
      <c r="H282" s="2070"/>
      <c r="I282" s="2070"/>
      <c r="J282" s="2070"/>
      <c r="K282" s="2070"/>
      <c r="L282" s="2070"/>
      <c r="M282" s="2070"/>
      <c r="N282" s="2070"/>
      <c r="O282" s="2070"/>
      <c r="P282" s="2070"/>
      <c r="Q282" s="2070"/>
      <c r="R282" s="2070"/>
      <c r="S282" s="2070"/>
      <c r="T282" s="2070"/>
      <c r="U282" s="2070"/>
      <c r="V282" s="2070"/>
      <c r="W282" s="2070"/>
      <c r="X282" s="2070"/>
      <c r="Y282" s="2071"/>
      <c r="Z282" s="2071"/>
      <c r="AA282" s="2071"/>
      <c r="AB282" s="2072"/>
    </row>
    <row r="283" spans="1:28" ht="17.25" customHeight="1">
      <c r="B283" s="5419"/>
      <c r="C283" s="5420"/>
      <c r="D283" s="5420"/>
      <c r="E283" s="5420"/>
      <c r="F283" s="5420"/>
      <c r="G283" s="5420"/>
      <c r="H283" s="5420"/>
      <c r="I283" s="5420"/>
      <c r="J283" s="5420"/>
      <c r="K283" s="5420"/>
      <c r="L283" s="5420"/>
      <c r="M283" s="5420"/>
      <c r="N283" s="5420"/>
      <c r="O283" s="5420"/>
      <c r="P283" s="5420"/>
      <c r="Q283" s="5420"/>
      <c r="R283" s="5420"/>
      <c r="S283" s="5420"/>
      <c r="T283" s="5420"/>
      <c r="U283" s="5420"/>
      <c r="V283" s="5420"/>
      <c r="W283" s="5420"/>
      <c r="X283" s="5420"/>
      <c r="Y283" s="5420"/>
      <c r="Z283" s="5420"/>
      <c r="AA283" s="5420"/>
      <c r="AB283" s="5421"/>
    </row>
    <row r="284" spans="1:28" ht="17.25" customHeight="1">
      <c r="B284" s="5419"/>
      <c r="C284" s="5420"/>
      <c r="D284" s="5420"/>
      <c r="E284" s="5420"/>
      <c r="F284" s="5420"/>
      <c r="G284" s="5420"/>
      <c r="H284" s="5420"/>
      <c r="I284" s="5420"/>
      <c r="J284" s="5420"/>
      <c r="K284" s="5420"/>
      <c r="L284" s="5420"/>
      <c r="M284" s="5420"/>
      <c r="N284" s="5420"/>
      <c r="O284" s="5420"/>
      <c r="P284" s="5420"/>
      <c r="Q284" s="5420"/>
      <c r="R284" s="5420"/>
      <c r="S284" s="5420"/>
      <c r="T284" s="5420"/>
      <c r="U284" s="5420"/>
      <c r="V284" s="5420"/>
      <c r="W284" s="5420"/>
      <c r="X284" s="5420"/>
      <c r="Y284" s="5420"/>
      <c r="Z284" s="5420"/>
      <c r="AA284" s="5420"/>
      <c r="AB284" s="5421"/>
    </row>
    <row r="285" spans="1:28" ht="17.25" customHeight="1">
      <c r="B285" s="5419"/>
      <c r="C285" s="5420"/>
      <c r="D285" s="5420"/>
      <c r="E285" s="5420"/>
      <c r="F285" s="5420"/>
      <c r="G285" s="5420"/>
      <c r="H285" s="5420"/>
      <c r="I285" s="5420"/>
      <c r="J285" s="5420"/>
      <c r="K285" s="5420"/>
      <c r="L285" s="5420"/>
      <c r="M285" s="5420"/>
      <c r="N285" s="5420"/>
      <c r="O285" s="5420"/>
      <c r="P285" s="5420"/>
      <c r="Q285" s="5420"/>
      <c r="R285" s="5420"/>
      <c r="S285" s="5420"/>
      <c r="T285" s="5420"/>
      <c r="U285" s="5420"/>
      <c r="V285" s="5420"/>
      <c r="W285" s="5420"/>
      <c r="X285" s="5420"/>
      <c r="Y285" s="5420"/>
      <c r="Z285" s="5420"/>
      <c r="AA285" s="5420"/>
      <c r="AB285" s="5421"/>
    </row>
    <row r="286" spans="1:28" ht="6" customHeight="1">
      <c r="B286" s="2074"/>
      <c r="C286" s="2059"/>
      <c r="D286" s="2059"/>
      <c r="E286" s="2059"/>
      <c r="F286" s="2059"/>
      <c r="G286" s="2059"/>
      <c r="H286" s="2059"/>
      <c r="I286" s="2059"/>
      <c r="J286" s="2059"/>
      <c r="K286" s="2059"/>
      <c r="L286" s="2059"/>
      <c r="M286" s="2059"/>
      <c r="N286" s="2059"/>
      <c r="O286" s="2059"/>
      <c r="P286" s="2059"/>
      <c r="Q286" s="2059"/>
      <c r="R286" s="2059"/>
      <c r="S286" s="2059"/>
      <c r="T286" s="2059"/>
      <c r="U286" s="2059"/>
      <c r="V286" s="2059"/>
      <c r="W286" s="2059"/>
      <c r="X286" s="2059"/>
      <c r="Y286" s="2075"/>
      <c r="Z286" s="2075"/>
      <c r="AA286" s="2075"/>
      <c r="AB286" s="2076"/>
    </row>
    <row r="287" spans="1:28" ht="17.25" customHeight="1"/>
    <row r="288" spans="1:28" ht="17.25" customHeight="1">
      <c r="A288" s="2049" t="s">
        <v>4591</v>
      </c>
    </row>
    <row r="289" spans="1:28" ht="6" customHeight="1">
      <c r="B289" s="2069"/>
      <c r="C289" s="2070"/>
      <c r="D289" s="2070"/>
      <c r="E289" s="2070"/>
      <c r="F289" s="2070"/>
      <c r="G289" s="2070"/>
      <c r="H289" s="2070"/>
      <c r="I289" s="2070"/>
      <c r="J289" s="2070"/>
      <c r="K289" s="2070"/>
      <c r="L289" s="2070"/>
      <c r="M289" s="2070"/>
      <c r="N289" s="2070"/>
      <c r="O289" s="2070"/>
      <c r="P289" s="2070"/>
      <c r="Q289" s="2070"/>
      <c r="R289" s="2070"/>
      <c r="S289" s="2070"/>
      <c r="T289" s="2070"/>
      <c r="U289" s="2070"/>
      <c r="V289" s="2070"/>
      <c r="W289" s="2070"/>
      <c r="X289" s="2070"/>
      <c r="Y289" s="2071"/>
      <c r="Z289" s="2071"/>
      <c r="AA289" s="2071"/>
      <c r="AB289" s="2072"/>
    </row>
    <row r="290" spans="1:28" ht="17.25" customHeight="1">
      <c r="B290" s="2073" t="s">
        <v>4592</v>
      </c>
      <c r="N290" s="5414" t="str">
        <f>cst_wskakunin_KOUJI_TYAKUSYU_YOTEI_DATE</f>
        <v/>
      </c>
      <c r="O290" s="5414"/>
      <c r="P290" s="1179" t="s">
        <v>477</v>
      </c>
      <c r="Q290" s="5415" t="str">
        <f>cst_wskakunin_KOUJI_TYAKUSYU_YOTEI_DATE</f>
        <v/>
      </c>
      <c r="R290" s="5415"/>
      <c r="S290" s="1179" t="s">
        <v>5</v>
      </c>
      <c r="T290" s="5416" t="str">
        <f>cst_wskakunin_KOUJI_TYAKUSYU_YOTEI_DATE</f>
        <v/>
      </c>
      <c r="U290" s="5416"/>
      <c r="V290" s="1179" t="s">
        <v>478</v>
      </c>
      <c r="Y290" s="2049"/>
      <c r="Z290" s="2049"/>
      <c r="AA290" s="2049"/>
      <c r="AB290" s="2077"/>
    </row>
    <row r="291" spans="1:28" ht="6" customHeight="1">
      <c r="B291" s="2074"/>
      <c r="C291" s="2059"/>
      <c r="D291" s="2059"/>
      <c r="E291" s="2059"/>
      <c r="F291" s="2059"/>
      <c r="G291" s="2059"/>
      <c r="H291" s="2059"/>
      <c r="I291" s="2059"/>
      <c r="J291" s="2059"/>
      <c r="K291" s="2059"/>
      <c r="L291" s="2059"/>
      <c r="M291" s="2059"/>
      <c r="N291" s="2059"/>
      <c r="O291" s="2059"/>
      <c r="P291" s="2059"/>
      <c r="Q291" s="2059"/>
      <c r="R291" s="2059"/>
      <c r="S291" s="2059"/>
      <c r="T291" s="2059"/>
      <c r="U291" s="2059"/>
      <c r="V291" s="2059"/>
      <c r="W291" s="2059"/>
      <c r="X291" s="2059"/>
      <c r="Y291" s="2075"/>
      <c r="Z291" s="2075"/>
      <c r="AA291" s="2075"/>
      <c r="AB291" s="2076"/>
    </row>
    <row r="292" spans="1:28" ht="6" customHeight="1">
      <c r="B292" s="2069"/>
      <c r="C292" s="2070"/>
      <c r="D292" s="2070"/>
      <c r="E292" s="2070"/>
      <c r="F292" s="2070"/>
      <c r="G292" s="2070"/>
      <c r="H292" s="2070"/>
      <c r="I292" s="2070"/>
      <c r="J292" s="2070"/>
      <c r="K292" s="2070"/>
      <c r="L292" s="2070"/>
      <c r="M292" s="2070"/>
      <c r="N292" s="2070"/>
      <c r="O292" s="2070"/>
      <c r="P292" s="2070"/>
      <c r="Q292" s="2070"/>
      <c r="R292" s="2070"/>
      <c r="S292" s="2070"/>
      <c r="T292" s="2070"/>
      <c r="U292" s="2070"/>
      <c r="V292" s="2070"/>
      <c r="W292" s="2070"/>
      <c r="X292" s="2070"/>
      <c r="Y292" s="2071"/>
      <c r="Z292" s="2071"/>
      <c r="AA292" s="2071"/>
      <c r="AB292" s="2072"/>
    </row>
    <row r="293" spans="1:28" ht="17.25" customHeight="1">
      <c r="B293" s="2073" t="s">
        <v>4593</v>
      </c>
      <c r="N293" s="5414" t="str">
        <f>cst_wskakunin_KOUJI_KANRYOU_YOTEI_DATE</f>
        <v/>
      </c>
      <c r="O293" s="5414"/>
      <c r="P293" s="1179" t="s">
        <v>477</v>
      </c>
      <c r="Q293" s="5415" t="str">
        <f>cst_wskakunin_KOUJI_KANRYOU_YOTEI_DATE</f>
        <v/>
      </c>
      <c r="R293" s="5415"/>
      <c r="S293" s="1179" t="s">
        <v>5</v>
      </c>
      <c r="T293" s="5416" t="str">
        <f>cst_wskakunin_KOUJI_KANRYOU_YOTEI_DATE</f>
        <v/>
      </c>
      <c r="U293" s="5416"/>
      <c r="V293" s="1179" t="s">
        <v>478</v>
      </c>
      <c r="Y293" s="2049"/>
      <c r="Z293" s="2049"/>
      <c r="AA293" s="2049"/>
      <c r="AB293" s="2077"/>
    </row>
    <row r="294" spans="1:28" ht="6" customHeight="1">
      <c r="B294" s="2074"/>
      <c r="C294" s="2059"/>
      <c r="D294" s="2059"/>
      <c r="E294" s="2059"/>
      <c r="F294" s="2059"/>
      <c r="G294" s="2059"/>
      <c r="H294" s="2059"/>
      <c r="I294" s="2059"/>
      <c r="J294" s="2059"/>
      <c r="K294" s="2059"/>
      <c r="L294" s="2059"/>
      <c r="M294" s="2059"/>
      <c r="N294" s="2059"/>
      <c r="O294" s="2059"/>
      <c r="P294" s="2059"/>
      <c r="Q294" s="2059"/>
      <c r="R294" s="2059"/>
      <c r="S294" s="2059"/>
      <c r="T294" s="2059"/>
      <c r="U294" s="2059"/>
      <c r="V294" s="2059"/>
      <c r="W294" s="2059"/>
      <c r="X294" s="2059"/>
      <c r="Y294" s="2075"/>
      <c r="Z294" s="2075"/>
      <c r="AA294" s="2075"/>
      <c r="AB294" s="2076"/>
    </row>
    <row r="295" spans="1:28" ht="17.25" customHeight="1"/>
    <row r="296" spans="1:28" ht="17.25" customHeight="1">
      <c r="A296" s="2049" t="s">
        <v>4594</v>
      </c>
      <c r="J296" s="5417"/>
      <c r="K296" s="5417"/>
      <c r="L296" s="1179" t="s">
        <v>477</v>
      </c>
      <c r="M296" s="5417"/>
      <c r="N296" s="5417"/>
      <c r="O296" s="1179" t="s">
        <v>5</v>
      </c>
    </row>
    <row r="297" spans="1:28" ht="17.25" customHeight="1"/>
    <row r="298" spans="1:28" ht="17.25" customHeight="1">
      <c r="A298" s="2049" t="s">
        <v>3028</v>
      </c>
    </row>
    <row r="299" spans="1:28" ht="17.25" customHeight="1">
      <c r="A299" s="2049" t="s">
        <v>4595</v>
      </c>
    </row>
    <row r="300" spans="1:28" ht="17.25" customHeight="1">
      <c r="A300" s="2049" t="s">
        <v>4596</v>
      </c>
    </row>
    <row r="301" spans="1:28" ht="17.25" customHeight="1">
      <c r="A301" s="2049" t="s">
        <v>4597</v>
      </c>
    </row>
    <row r="302" spans="1:28" ht="17.25" customHeight="1">
      <c r="A302" s="2049" t="s">
        <v>4598</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 ref="A32:I32"/>
    <mergeCell ref="J32:R32"/>
    <mergeCell ref="S32:AB34"/>
    <mergeCell ref="A33:I33"/>
    <mergeCell ref="J33:R33"/>
    <mergeCell ref="A34:I34"/>
    <mergeCell ref="J34:R34"/>
    <mergeCell ref="T73:W73"/>
    <mergeCell ref="A48:AB48"/>
    <mergeCell ref="A50:AB50"/>
    <mergeCell ref="H55:AB55"/>
    <mergeCell ref="I58:L58"/>
    <mergeCell ref="I64:L64"/>
    <mergeCell ref="I67:L67"/>
    <mergeCell ref="O71:P71"/>
    <mergeCell ref="R71:S71"/>
    <mergeCell ref="V71:W71"/>
    <mergeCell ref="Y71:Z71"/>
    <mergeCell ref="T72:W72"/>
    <mergeCell ref="J77:M77"/>
    <mergeCell ref="J78:M78"/>
    <mergeCell ref="I79:J79"/>
    <mergeCell ref="P79:Q79"/>
    <mergeCell ref="G82:M82"/>
    <mergeCell ref="P82:V82"/>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A272:AB272"/>
    <mergeCell ref="B276:AB278"/>
    <mergeCell ref="B283:AB285"/>
    <mergeCell ref="N290:O290"/>
    <mergeCell ref="Q290:R290"/>
    <mergeCell ref="T290:U290"/>
    <mergeCell ref="N293:O293"/>
    <mergeCell ref="Q293:R293"/>
    <mergeCell ref="T293:U293"/>
    <mergeCell ref="J296:K296"/>
    <mergeCell ref="M296:N296"/>
  </mergeCells>
  <phoneticPr fontId="136"/>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49" customWidth="1"/>
    <col min="25" max="27" width="3.125" style="2066" customWidth="1"/>
    <col min="28" max="28" width="3.125" style="2049" customWidth="1"/>
    <col min="29" max="29" width="12.375" style="2049" customWidth="1"/>
    <col min="30" max="30" width="9" style="2049" customWidth="1"/>
    <col min="31" max="16384" width="9" style="2049"/>
  </cols>
  <sheetData>
    <row r="1" spans="1:28" ht="17.25" customHeight="1">
      <c r="A1" s="2048" t="s">
        <v>4601</v>
      </c>
      <c r="G1" s="2050"/>
      <c r="H1" s="2050"/>
      <c r="Y1" s="2051"/>
      <c r="Z1" s="2051"/>
      <c r="AA1" s="2051"/>
    </row>
    <row r="2" spans="1:28" ht="17.25" customHeight="1">
      <c r="A2" s="2048"/>
      <c r="G2" s="2050"/>
      <c r="H2" s="2050"/>
      <c r="Y2" s="2051"/>
      <c r="Z2" s="2051"/>
      <c r="AA2" s="2051"/>
    </row>
    <row r="3" spans="1:28" ht="17.25" customHeight="1">
      <c r="A3" s="5418" t="s">
        <v>15</v>
      </c>
      <c r="B3" s="5418"/>
      <c r="C3" s="5418"/>
      <c r="D3" s="5418"/>
      <c r="E3" s="5418"/>
      <c r="F3" s="5418"/>
      <c r="G3" s="5418"/>
      <c r="H3" s="5418"/>
      <c r="I3" s="5418"/>
      <c r="J3" s="5418"/>
      <c r="K3" s="5418"/>
      <c r="L3" s="5418"/>
      <c r="M3" s="5418"/>
      <c r="N3" s="5418"/>
      <c r="O3" s="5418"/>
      <c r="P3" s="5418"/>
      <c r="Q3" s="5418"/>
      <c r="R3" s="5418"/>
      <c r="S3" s="5418"/>
      <c r="T3" s="5418"/>
      <c r="U3" s="5418"/>
      <c r="V3" s="5418"/>
      <c r="W3" s="5418"/>
      <c r="X3" s="5418"/>
      <c r="Y3" s="5418"/>
      <c r="Z3" s="5418"/>
      <c r="AA3" s="5418"/>
      <c r="AB3" s="5418"/>
    </row>
    <row r="4" spans="1:28" ht="17.25" customHeight="1">
      <c r="Y4" s="2051"/>
      <c r="Z4" s="2051"/>
      <c r="AA4" s="2051"/>
    </row>
    <row r="5" spans="1:28" ht="25.5" customHeight="1">
      <c r="A5" s="5444" t="s">
        <v>4545</v>
      </c>
      <c r="B5" s="5444"/>
      <c r="C5" s="5444"/>
      <c r="D5" s="5444"/>
      <c r="E5" s="5444"/>
      <c r="F5" s="5444"/>
      <c r="G5" s="5444"/>
      <c r="H5" s="5444"/>
      <c r="I5" s="5444"/>
      <c r="J5" s="5444"/>
      <c r="K5" s="5444"/>
      <c r="L5" s="5444"/>
      <c r="M5" s="5444"/>
      <c r="N5" s="5444"/>
      <c r="O5" s="5444"/>
      <c r="P5" s="5444"/>
      <c r="Q5" s="5444"/>
      <c r="R5" s="5444"/>
      <c r="S5" s="5444"/>
      <c r="T5" s="5444"/>
      <c r="U5" s="5444"/>
      <c r="V5" s="5444"/>
      <c r="W5" s="5444"/>
      <c r="X5" s="5444"/>
      <c r="Y5" s="5444"/>
      <c r="Z5" s="5444"/>
      <c r="AA5" s="5444"/>
      <c r="AB5" s="5444"/>
    </row>
    <row r="6" spans="1:28" ht="17.25" customHeight="1">
      <c r="A6" s="5418" t="s">
        <v>5456</v>
      </c>
      <c r="B6" s="5418"/>
      <c r="C6" s="5418"/>
      <c r="D6" s="5418"/>
      <c r="E6" s="5418"/>
      <c r="F6" s="5418"/>
      <c r="G6" s="5418"/>
      <c r="H6" s="5418"/>
      <c r="I6" s="5418"/>
      <c r="J6" s="5418"/>
      <c r="K6" s="5418"/>
      <c r="L6" s="5418"/>
      <c r="M6" s="5418"/>
      <c r="N6" s="5418"/>
      <c r="O6" s="5418"/>
      <c r="P6" s="5418"/>
      <c r="Q6" s="5418"/>
      <c r="R6" s="5418"/>
      <c r="S6" s="5418"/>
      <c r="T6" s="5418"/>
      <c r="U6" s="5418"/>
      <c r="V6" s="5418"/>
      <c r="W6" s="5418"/>
      <c r="X6" s="5418"/>
      <c r="Y6" s="5418"/>
      <c r="Z6" s="5418"/>
      <c r="AA6" s="5418"/>
      <c r="AB6" s="5418"/>
    </row>
    <row r="7" spans="1:28" ht="17.25" customHeight="1">
      <c r="Y7" s="2049"/>
      <c r="Z7" s="2049"/>
      <c r="AA7" s="2049"/>
    </row>
    <row r="8" spans="1:28" ht="17.25" customHeight="1">
      <c r="A8" s="2053"/>
      <c r="B8" s="2053"/>
      <c r="C8" s="2053"/>
      <c r="D8" s="2053"/>
      <c r="E8" s="2053"/>
      <c r="F8" s="2053"/>
      <c r="G8" s="2053"/>
      <c r="H8" s="2053"/>
      <c r="I8" s="2053"/>
      <c r="J8" s="2053"/>
      <c r="K8" s="2053"/>
      <c r="L8" s="2053"/>
      <c r="M8" s="2053"/>
      <c r="N8" s="2053"/>
      <c r="O8" s="2053"/>
      <c r="P8" s="2053"/>
      <c r="Q8" s="2053"/>
      <c r="R8" s="2053"/>
      <c r="S8" s="2053"/>
      <c r="T8" s="2053"/>
      <c r="U8" s="2053"/>
      <c r="V8" s="2053"/>
      <c r="W8" s="2053"/>
      <c r="X8" s="2053"/>
      <c r="Y8" s="2053"/>
      <c r="Z8" s="2053"/>
      <c r="AA8" s="2053"/>
      <c r="AB8" s="2053"/>
    </row>
    <row r="9" spans="1:28" ht="17.25" customHeight="1">
      <c r="B9" s="2052"/>
      <c r="C9" s="2052"/>
      <c r="D9" s="2052"/>
      <c r="E9" s="2052"/>
      <c r="F9" s="2052"/>
      <c r="N9" s="2052"/>
      <c r="U9" s="5454"/>
      <c r="V9" s="5454"/>
      <c r="W9" s="2049" t="s">
        <v>477</v>
      </c>
      <c r="X9" s="2054"/>
      <c r="Y9" s="2049" t="s">
        <v>5</v>
      </c>
      <c r="Z9" s="2054"/>
      <c r="AA9" s="2049" t="s">
        <v>478</v>
      </c>
    </row>
    <row r="10" spans="1:28" ht="17.25" customHeight="1">
      <c r="B10" s="2052"/>
      <c r="C10" s="2052"/>
      <c r="D10" s="2052"/>
      <c r="E10" s="2052"/>
      <c r="F10" s="2052"/>
      <c r="G10" s="2052"/>
      <c r="H10" s="2052"/>
      <c r="Y10" s="2049"/>
      <c r="Z10" s="2049"/>
      <c r="AA10" s="2049"/>
    </row>
    <row r="11" spans="1:28" ht="18" customHeight="1">
      <c r="A11" s="2049" t="s">
        <v>5434</v>
      </c>
      <c r="D11" s="2052"/>
      <c r="E11" s="2052"/>
      <c r="F11" s="2052"/>
      <c r="G11" s="2052"/>
      <c r="H11" s="2052"/>
      <c r="Y11" s="2049"/>
      <c r="Z11" s="2049"/>
      <c r="AA11" s="2049"/>
    </row>
    <row r="12" spans="1:28" ht="18" customHeight="1">
      <c r="Y12" s="2049"/>
      <c r="Z12" s="2049"/>
      <c r="AA12" s="2049"/>
    </row>
    <row r="13" spans="1:28" ht="17.25" customHeight="1">
      <c r="L13" s="2049" t="s">
        <v>3640</v>
      </c>
      <c r="S13" s="5455" t="str">
        <f>cst_wskakunin_owner1__address</f>
        <v>埼玉県埼玉県さいたま市浦和区岸町７－１２－３</v>
      </c>
      <c r="T13" s="5455"/>
      <c r="U13" s="5455"/>
      <c r="V13" s="5455"/>
      <c r="W13" s="5455"/>
      <c r="X13" s="5455"/>
      <c r="Y13" s="5455"/>
      <c r="Z13" s="5455"/>
      <c r="AA13" s="5455"/>
      <c r="AB13" s="5455"/>
    </row>
    <row r="14" spans="1:28" ht="17.25" customHeight="1">
      <c r="L14" s="2049" t="s">
        <v>3601</v>
      </c>
      <c r="S14" s="5455"/>
      <c r="T14" s="5455"/>
      <c r="U14" s="5455"/>
      <c r="V14" s="5455"/>
      <c r="W14" s="5455"/>
      <c r="X14" s="5455"/>
      <c r="Y14" s="5455"/>
      <c r="Z14" s="5455"/>
      <c r="AA14" s="5455"/>
      <c r="AB14" s="5455"/>
    </row>
    <row r="15" spans="1:28" ht="17.25" customHeight="1">
      <c r="L15" s="2049" t="s">
        <v>3110</v>
      </c>
      <c r="S15" s="5453" t="str">
        <f>cst_wskakunin_owner1__space3</f>
        <v>テスト建て主
代表取締役社長　テストさん</v>
      </c>
      <c r="T15" s="5453"/>
      <c r="U15" s="5453"/>
      <c r="V15" s="5453"/>
      <c r="W15" s="5453"/>
      <c r="X15" s="5453"/>
      <c r="Y15" s="5453"/>
      <c r="Z15" s="5453"/>
      <c r="AA15" s="5453"/>
      <c r="AB15" s="5453"/>
    </row>
    <row r="16" spans="1:28" ht="17.25" customHeight="1">
      <c r="L16" s="2049" t="s">
        <v>3111</v>
      </c>
      <c r="S16" s="5453"/>
      <c r="T16" s="5453"/>
      <c r="U16" s="5453"/>
      <c r="V16" s="5453"/>
      <c r="W16" s="5453"/>
      <c r="X16" s="5453"/>
      <c r="Y16" s="5453"/>
      <c r="Z16" s="5453"/>
      <c r="AA16" s="5453"/>
      <c r="AB16" s="5453"/>
    </row>
    <row r="17" spans="1:28" ht="17.25" customHeight="1">
      <c r="Y17" s="2049"/>
      <c r="Z17" s="2049"/>
      <c r="AA17" s="2049"/>
    </row>
    <row r="18" spans="1:28" ht="17.25" customHeight="1">
      <c r="A18" s="5448" t="s">
        <v>4546</v>
      </c>
      <c r="B18" s="5448"/>
      <c r="C18" s="5448"/>
      <c r="D18" s="5448"/>
      <c r="E18" s="5448"/>
      <c r="F18" s="5448"/>
      <c r="G18" s="5448"/>
      <c r="H18" s="5448"/>
      <c r="I18" s="5448"/>
      <c r="J18" s="5448"/>
      <c r="K18" s="5448"/>
      <c r="L18" s="5448"/>
      <c r="M18" s="5448"/>
      <c r="N18" s="5448"/>
      <c r="O18" s="5448" t="s">
        <v>4602</v>
      </c>
      <c r="P18" s="5448"/>
      <c r="Q18" s="5448"/>
      <c r="R18" s="5448" t="s">
        <v>4548</v>
      </c>
      <c r="S18" s="5448"/>
      <c r="T18" s="5448"/>
      <c r="U18" s="5448"/>
      <c r="V18" s="5448"/>
      <c r="W18" s="5448"/>
      <c r="X18" s="5448"/>
      <c r="Y18" s="5448"/>
      <c r="Z18" s="5448"/>
      <c r="AA18" s="5448"/>
      <c r="AB18" s="5448"/>
    </row>
    <row r="19" spans="1:28" ht="17.25" customHeight="1">
      <c r="A19" s="5448"/>
      <c r="B19" s="5448"/>
      <c r="C19" s="5448"/>
      <c r="D19" s="5448"/>
      <c r="E19" s="5448"/>
      <c r="F19" s="5448"/>
      <c r="G19" s="5448"/>
      <c r="H19" s="5448"/>
      <c r="I19" s="5448"/>
      <c r="J19" s="5448"/>
      <c r="K19" s="5448"/>
      <c r="L19" s="5448"/>
      <c r="M19" s="5448"/>
      <c r="N19" s="5448"/>
      <c r="O19" s="5448" t="s">
        <v>4603</v>
      </c>
      <c r="P19" s="5448"/>
      <c r="Q19" s="5448"/>
      <c r="R19" s="5448"/>
      <c r="S19" s="5448"/>
      <c r="T19" s="5448"/>
      <c r="U19" s="5448"/>
      <c r="V19" s="5448"/>
      <c r="W19" s="5448"/>
      <c r="X19" s="5448"/>
      <c r="Y19" s="5448"/>
      <c r="Z19" s="5448"/>
      <c r="AA19" s="5448"/>
      <c r="AB19" s="5448"/>
    </row>
    <row r="20" spans="1:28" ht="17.25" customHeight="1">
      <c r="A20" s="2049" t="s">
        <v>4551</v>
      </c>
      <c r="Y20" s="2049"/>
      <c r="Z20" s="2049"/>
      <c r="AA20" s="2049"/>
    </row>
    <row r="21" spans="1:28" ht="17.25" customHeight="1">
      <c r="Y21" s="2049"/>
      <c r="Z21" s="2049"/>
      <c r="AA21" s="2049"/>
    </row>
    <row r="22" spans="1:28" ht="17.25" customHeight="1">
      <c r="Y22" s="2049"/>
      <c r="Z22" s="2049"/>
      <c r="AA22" s="2049"/>
    </row>
    <row r="23" spans="1:28" ht="17.25" customHeight="1">
      <c r="Y23" s="2049"/>
      <c r="Z23" s="2049"/>
      <c r="AA23" s="2049"/>
    </row>
    <row r="24" spans="1:28" ht="17.25" customHeight="1">
      <c r="Y24" s="2049"/>
      <c r="Z24" s="2049"/>
      <c r="AA24" s="2049"/>
    </row>
    <row r="25" spans="1:28" ht="17.25" customHeight="1">
      <c r="Y25" s="2049"/>
      <c r="Z25" s="2049"/>
      <c r="AA25" s="2049"/>
    </row>
    <row r="26" spans="1:28" ht="17.25" customHeight="1">
      <c r="Y26" s="2049"/>
      <c r="Z26" s="2049"/>
      <c r="AA26" s="2049"/>
    </row>
    <row r="27" spans="1:28" ht="17.25" customHeight="1">
      <c r="Y27" s="2049"/>
      <c r="Z27" s="2049"/>
      <c r="AA27" s="2049"/>
    </row>
    <row r="28" spans="1:28" ht="17.25" customHeight="1">
      <c r="Y28" s="2049"/>
      <c r="Z28" s="2049"/>
      <c r="AA28" s="2049"/>
    </row>
    <row r="29" spans="1:28" ht="17.25" customHeight="1">
      <c r="A29" s="2049" t="s">
        <v>3988</v>
      </c>
      <c r="Y29" s="2049"/>
      <c r="Z29" s="2049"/>
      <c r="AA29" s="2049"/>
    </row>
    <row r="30" spans="1:28" ht="27" customHeight="1">
      <c r="A30" s="5427" t="s">
        <v>4552</v>
      </c>
      <c r="B30" s="5428"/>
      <c r="C30" s="5428"/>
      <c r="D30" s="5428"/>
      <c r="E30" s="5428"/>
      <c r="F30" s="5428"/>
      <c r="G30" s="5428"/>
      <c r="H30" s="5428"/>
      <c r="I30" s="5428"/>
      <c r="J30" s="5427" t="s">
        <v>4553</v>
      </c>
      <c r="K30" s="5428"/>
      <c r="L30" s="5428"/>
      <c r="M30" s="5428"/>
      <c r="N30" s="5428"/>
      <c r="O30" s="5428"/>
      <c r="P30" s="5428"/>
      <c r="Q30" s="5428"/>
      <c r="R30" s="5428"/>
      <c r="S30" s="5427" t="s">
        <v>3642</v>
      </c>
      <c r="T30" s="5428"/>
      <c r="U30" s="5428"/>
      <c r="V30" s="5428"/>
      <c r="W30" s="5428"/>
      <c r="X30" s="5428"/>
      <c r="Y30" s="5428"/>
      <c r="Z30" s="5428"/>
      <c r="AA30" s="5428"/>
      <c r="AB30" s="5443"/>
    </row>
    <row r="31" spans="1:28" ht="27" customHeight="1">
      <c r="A31" s="5427" t="s">
        <v>3634</v>
      </c>
      <c r="B31" s="5428"/>
      <c r="C31" s="5428"/>
      <c r="D31" s="5428"/>
      <c r="E31" s="5428"/>
      <c r="F31" s="5428"/>
      <c r="G31" s="5428"/>
      <c r="H31" s="5428"/>
      <c r="I31" s="5428"/>
      <c r="J31" s="5427" t="s">
        <v>3634</v>
      </c>
      <c r="K31" s="5428"/>
      <c r="L31" s="5428"/>
      <c r="M31" s="5428"/>
      <c r="N31" s="5428"/>
      <c r="O31" s="5428"/>
      <c r="P31" s="5428"/>
      <c r="Q31" s="5428"/>
      <c r="R31" s="5428"/>
      <c r="S31" s="5429"/>
      <c r="T31" s="5430"/>
      <c r="U31" s="5430"/>
      <c r="V31" s="5430"/>
      <c r="W31" s="5430"/>
      <c r="X31" s="5430"/>
      <c r="Y31" s="5430"/>
      <c r="Z31" s="5430"/>
      <c r="AA31" s="5430"/>
      <c r="AB31" s="5431"/>
    </row>
    <row r="32" spans="1:28" ht="27" customHeight="1">
      <c r="A32" s="5438" t="s">
        <v>3635</v>
      </c>
      <c r="B32" s="5439"/>
      <c r="C32" s="5439"/>
      <c r="D32" s="5439"/>
      <c r="E32" s="5439"/>
      <c r="F32" s="5439"/>
      <c r="G32" s="5439"/>
      <c r="H32" s="5439"/>
      <c r="I32" s="5439"/>
      <c r="J32" s="5438" t="s">
        <v>3635</v>
      </c>
      <c r="K32" s="5439"/>
      <c r="L32" s="5439"/>
      <c r="M32" s="5439"/>
      <c r="N32" s="5439"/>
      <c r="O32" s="5439"/>
      <c r="P32" s="5439"/>
      <c r="Q32" s="5439"/>
      <c r="R32" s="5439"/>
      <c r="S32" s="5432"/>
      <c r="T32" s="5433"/>
      <c r="U32" s="5433"/>
      <c r="V32" s="5433"/>
      <c r="W32" s="5433"/>
      <c r="X32" s="5433"/>
      <c r="Y32" s="5433"/>
      <c r="Z32" s="5433"/>
      <c r="AA32" s="5433"/>
      <c r="AB32" s="5434"/>
    </row>
    <row r="33" spans="1:28" ht="27" customHeight="1">
      <c r="A33" s="5440" t="s">
        <v>3955</v>
      </c>
      <c r="B33" s="5441"/>
      <c r="C33" s="5441"/>
      <c r="D33" s="5441"/>
      <c r="E33" s="5441"/>
      <c r="F33" s="5441"/>
      <c r="G33" s="5441"/>
      <c r="H33" s="5441"/>
      <c r="I33" s="5442"/>
      <c r="J33" s="5440" t="s">
        <v>3955</v>
      </c>
      <c r="K33" s="5441"/>
      <c r="L33" s="5441"/>
      <c r="M33" s="5441"/>
      <c r="N33" s="5441"/>
      <c r="O33" s="5441"/>
      <c r="P33" s="5441"/>
      <c r="Q33" s="5441"/>
      <c r="R33" s="5441"/>
      <c r="S33" s="5435"/>
      <c r="T33" s="5436"/>
      <c r="U33" s="5436"/>
      <c r="V33" s="5436"/>
      <c r="W33" s="5436"/>
      <c r="X33" s="5436"/>
      <c r="Y33" s="5436"/>
      <c r="Z33" s="5436"/>
      <c r="AA33" s="5436"/>
      <c r="AB33" s="5437"/>
    </row>
    <row r="34" spans="1:28" ht="17.25" customHeight="1">
      <c r="A34" s="2049" t="s">
        <v>3028</v>
      </c>
    </row>
    <row r="35" spans="1:28" ht="17.25" customHeight="1">
      <c r="A35" s="2049" t="s">
        <v>4604</v>
      </c>
    </row>
    <row r="36" spans="1:28" ht="17.25" customHeight="1">
      <c r="A36" s="2049" t="s">
        <v>4605</v>
      </c>
    </row>
    <row r="37" spans="1:28" ht="17.25" customHeight="1">
      <c r="A37" s="2049" t="s">
        <v>4606</v>
      </c>
    </row>
    <row r="38" spans="1:28" ht="17.25" customHeight="1">
      <c r="A38" s="2049" t="s">
        <v>4607</v>
      </c>
    </row>
    <row r="39" spans="1:28" ht="17.25" customHeight="1">
      <c r="A39" s="2049" t="s">
        <v>4608</v>
      </c>
    </row>
    <row r="40" spans="1:28" ht="17.25" customHeight="1">
      <c r="A40" s="2049" t="s">
        <v>5074</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418" t="s">
        <v>32</v>
      </c>
      <c r="B48" s="5418"/>
      <c r="C48" s="5418"/>
      <c r="D48" s="5418"/>
      <c r="E48" s="5418"/>
      <c r="F48" s="5418"/>
      <c r="G48" s="5418"/>
      <c r="H48" s="5418"/>
      <c r="I48" s="5418"/>
      <c r="J48" s="5418"/>
      <c r="K48" s="5418"/>
      <c r="L48" s="5418"/>
      <c r="M48" s="5418"/>
      <c r="N48" s="5418"/>
      <c r="O48" s="5418"/>
      <c r="P48" s="5418"/>
      <c r="Q48" s="5418"/>
      <c r="R48" s="5418"/>
      <c r="S48" s="5418"/>
      <c r="T48" s="5418"/>
      <c r="U48" s="5418"/>
      <c r="V48" s="5418"/>
      <c r="W48" s="5418"/>
      <c r="X48" s="5418"/>
      <c r="Y48" s="5418"/>
      <c r="Z48" s="5418"/>
      <c r="AA48" s="5418"/>
      <c r="AB48" s="5418"/>
    </row>
    <row r="49" spans="1:28" ht="17.25" customHeight="1">
      <c r="A49" s="2052"/>
      <c r="B49" s="2052"/>
      <c r="C49" s="2052"/>
      <c r="D49" s="2052"/>
      <c r="E49" s="2052"/>
      <c r="F49" s="2052"/>
      <c r="G49" s="2052"/>
      <c r="H49" s="2052"/>
      <c r="I49" s="2052"/>
      <c r="J49" s="2052"/>
      <c r="K49" s="2052"/>
      <c r="L49" s="2052"/>
      <c r="M49" s="2052"/>
      <c r="N49" s="2052"/>
      <c r="O49" s="2052"/>
      <c r="P49" s="2052"/>
      <c r="Q49" s="2052"/>
      <c r="R49" s="2052"/>
      <c r="S49" s="2052"/>
      <c r="T49" s="2052"/>
      <c r="U49" s="2052"/>
      <c r="V49" s="2052"/>
      <c r="W49" s="2052"/>
      <c r="X49" s="2052"/>
      <c r="Y49" s="2052"/>
      <c r="Z49" s="2052"/>
      <c r="AA49" s="2052"/>
      <c r="AB49" s="2052"/>
    </row>
    <row r="50" spans="1:28" ht="17.25" customHeight="1">
      <c r="A50" s="5418" t="s">
        <v>4561</v>
      </c>
      <c r="B50" s="5418"/>
      <c r="C50" s="5418"/>
      <c r="D50" s="5418"/>
      <c r="E50" s="5418"/>
      <c r="F50" s="5418"/>
      <c r="G50" s="5418"/>
      <c r="H50" s="5418"/>
      <c r="I50" s="5418"/>
      <c r="J50" s="5418"/>
      <c r="K50" s="5418"/>
      <c r="L50" s="5418"/>
      <c r="M50" s="5418"/>
      <c r="N50" s="5418"/>
      <c r="O50" s="5418"/>
      <c r="P50" s="5418"/>
      <c r="Q50" s="5418"/>
      <c r="R50" s="5418"/>
      <c r="S50" s="5418"/>
      <c r="T50" s="5418"/>
      <c r="U50" s="5418"/>
      <c r="V50" s="5418"/>
      <c r="W50" s="5418"/>
      <c r="X50" s="5418"/>
      <c r="Y50" s="5418"/>
      <c r="Z50" s="5418"/>
      <c r="AA50" s="5418"/>
      <c r="AB50" s="5418"/>
    </row>
    <row r="51" spans="1:28" ht="17.25" customHeight="1">
      <c r="A51" s="2052"/>
      <c r="B51" s="2052"/>
      <c r="C51" s="2052"/>
      <c r="D51" s="2052"/>
      <c r="E51" s="2052"/>
      <c r="F51" s="2052"/>
      <c r="G51" s="2052"/>
      <c r="H51" s="2052"/>
      <c r="I51" s="2052"/>
      <c r="J51" s="2052"/>
      <c r="K51" s="2052"/>
      <c r="L51" s="2052"/>
      <c r="M51" s="2052"/>
      <c r="N51" s="2052"/>
      <c r="O51" s="2052"/>
      <c r="P51" s="2052"/>
      <c r="Q51" s="2052"/>
      <c r="R51" s="2052"/>
      <c r="S51" s="2052"/>
      <c r="T51" s="2052"/>
      <c r="U51" s="2052"/>
      <c r="V51" s="2052"/>
      <c r="W51" s="2052"/>
      <c r="X51" s="2052"/>
      <c r="Y51" s="2052"/>
      <c r="Z51" s="2052"/>
      <c r="AA51" s="2052"/>
      <c r="AB51" s="2052"/>
    </row>
    <row r="52" spans="1:28" ht="17.25" customHeight="1">
      <c r="A52" s="2049" t="s">
        <v>4562</v>
      </c>
    </row>
    <row r="53" spans="1:28" ht="17.25" customHeight="1">
      <c r="A53" s="2049" t="s">
        <v>4563</v>
      </c>
    </row>
    <row r="54" spans="1:28" ht="6" customHeight="1">
      <c r="B54" s="2069"/>
      <c r="C54" s="2070"/>
      <c r="D54" s="2070"/>
      <c r="E54" s="2070"/>
      <c r="F54" s="2070"/>
      <c r="G54" s="2070"/>
      <c r="H54" s="2070"/>
      <c r="I54" s="2070"/>
      <c r="J54" s="2070"/>
      <c r="K54" s="2070"/>
      <c r="L54" s="2070"/>
      <c r="M54" s="2070"/>
      <c r="N54" s="2070"/>
      <c r="O54" s="2070"/>
      <c r="P54" s="2070"/>
      <c r="Q54" s="2070"/>
      <c r="R54" s="2070"/>
      <c r="S54" s="2070"/>
      <c r="T54" s="2070"/>
      <c r="U54" s="2070"/>
      <c r="V54" s="2070"/>
      <c r="W54" s="2070"/>
      <c r="X54" s="2070"/>
      <c r="Y54" s="2071"/>
      <c r="Z54" s="2071"/>
      <c r="AA54" s="2071"/>
      <c r="AB54" s="2072"/>
    </row>
    <row r="55" spans="1:28" ht="17.25" customHeight="1">
      <c r="B55" s="2073" t="s">
        <v>3643</v>
      </c>
      <c r="H55" s="5423" t="str">
        <f>cst_wskakunin_BUILD__address</f>
        <v>埼玉県さいたま市緑区</v>
      </c>
      <c r="I55" s="5423"/>
      <c r="J55" s="5423"/>
      <c r="K55" s="5423"/>
      <c r="L55" s="5423"/>
      <c r="M55" s="5423"/>
      <c r="N55" s="5423"/>
      <c r="O55" s="5423"/>
      <c r="P55" s="5423"/>
      <c r="Q55" s="5423"/>
      <c r="R55" s="5423"/>
      <c r="S55" s="5423"/>
      <c r="T55" s="5423"/>
      <c r="U55" s="5423"/>
      <c r="V55" s="5423"/>
      <c r="W55" s="5423"/>
      <c r="X55" s="5423"/>
      <c r="Y55" s="5423"/>
      <c r="Z55" s="5423"/>
      <c r="AA55" s="5423"/>
      <c r="AB55" s="5424"/>
    </row>
    <row r="56" spans="1:28" ht="6" customHeight="1">
      <c r="B56" s="2074"/>
      <c r="C56" s="2059"/>
      <c r="D56" s="2059"/>
      <c r="E56" s="2059"/>
      <c r="F56" s="2059"/>
      <c r="G56" s="2059"/>
      <c r="H56" s="2059"/>
      <c r="I56" s="2059"/>
      <c r="J56" s="2059"/>
      <c r="K56" s="2059"/>
      <c r="L56" s="2059"/>
      <c r="M56" s="2059"/>
      <c r="N56" s="2059"/>
      <c r="O56" s="2059"/>
      <c r="P56" s="2059"/>
      <c r="Q56" s="2059"/>
      <c r="R56" s="2059"/>
      <c r="S56" s="2059"/>
      <c r="T56" s="2059"/>
      <c r="U56" s="2059"/>
      <c r="V56" s="2059"/>
      <c r="W56" s="2059"/>
      <c r="X56" s="2059"/>
      <c r="Y56" s="2075"/>
      <c r="Z56" s="2075"/>
      <c r="AA56" s="2075"/>
      <c r="AB56" s="2076"/>
    </row>
    <row r="57" spans="1:28" ht="6" customHeight="1">
      <c r="B57" s="2069"/>
      <c r="C57" s="2070"/>
      <c r="D57" s="2070"/>
      <c r="E57" s="2070"/>
      <c r="F57" s="2070"/>
      <c r="G57" s="2070"/>
      <c r="H57" s="2070"/>
      <c r="I57" s="2070"/>
      <c r="J57" s="2070"/>
      <c r="K57" s="2070"/>
      <c r="L57" s="2070"/>
      <c r="M57" s="2070"/>
      <c r="N57" s="2070"/>
      <c r="O57" s="2070"/>
      <c r="P57" s="2070"/>
      <c r="Q57" s="2070"/>
      <c r="R57" s="2070"/>
      <c r="S57" s="2070"/>
      <c r="T57" s="2070"/>
      <c r="U57" s="2070"/>
      <c r="V57" s="2070"/>
      <c r="W57" s="2070"/>
      <c r="X57" s="2070"/>
      <c r="Y57" s="2071"/>
      <c r="Z57" s="2071"/>
      <c r="AA57" s="2071"/>
      <c r="AB57" s="2072"/>
    </row>
    <row r="58" spans="1:28" ht="17.25" customHeight="1">
      <c r="B58" s="2073" t="s">
        <v>3644</v>
      </c>
      <c r="I58" s="5452" t="str">
        <f>cst_wskakunin_SHIKITI_MENSEKI_1_TOTAL</f>
        <v/>
      </c>
      <c r="J58" s="5452"/>
      <c r="K58" s="5452"/>
      <c r="L58" s="5452"/>
      <c r="M58" s="2052" t="s">
        <v>114</v>
      </c>
      <c r="Y58" s="2049"/>
      <c r="Z58" s="2049"/>
      <c r="AA58" s="2049"/>
      <c r="AB58" s="2077"/>
    </row>
    <row r="59" spans="1:28" ht="6" customHeight="1">
      <c r="B59" s="2074"/>
      <c r="C59" s="2059"/>
      <c r="D59" s="2059"/>
      <c r="E59" s="2059"/>
      <c r="F59" s="2059"/>
      <c r="G59" s="2059"/>
      <c r="H59" s="2059"/>
      <c r="I59" s="2059"/>
      <c r="J59" s="2059"/>
      <c r="K59" s="2059"/>
      <c r="L59" s="2059"/>
      <c r="M59" s="2059"/>
      <c r="N59" s="2059"/>
      <c r="O59" s="2059"/>
      <c r="P59" s="2059"/>
      <c r="Q59" s="2059"/>
      <c r="R59" s="2059"/>
      <c r="S59" s="2059"/>
      <c r="T59" s="2059"/>
      <c r="U59" s="2059"/>
      <c r="V59" s="2059"/>
      <c r="W59" s="2059"/>
      <c r="X59" s="2059"/>
      <c r="Y59" s="2075"/>
      <c r="Z59" s="2075"/>
      <c r="AA59" s="2075"/>
      <c r="AB59" s="2076"/>
    </row>
    <row r="60" spans="1:28" ht="6" customHeight="1">
      <c r="B60" s="2069"/>
      <c r="C60" s="2070"/>
      <c r="D60" s="2070"/>
      <c r="E60" s="2070"/>
      <c r="F60" s="2070"/>
      <c r="G60" s="2070"/>
      <c r="H60" s="2070"/>
      <c r="I60" s="2070"/>
      <c r="J60" s="2070"/>
      <c r="K60" s="2070"/>
      <c r="L60" s="2070"/>
      <c r="M60" s="2070"/>
      <c r="N60" s="2070"/>
      <c r="O60" s="2070"/>
      <c r="P60" s="2070"/>
      <c r="Q60" s="2070"/>
      <c r="R60" s="2070"/>
      <c r="S60" s="2070"/>
      <c r="T60" s="2070"/>
      <c r="U60" s="2070"/>
      <c r="V60" s="2070"/>
      <c r="W60" s="2070"/>
      <c r="X60" s="2070"/>
      <c r="Y60" s="2071"/>
      <c r="Z60" s="2071"/>
      <c r="AA60" s="2071"/>
      <c r="AB60" s="2072"/>
    </row>
    <row r="61" spans="1:28" ht="17.25" customHeight="1">
      <c r="B61" s="2073" t="s">
        <v>4564</v>
      </c>
      <c r="H61" s="2078" t="str">
        <f>cst_wskakunin_KOUJI_SINTIKU_box</f>
        <v>□</v>
      </c>
      <c r="I61" s="1176" t="s">
        <v>472</v>
      </c>
      <c r="J61" s="1176"/>
      <c r="K61" s="2078" t="str">
        <f>cst_wskakunin_KOUJI_zoukaitiku_box</f>
        <v>□</v>
      </c>
      <c r="L61" s="1176" t="s">
        <v>4565</v>
      </c>
      <c r="M61" s="1176"/>
      <c r="N61" s="1176"/>
      <c r="Y61" s="2049"/>
      <c r="Z61" s="2049"/>
      <c r="AA61" s="2049"/>
      <c r="AB61" s="2077"/>
    </row>
    <row r="62" spans="1:28" ht="6" customHeight="1">
      <c r="B62" s="2074"/>
      <c r="C62" s="2059"/>
      <c r="D62" s="2059"/>
      <c r="E62" s="2059"/>
      <c r="F62" s="2059"/>
      <c r="G62" s="2059"/>
      <c r="H62" s="2059"/>
      <c r="I62" s="2059"/>
      <c r="J62" s="2059"/>
      <c r="K62" s="2059"/>
      <c r="L62" s="2059"/>
      <c r="M62" s="2059"/>
      <c r="N62" s="2059"/>
      <c r="O62" s="2059"/>
      <c r="P62" s="2059"/>
      <c r="Q62" s="2059"/>
      <c r="R62" s="2059"/>
      <c r="S62" s="2059"/>
      <c r="T62" s="2059"/>
      <c r="U62" s="2059"/>
      <c r="V62" s="2059"/>
      <c r="W62" s="2059"/>
      <c r="X62" s="2059"/>
      <c r="Y62" s="2075"/>
      <c r="Z62" s="2075"/>
      <c r="AA62" s="2075"/>
      <c r="AB62" s="2076"/>
    </row>
    <row r="63" spans="1:28" ht="6" customHeight="1">
      <c r="B63" s="2069"/>
      <c r="C63" s="2070"/>
      <c r="D63" s="2070"/>
      <c r="E63" s="2070"/>
      <c r="F63" s="2070"/>
      <c r="G63" s="2070"/>
      <c r="H63" s="2070"/>
      <c r="I63" s="2070"/>
      <c r="J63" s="2070"/>
      <c r="K63" s="2070"/>
      <c r="L63" s="2070"/>
      <c r="M63" s="2070"/>
      <c r="N63" s="2070"/>
      <c r="O63" s="2070"/>
      <c r="P63" s="2070"/>
      <c r="Q63" s="2070"/>
      <c r="R63" s="2070"/>
      <c r="S63" s="2070"/>
      <c r="T63" s="2070"/>
      <c r="U63" s="2070"/>
      <c r="V63" s="2070"/>
      <c r="W63" s="2070"/>
      <c r="X63" s="2070"/>
      <c r="Y63" s="2071"/>
      <c r="Z63" s="2071"/>
      <c r="AA63" s="2071"/>
      <c r="AB63" s="2072"/>
    </row>
    <row r="64" spans="1:28" ht="17.25" customHeight="1">
      <c r="B64" s="2073" t="s">
        <v>4566</v>
      </c>
      <c r="I64" s="5425" t="str">
        <f>IF(cst_wsjob_JOB_INPUT_VERSION="","",IF(cst_wsjob_JOB_INPUT_VERSION&gt;=6,cst_wskakunin_KENTIKU_MENSEKI_ZENTAI_SHINSEI,cst_wskakunin_KENTIKU_MENSEKI_SHINSEI))</f>
        <v/>
      </c>
      <c r="J64" s="5425"/>
      <c r="K64" s="5425"/>
      <c r="L64" s="5425"/>
      <c r="M64" s="2052" t="s">
        <v>114</v>
      </c>
      <c r="Y64" s="2049"/>
      <c r="Z64" s="2049"/>
      <c r="AA64" s="2049"/>
      <c r="AB64" s="2077"/>
    </row>
    <row r="65" spans="2:28" ht="6" customHeight="1">
      <c r="B65" s="2074"/>
      <c r="C65" s="2059"/>
      <c r="D65" s="2059"/>
      <c r="E65" s="2059"/>
      <c r="F65" s="2059"/>
      <c r="G65" s="2059"/>
      <c r="H65" s="2059"/>
      <c r="I65" s="2059"/>
      <c r="J65" s="2059"/>
      <c r="K65" s="2059"/>
      <c r="L65" s="2059"/>
      <c r="M65" s="2059"/>
      <c r="N65" s="2059"/>
      <c r="O65" s="2059"/>
      <c r="P65" s="2059"/>
      <c r="Q65" s="2059"/>
      <c r="R65" s="2059"/>
      <c r="S65" s="2059"/>
      <c r="T65" s="2059"/>
      <c r="U65" s="2059"/>
      <c r="V65" s="2059"/>
      <c r="W65" s="2059"/>
      <c r="X65" s="2059"/>
      <c r="Y65" s="2075"/>
      <c r="Z65" s="2075"/>
      <c r="AA65" s="2075"/>
      <c r="AB65" s="2076"/>
    </row>
    <row r="66" spans="2:28" ht="6" customHeight="1">
      <c r="B66" s="2069"/>
      <c r="C66" s="2070"/>
      <c r="D66" s="2070"/>
      <c r="E66" s="2070"/>
      <c r="F66" s="2070"/>
      <c r="G66" s="2070"/>
      <c r="H66" s="2070"/>
      <c r="I66" s="2070"/>
      <c r="J66" s="2070"/>
      <c r="K66" s="2070"/>
      <c r="L66" s="2070"/>
      <c r="M66" s="2070"/>
      <c r="N66" s="2070"/>
      <c r="O66" s="2070"/>
      <c r="P66" s="2070"/>
      <c r="Q66" s="2070"/>
      <c r="R66" s="2070"/>
      <c r="S66" s="2070"/>
      <c r="T66" s="2070"/>
      <c r="U66" s="2070"/>
      <c r="V66" s="2070"/>
      <c r="W66" s="2070"/>
      <c r="X66" s="2070"/>
      <c r="Y66" s="2071"/>
      <c r="Z66" s="2071"/>
      <c r="AA66" s="2071"/>
      <c r="AB66" s="2072"/>
    </row>
    <row r="67" spans="2:28" ht="17.25" customHeight="1">
      <c r="B67" s="2073" t="s">
        <v>4567</v>
      </c>
      <c r="I67" s="5425" t="str">
        <f>cst_wskakunin_NOBE_MENSEKI_JYUTAKU_SHINSEI</f>
        <v/>
      </c>
      <c r="J67" s="5425"/>
      <c r="K67" s="5425"/>
      <c r="L67" s="5425"/>
      <c r="M67" s="2052" t="s">
        <v>114</v>
      </c>
      <c r="Y67" s="2049"/>
      <c r="Z67" s="2049"/>
      <c r="AA67" s="2049"/>
      <c r="AB67" s="2077"/>
    </row>
    <row r="68" spans="2:28" ht="6" customHeight="1">
      <c r="B68" s="2074"/>
      <c r="C68" s="2059"/>
      <c r="D68" s="2059"/>
      <c r="E68" s="2059"/>
      <c r="F68" s="2059"/>
      <c r="G68" s="2059"/>
      <c r="H68" s="2059"/>
      <c r="I68" s="2059"/>
      <c r="J68" s="2059"/>
      <c r="K68" s="2059"/>
      <c r="L68" s="2059"/>
      <c r="M68" s="2059"/>
      <c r="N68" s="2059"/>
      <c r="O68" s="2059"/>
      <c r="P68" s="2059"/>
      <c r="Q68" s="2059"/>
      <c r="R68" s="2059"/>
      <c r="S68" s="2059"/>
      <c r="T68" s="2059"/>
      <c r="U68" s="2059"/>
      <c r="V68" s="2059"/>
      <c r="W68" s="2059"/>
      <c r="X68" s="2059"/>
      <c r="Y68" s="2075"/>
      <c r="Z68" s="2075"/>
      <c r="AA68" s="2075"/>
      <c r="AB68" s="2076"/>
    </row>
    <row r="69" spans="2:28" ht="6" customHeight="1">
      <c r="B69" s="2069"/>
      <c r="C69" s="2070"/>
      <c r="D69" s="2070"/>
      <c r="E69" s="2070"/>
      <c r="F69" s="2070"/>
      <c r="G69" s="2070"/>
      <c r="H69" s="2070"/>
      <c r="I69" s="2070"/>
      <c r="J69" s="2070"/>
      <c r="K69" s="2070"/>
      <c r="L69" s="2070"/>
      <c r="M69" s="2070"/>
      <c r="N69" s="2070"/>
      <c r="O69" s="2070"/>
      <c r="P69" s="2070"/>
      <c r="Q69" s="2070"/>
      <c r="R69" s="2070"/>
      <c r="S69" s="2070"/>
      <c r="T69" s="2070"/>
      <c r="U69" s="2070"/>
      <c r="V69" s="2070"/>
      <c r="W69" s="2070"/>
      <c r="X69" s="2070"/>
      <c r="Y69" s="2071"/>
      <c r="Z69" s="2071"/>
      <c r="AA69" s="2071"/>
      <c r="AB69" s="2072"/>
    </row>
    <row r="70" spans="2:28" ht="17.25" customHeight="1">
      <c r="B70" s="2073" t="s">
        <v>4568</v>
      </c>
      <c r="Y70" s="2049"/>
      <c r="Z70" s="2049"/>
      <c r="AA70" s="2049"/>
      <c r="AB70" s="2077"/>
    </row>
    <row r="71" spans="2:28" ht="17.25" customHeight="1">
      <c r="B71" s="2073"/>
      <c r="C71" s="2049" t="s">
        <v>4609</v>
      </c>
      <c r="H71" s="2079" t="s">
        <v>1395</v>
      </c>
      <c r="M71" s="5417"/>
      <c r="N71" s="5417"/>
      <c r="O71" s="5417"/>
      <c r="P71" s="5417"/>
      <c r="Q71" s="2068" t="s">
        <v>108</v>
      </c>
      <c r="T71" s="2052"/>
      <c r="X71" s="2052"/>
      <c r="Y71" s="2049"/>
      <c r="Z71" s="2049"/>
      <c r="AA71" s="2052"/>
      <c r="AB71" s="2080"/>
    </row>
    <row r="72" spans="2:28" ht="17.25" customHeight="1">
      <c r="B72" s="2073"/>
      <c r="H72" s="2048" t="s">
        <v>5457</v>
      </c>
      <c r="M72" s="5417"/>
      <c r="N72" s="5417"/>
      <c r="O72" s="5417"/>
      <c r="P72" s="5417"/>
      <c r="Q72" s="2068" t="s">
        <v>108</v>
      </c>
      <c r="Y72" s="2049"/>
      <c r="Z72" s="2049"/>
      <c r="AA72" s="2049"/>
      <c r="AB72" s="2077"/>
    </row>
    <row r="73" spans="2:28" ht="6" customHeight="1">
      <c r="B73" s="2074"/>
      <c r="C73" s="2059"/>
      <c r="D73" s="2059"/>
      <c r="E73" s="2059"/>
      <c r="F73" s="2059"/>
      <c r="G73" s="2059"/>
      <c r="H73" s="2059"/>
      <c r="I73" s="2059"/>
      <c r="J73" s="2059"/>
      <c r="K73" s="2059"/>
      <c r="L73" s="2059"/>
      <c r="M73" s="2059"/>
      <c r="N73" s="2059"/>
      <c r="O73" s="2059"/>
      <c r="P73" s="2059"/>
      <c r="Q73" s="2059"/>
      <c r="R73" s="2059"/>
      <c r="S73" s="2059"/>
      <c r="T73" s="2059"/>
      <c r="U73" s="2059"/>
      <c r="V73" s="2059"/>
      <c r="W73" s="2059"/>
      <c r="X73" s="2059"/>
      <c r="Y73" s="2075"/>
      <c r="Z73" s="2075"/>
      <c r="AA73" s="2075"/>
      <c r="AB73" s="2076"/>
    </row>
    <row r="74" spans="2:28" ht="6" customHeight="1">
      <c r="B74" s="2069"/>
      <c r="C74" s="2070"/>
      <c r="D74" s="2070"/>
      <c r="E74" s="2070"/>
      <c r="F74" s="2070"/>
      <c r="G74" s="2070"/>
      <c r="H74" s="2070"/>
      <c r="I74" s="2070"/>
      <c r="J74" s="2070"/>
      <c r="K74" s="2070"/>
      <c r="L74" s="2070"/>
      <c r="M74" s="2070"/>
      <c r="N74" s="2070"/>
      <c r="O74" s="2070"/>
      <c r="P74" s="2070"/>
      <c r="Q74" s="2070"/>
      <c r="R74" s="2070"/>
      <c r="S74" s="2070"/>
      <c r="T74" s="2070"/>
      <c r="U74" s="2070"/>
      <c r="V74" s="2070"/>
      <c r="W74" s="2070"/>
      <c r="X74" s="2070"/>
      <c r="Y74" s="2071"/>
      <c r="Z74" s="2071"/>
      <c r="AA74" s="2071"/>
      <c r="AB74" s="2072"/>
    </row>
    <row r="75" spans="2:28" ht="17.25" customHeight="1">
      <c r="B75" s="2073" t="s">
        <v>4572</v>
      </c>
      <c r="Y75" s="2049"/>
      <c r="Z75" s="2049"/>
      <c r="AA75" s="2049"/>
      <c r="AB75" s="2077"/>
    </row>
    <row r="76" spans="2:28" ht="17.25" customHeight="1">
      <c r="B76" s="2073"/>
      <c r="C76" s="2049" t="s">
        <v>3216</v>
      </c>
      <c r="H76" s="2068"/>
      <c r="J76" s="5422" t="str">
        <f>cst_wskakunin_p4_1_TAKASA_MAX</f>
        <v/>
      </c>
      <c r="K76" s="5422"/>
      <c r="L76" s="5422"/>
      <c r="M76" s="5422"/>
      <c r="N76" s="1176" t="s">
        <v>674</v>
      </c>
      <c r="Y76" s="2049"/>
      <c r="Z76" s="2052"/>
      <c r="AA76" s="2049"/>
      <c r="AB76" s="2080"/>
    </row>
    <row r="77" spans="2:28" ht="17.25" customHeight="1">
      <c r="B77" s="2073"/>
      <c r="C77" s="2049" t="s">
        <v>3217</v>
      </c>
      <c r="H77" s="2068"/>
      <c r="J77" s="5422" t="str">
        <f>cst_wskakunin_p4_1_TAKASA_KEN_MAX</f>
        <v/>
      </c>
      <c r="K77" s="5422"/>
      <c r="L77" s="5422"/>
      <c r="M77" s="5422"/>
      <c r="N77" s="1190" t="s">
        <v>674</v>
      </c>
      <c r="W77" s="2068"/>
      <c r="Y77" s="2049"/>
      <c r="Z77" s="2049"/>
      <c r="AA77" s="2049"/>
      <c r="AB77" s="2077"/>
    </row>
    <row r="78" spans="2:28" ht="17.25" customHeight="1">
      <c r="B78" s="2073"/>
      <c r="C78" s="2049" t="s">
        <v>3218</v>
      </c>
      <c r="F78" s="2049" t="s">
        <v>3645</v>
      </c>
      <c r="H78" s="2068"/>
      <c r="I78" s="5422" t="str">
        <f>cst_wskakunin_KAISU_TIJYOU_SHINSEI</f>
        <v/>
      </c>
      <c r="J78" s="5422"/>
      <c r="K78" s="1179" t="s">
        <v>481</v>
      </c>
      <c r="L78" s="1176"/>
      <c r="M78" s="1176" t="s">
        <v>4104</v>
      </c>
      <c r="N78" s="1176"/>
      <c r="O78" s="1183"/>
      <c r="P78" s="5422">
        <f>cst_wskakunin_KAISU_TIKA_SHINSEI__zero</f>
        <v>0</v>
      </c>
      <c r="Q78" s="5422"/>
      <c r="R78" s="1179" t="s">
        <v>481</v>
      </c>
      <c r="W78" s="2068"/>
      <c r="Y78" s="2049"/>
      <c r="Z78" s="2049"/>
      <c r="AA78" s="2049"/>
      <c r="AB78" s="2077"/>
    </row>
    <row r="79" spans="2:28" ht="6" customHeight="1">
      <c r="B79" s="2074"/>
      <c r="C79" s="2059"/>
      <c r="D79" s="2059"/>
      <c r="E79" s="2059"/>
      <c r="F79" s="2059"/>
      <c r="G79" s="2059"/>
      <c r="H79" s="2059"/>
      <c r="I79" s="2059"/>
      <c r="J79" s="2059"/>
      <c r="K79" s="2059"/>
      <c r="L79" s="2059"/>
      <c r="M79" s="2059"/>
      <c r="N79" s="2059"/>
      <c r="O79" s="2059"/>
      <c r="P79" s="2059"/>
      <c r="Q79" s="2059"/>
      <c r="R79" s="2059"/>
      <c r="S79" s="2059"/>
      <c r="T79" s="2059"/>
      <c r="U79" s="2059"/>
      <c r="V79" s="2059"/>
      <c r="W79" s="2059"/>
      <c r="X79" s="2059"/>
      <c r="Y79" s="2075"/>
      <c r="Z79" s="2075"/>
      <c r="AA79" s="2075"/>
      <c r="AB79" s="2076"/>
    </row>
    <row r="80" spans="2:28" ht="6" customHeight="1">
      <c r="B80" s="2069"/>
      <c r="C80" s="2070"/>
      <c r="D80" s="2070"/>
      <c r="E80" s="2070"/>
      <c r="F80" s="2070"/>
      <c r="G80" s="2070"/>
      <c r="H80" s="2070"/>
      <c r="I80" s="2070"/>
      <c r="J80" s="2070"/>
      <c r="K80" s="2070"/>
      <c r="L80" s="2070"/>
      <c r="M80" s="2070"/>
      <c r="N80" s="2070"/>
      <c r="O80" s="2070"/>
      <c r="P80" s="2070"/>
      <c r="Q80" s="2070"/>
      <c r="R80" s="2070"/>
      <c r="S80" s="2070"/>
      <c r="T80" s="2070"/>
      <c r="U80" s="2070"/>
      <c r="V80" s="2070"/>
      <c r="W80" s="2070"/>
      <c r="X80" s="2070"/>
      <c r="Y80" s="2071"/>
      <c r="Z80" s="2071"/>
      <c r="AA80" s="2071"/>
      <c r="AB80" s="2072"/>
    </row>
    <row r="81" spans="2:28" ht="17.25" customHeight="1">
      <c r="B81" s="2073" t="s">
        <v>3646</v>
      </c>
      <c r="G81" s="5422" t="str">
        <f>cst_wskakunin_KOUZOU1</f>
        <v/>
      </c>
      <c r="H81" s="5422"/>
      <c r="I81" s="5422"/>
      <c r="J81" s="5422"/>
      <c r="K81" s="5422"/>
      <c r="L81" s="5422"/>
      <c r="M81" s="5422"/>
      <c r="N81" s="1178" t="s">
        <v>641</v>
      </c>
      <c r="O81" s="1176"/>
      <c r="P81" s="5422" t="str">
        <f>cst_wskakunin_KOUZOU2</f>
        <v/>
      </c>
      <c r="Q81" s="5422"/>
      <c r="R81" s="5422"/>
      <c r="S81" s="5422"/>
      <c r="T81" s="5422"/>
      <c r="U81" s="5422"/>
      <c r="V81" s="5422"/>
      <c r="Y81" s="2049"/>
      <c r="Z81" s="2049"/>
      <c r="AA81" s="2049"/>
      <c r="AB81" s="2077"/>
    </row>
    <row r="82" spans="2:28" ht="6" customHeight="1">
      <c r="B82" s="2074"/>
      <c r="C82" s="2059"/>
      <c r="D82" s="2059"/>
      <c r="E82" s="2059"/>
      <c r="F82" s="2059"/>
      <c r="G82" s="2059"/>
      <c r="H82" s="2059"/>
      <c r="I82" s="2059"/>
      <c r="J82" s="2059"/>
      <c r="K82" s="2059"/>
      <c r="L82" s="2059"/>
      <c r="M82" s="2059"/>
      <c r="N82" s="2059"/>
      <c r="O82" s="2059"/>
      <c r="P82" s="2059"/>
      <c r="Q82" s="2059"/>
      <c r="R82" s="2059"/>
      <c r="S82" s="2059"/>
      <c r="T82" s="2059"/>
      <c r="U82" s="2059"/>
      <c r="V82" s="2059"/>
      <c r="W82" s="2059"/>
      <c r="X82" s="2059"/>
      <c r="Y82" s="2075"/>
      <c r="Z82" s="2075"/>
      <c r="AA82" s="2075"/>
      <c r="AB82" s="2076"/>
    </row>
    <row r="83" spans="2:28" ht="6" customHeight="1">
      <c r="B83" s="2069"/>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1"/>
      <c r="Z83" s="2071"/>
      <c r="AA83" s="2071"/>
      <c r="AB83" s="2072"/>
    </row>
    <row r="84" spans="2:28" ht="17.25" customHeight="1">
      <c r="B84" s="2073" t="s">
        <v>4573</v>
      </c>
      <c r="K84" s="2052"/>
      <c r="M84" s="2048"/>
      <c r="Q84" s="2049" t="s">
        <v>4574</v>
      </c>
      <c r="T84" s="2052"/>
      <c r="Y84" s="2049"/>
      <c r="Z84" s="2049"/>
      <c r="AA84" s="2049"/>
      <c r="AB84" s="2077"/>
    </row>
    <row r="85" spans="2:28" ht="6" customHeight="1">
      <c r="B85" s="2074"/>
      <c r="C85" s="2059"/>
      <c r="D85" s="2059"/>
      <c r="E85" s="2059"/>
      <c r="F85" s="2059"/>
      <c r="G85" s="2059"/>
      <c r="H85" s="2059"/>
      <c r="I85" s="2059"/>
      <c r="J85" s="2059"/>
      <c r="K85" s="2059"/>
      <c r="L85" s="2059"/>
      <c r="M85" s="2059"/>
      <c r="N85" s="2059"/>
      <c r="O85" s="2059"/>
      <c r="P85" s="2059"/>
      <c r="Q85" s="2059"/>
      <c r="R85" s="2059"/>
      <c r="S85" s="2059"/>
      <c r="T85" s="2059"/>
      <c r="U85" s="2059"/>
      <c r="V85" s="2059"/>
      <c r="W85" s="2059"/>
      <c r="X85" s="2059"/>
      <c r="Y85" s="2075"/>
      <c r="Z85" s="2075"/>
      <c r="AA85" s="2075"/>
      <c r="AB85" s="2076"/>
    </row>
    <row r="86" spans="2:28" ht="6" customHeight="1">
      <c r="B86" s="2069"/>
      <c r="C86" s="2070"/>
      <c r="D86" s="2070"/>
      <c r="E86" s="2070"/>
      <c r="F86" s="2070"/>
      <c r="G86" s="2070"/>
      <c r="H86" s="2070"/>
      <c r="I86" s="2070"/>
      <c r="J86" s="2070"/>
      <c r="K86" s="2070"/>
      <c r="L86" s="2070"/>
      <c r="M86" s="2070"/>
      <c r="N86" s="2070"/>
      <c r="O86" s="2070"/>
      <c r="P86" s="2070"/>
      <c r="Q86" s="2070"/>
      <c r="R86" s="2070"/>
      <c r="S86" s="2070"/>
      <c r="T86" s="2070"/>
      <c r="U86" s="2070"/>
      <c r="V86" s="2070"/>
      <c r="W86" s="2070"/>
      <c r="X86" s="2070"/>
      <c r="Y86" s="2071"/>
      <c r="Z86" s="2071"/>
      <c r="AA86" s="2071"/>
      <c r="AB86" s="2072"/>
    </row>
    <row r="87" spans="2:28" ht="17.25" customHeight="1">
      <c r="B87" s="2073" t="s">
        <v>4575</v>
      </c>
      <c r="K87" s="2052"/>
      <c r="M87" s="2048"/>
      <c r="Q87" s="2052"/>
      <c r="T87" s="2052"/>
      <c r="W87" s="2052"/>
      <c r="Y87" s="2049"/>
      <c r="Z87" s="2049"/>
      <c r="AA87" s="2049"/>
      <c r="AB87" s="2077"/>
    </row>
    <row r="88" spans="2:28" ht="17.25" customHeight="1">
      <c r="B88" s="2073"/>
      <c r="C88" s="2049" t="s">
        <v>4576</v>
      </c>
      <c r="K88" s="2052"/>
      <c r="M88" s="2048"/>
      <c r="O88" s="2090" t="s">
        <v>139</v>
      </c>
      <c r="P88" s="2052" t="s">
        <v>498</v>
      </c>
      <c r="Q88" s="2052"/>
      <c r="R88" s="2090" t="s">
        <v>139</v>
      </c>
      <c r="S88" s="2052" t="s">
        <v>497</v>
      </c>
      <c r="T88" s="2052"/>
      <c r="U88" s="2052"/>
      <c r="V88" s="2052"/>
      <c r="W88" s="2052"/>
      <c r="Y88" s="2049"/>
      <c r="Z88" s="2049"/>
      <c r="AA88" s="2049"/>
      <c r="AB88" s="2077"/>
    </row>
    <row r="89" spans="2:28" ht="6" customHeight="1">
      <c r="B89" s="2074"/>
      <c r="C89" s="2059"/>
      <c r="D89" s="2059"/>
      <c r="E89" s="2059"/>
      <c r="F89" s="2059"/>
      <c r="G89" s="2059"/>
      <c r="H89" s="2059"/>
      <c r="I89" s="2059"/>
      <c r="J89" s="2059"/>
      <c r="K89" s="2059"/>
      <c r="L89" s="2059"/>
      <c r="M89" s="2059"/>
      <c r="N89" s="2059"/>
      <c r="O89" s="2059"/>
      <c r="P89" s="2059"/>
      <c r="Q89" s="2059"/>
      <c r="R89" s="2059"/>
      <c r="S89" s="2059"/>
      <c r="T89" s="2059"/>
      <c r="U89" s="2059"/>
      <c r="V89" s="2059"/>
      <c r="W89" s="2059"/>
      <c r="X89" s="2059"/>
      <c r="Y89" s="2075"/>
      <c r="Z89" s="2075"/>
      <c r="AA89" s="2075"/>
      <c r="AB89" s="2076"/>
    </row>
    <row r="90" spans="2:28" ht="6" customHeight="1">
      <c r="B90" s="2069"/>
      <c r="C90" s="2070"/>
      <c r="D90" s="2070"/>
      <c r="E90" s="2070"/>
      <c r="F90" s="2070"/>
      <c r="G90" s="2070"/>
      <c r="H90" s="2070"/>
      <c r="I90" s="2070"/>
      <c r="J90" s="2070"/>
      <c r="K90" s="2070"/>
      <c r="L90" s="2070"/>
      <c r="M90" s="2070"/>
      <c r="N90" s="2070"/>
      <c r="O90" s="2070"/>
      <c r="P90" s="2070"/>
      <c r="Q90" s="2070"/>
      <c r="R90" s="2070"/>
      <c r="S90" s="2070"/>
      <c r="T90" s="2070"/>
      <c r="U90" s="2070"/>
      <c r="V90" s="2070"/>
      <c r="W90" s="2070"/>
      <c r="X90" s="2070"/>
      <c r="Y90" s="2071"/>
      <c r="Z90" s="2071"/>
      <c r="AA90" s="2071"/>
      <c r="AB90" s="2072"/>
    </row>
    <row r="91" spans="2:28" ht="17.25" customHeight="1">
      <c r="B91" s="2073" t="s">
        <v>4577</v>
      </c>
      <c r="K91" s="2052"/>
      <c r="M91" s="2048"/>
      <c r="Q91" s="2052"/>
      <c r="T91" s="2052"/>
      <c r="W91" s="2052"/>
      <c r="Y91" s="2049"/>
      <c r="Z91" s="2049"/>
      <c r="AA91" s="2049"/>
      <c r="AB91" s="2077"/>
    </row>
    <row r="92" spans="2:28" ht="17.25" customHeight="1">
      <c r="B92" s="2073" t="s">
        <v>4578</v>
      </c>
      <c r="K92" s="2052"/>
      <c r="M92" s="2048"/>
      <c r="O92" s="2052"/>
      <c r="P92" s="2052"/>
      <c r="Q92" s="2052"/>
      <c r="R92" s="2052"/>
      <c r="S92" s="2052"/>
      <c r="T92" s="2052"/>
      <c r="U92" s="2052"/>
      <c r="V92" s="2052"/>
      <c r="W92" s="2052"/>
      <c r="Y92" s="2049"/>
      <c r="Z92" s="2049"/>
      <c r="AA92" s="2049"/>
      <c r="AB92" s="2077"/>
    </row>
    <row r="93" spans="2:28" ht="17.25" customHeight="1">
      <c r="B93" s="2073" t="s">
        <v>4579</v>
      </c>
      <c r="K93" s="2052"/>
      <c r="M93" s="2048"/>
      <c r="O93" s="2052"/>
      <c r="P93" s="2052"/>
      <c r="Q93" s="2052"/>
      <c r="R93" s="2052"/>
      <c r="S93" s="2052"/>
      <c r="T93" s="2052"/>
      <c r="U93" s="2052"/>
      <c r="V93" s="2052"/>
      <c r="W93" s="2052"/>
      <c r="Y93" s="2049"/>
      <c r="Z93" s="2049"/>
      <c r="AA93" s="2049"/>
      <c r="AB93" s="2077"/>
    </row>
    <row r="94" spans="2:28" ht="17.25" customHeight="1">
      <c r="B94" s="2073" t="s">
        <v>4580</v>
      </c>
      <c r="K94" s="2052"/>
      <c r="M94" s="2048"/>
      <c r="O94" s="2052"/>
      <c r="P94" s="2052"/>
      <c r="Q94" s="2052"/>
      <c r="R94" s="2052"/>
      <c r="S94" s="2052"/>
      <c r="T94" s="2052"/>
      <c r="U94" s="2052"/>
      <c r="V94" s="2052"/>
      <c r="W94" s="2052"/>
      <c r="Y94" s="2049"/>
      <c r="Z94" s="2049"/>
      <c r="AA94" s="2049"/>
      <c r="AB94" s="2077"/>
    </row>
    <row r="95" spans="2:28" ht="17.25" customHeight="1">
      <c r="B95" s="2073" t="s">
        <v>4581</v>
      </c>
      <c r="K95" s="2052"/>
      <c r="M95" s="2048"/>
      <c r="O95" s="2052"/>
      <c r="P95" s="2052"/>
      <c r="Q95" s="2052"/>
      <c r="R95" s="2052"/>
      <c r="S95" s="2052"/>
      <c r="T95" s="2052"/>
      <c r="U95" s="2052"/>
      <c r="V95" s="2052"/>
      <c r="W95" s="2052"/>
      <c r="Y95" s="2049"/>
      <c r="Z95" s="2049"/>
      <c r="AA95" s="2049"/>
      <c r="AB95" s="2077"/>
    </row>
    <row r="96" spans="2:28" ht="17.25" customHeight="1">
      <c r="B96" s="2073"/>
      <c r="K96" s="2052"/>
      <c r="M96" s="2048"/>
      <c r="O96" s="2090" t="s">
        <v>139</v>
      </c>
      <c r="P96" s="2052" t="s">
        <v>498</v>
      </c>
      <c r="Q96" s="2052"/>
      <c r="R96" s="2090" t="s">
        <v>139</v>
      </c>
      <c r="S96" s="2052" t="s">
        <v>497</v>
      </c>
      <c r="T96" s="2052"/>
      <c r="U96" s="2052"/>
      <c r="V96" s="2052"/>
      <c r="W96" s="2052"/>
      <c r="Y96" s="2049"/>
      <c r="Z96" s="2049"/>
      <c r="AA96" s="2049"/>
      <c r="AB96" s="2077"/>
    </row>
    <row r="97" spans="2:28" ht="6" customHeight="1">
      <c r="B97" s="2074"/>
      <c r="C97" s="2059"/>
      <c r="D97" s="2059"/>
      <c r="E97" s="2059"/>
      <c r="F97" s="2059"/>
      <c r="G97" s="2059"/>
      <c r="H97" s="2059"/>
      <c r="I97" s="2059"/>
      <c r="J97" s="2059"/>
      <c r="K97" s="2059"/>
      <c r="L97" s="2059"/>
      <c r="M97" s="2059"/>
      <c r="N97" s="2059"/>
      <c r="O97" s="2059"/>
      <c r="P97" s="2059"/>
      <c r="Q97" s="2059"/>
      <c r="R97" s="2059"/>
      <c r="S97" s="2059"/>
      <c r="T97" s="2059"/>
      <c r="U97" s="2059"/>
      <c r="V97" s="2059"/>
      <c r="W97" s="2059"/>
      <c r="X97" s="2059"/>
      <c r="Y97" s="2075"/>
      <c r="Z97" s="2075"/>
      <c r="AA97" s="2075"/>
      <c r="AB97" s="2076"/>
    </row>
    <row r="98" spans="2:28" ht="6" customHeight="1">
      <c r="B98" s="2069"/>
      <c r="C98" s="2070"/>
      <c r="D98" s="2070"/>
      <c r="E98" s="2070"/>
      <c r="F98" s="2070"/>
      <c r="G98" s="2070"/>
      <c r="H98" s="2070"/>
      <c r="I98" s="2070"/>
      <c r="J98" s="2070"/>
      <c r="K98" s="2070"/>
      <c r="L98" s="2070"/>
      <c r="M98" s="2070"/>
      <c r="N98" s="2070"/>
      <c r="O98" s="2070"/>
      <c r="P98" s="2070"/>
      <c r="Q98" s="2070"/>
      <c r="R98" s="2070"/>
      <c r="S98" s="2070"/>
      <c r="T98" s="2070"/>
      <c r="U98" s="2070"/>
      <c r="V98" s="2070"/>
      <c r="W98" s="2070"/>
      <c r="X98" s="2070"/>
      <c r="Y98" s="2071"/>
      <c r="Z98" s="2071"/>
      <c r="AA98" s="2071"/>
      <c r="AB98" s="2072"/>
    </row>
    <row r="99" spans="2:28" ht="17.25" customHeight="1">
      <c r="B99" s="2094" t="s">
        <v>5458</v>
      </c>
      <c r="AB99" s="2077"/>
    </row>
    <row r="100" spans="2:28" ht="17.25" customHeight="1">
      <c r="B100" s="2073"/>
      <c r="O100" s="2090" t="s">
        <v>139</v>
      </c>
      <c r="P100" s="2052" t="s">
        <v>498</v>
      </c>
      <c r="Q100" s="2052"/>
      <c r="R100" s="2090" t="s">
        <v>139</v>
      </c>
      <c r="S100" s="2052" t="s">
        <v>497</v>
      </c>
      <c r="AB100" s="2077"/>
    </row>
    <row r="101" spans="2:28" ht="6" customHeight="1">
      <c r="B101" s="2074"/>
      <c r="C101" s="2059"/>
      <c r="D101" s="2059"/>
      <c r="E101" s="2059"/>
      <c r="F101" s="2059"/>
      <c r="G101" s="2059"/>
      <c r="H101" s="2059"/>
      <c r="I101" s="2059"/>
      <c r="J101" s="2059"/>
      <c r="K101" s="2059"/>
      <c r="L101" s="2059"/>
      <c r="M101" s="2059"/>
      <c r="N101" s="2059"/>
      <c r="O101" s="2059"/>
      <c r="P101" s="2059"/>
      <c r="Q101" s="2059"/>
      <c r="R101" s="2059"/>
      <c r="S101" s="2059"/>
      <c r="T101" s="2059"/>
      <c r="U101" s="2059"/>
      <c r="V101" s="2059"/>
      <c r="W101" s="2059"/>
      <c r="X101" s="2059"/>
      <c r="Y101" s="2075"/>
      <c r="Z101" s="2075"/>
      <c r="AA101" s="2075"/>
      <c r="AB101" s="2076"/>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49" t="s">
        <v>3028</v>
      </c>
    </row>
    <row r="114" spans="1:1" ht="17.25" customHeight="1">
      <c r="A114" s="2049" t="s">
        <v>5435</v>
      </c>
    </row>
    <row r="115" spans="1:1" ht="17.25" customHeight="1">
      <c r="A115" s="2049" t="s">
        <v>5436</v>
      </c>
    </row>
    <row r="116" spans="1:1" ht="17.25" customHeight="1">
      <c r="A116" s="2049" t="s">
        <v>5437</v>
      </c>
    </row>
    <row r="117" spans="1:1" ht="17.25" customHeight="1">
      <c r="A117" s="2049" t="s">
        <v>5438</v>
      </c>
    </row>
    <row r="118" spans="1:1" ht="17.25" customHeight="1">
      <c r="A118" s="2049" t="s">
        <v>5439</v>
      </c>
    </row>
    <row r="119" spans="1:1" ht="17.25" customHeight="1">
      <c r="A119" s="2049" t="s">
        <v>5440</v>
      </c>
    </row>
    <row r="120" spans="1:1" ht="17.25" customHeight="1">
      <c r="A120" s="2049" t="s">
        <v>5441</v>
      </c>
    </row>
    <row r="121" spans="1:1" ht="17.25" customHeight="1">
      <c r="A121" s="2049" t="s">
        <v>5442</v>
      </c>
    </row>
    <row r="122" spans="1:1" ht="17.25" customHeight="1">
      <c r="A122" s="2049" t="s">
        <v>5443</v>
      </c>
    </row>
    <row r="123" spans="1:1" ht="17.25" customHeight="1">
      <c r="A123" s="2049" t="s">
        <v>5444</v>
      </c>
    </row>
    <row r="124" spans="1:1" ht="17.25" customHeight="1">
      <c r="A124" s="2049" t="s">
        <v>5445</v>
      </c>
    </row>
    <row r="125" spans="1:1" ht="17.25" customHeight="1">
      <c r="A125" s="2049" t="s">
        <v>5446</v>
      </c>
    </row>
    <row r="126" spans="1:1" ht="17.25" customHeight="1">
      <c r="A126" s="2049" t="s">
        <v>5459</v>
      </c>
    </row>
    <row r="127" spans="1:1" ht="17.25" customHeight="1">
      <c r="A127" s="2049" t="s">
        <v>5460</v>
      </c>
    </row>
    <row r="128" spans="1:1" ht="17.25" customHeight="1">
      <c r="A128" s="2049" t="s">
        <v>5461</v>
      </c>
    </row>
    <row r="129" spans="1:1" ht="17.25" customHeight="1">
      <c r="A129" s="2049" t="s">
        <v>5462</v>
      </c>
    </row>
    <row r="130" spans="1:1" ht="17.25" customHeight="1">
      <c r="A130" s="2049" t="s">
        <v>5463</v>
      </c>
    </row>
    <row r="131" spans="1:1" ht="17.25" customHeight="1">
      <c r="A131" s="2049" t="s">
        <v>4543</v>
      </c>
    </row>
    <row r="132" spans="1:1" ht="17.25" customHeight="1">
      <c r="A132" s="2049" t="s">
        <v>5464</v>
      </c>
    </row>
    <row r="133" spans="1:1" ht="17.25" customHeight="1">
      <c r="A133" s="2049" t="s">
        <v>5448</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18" t="s">
        <v>85</v>
      </c>
      <c r="B162" s="5418"/>
      <c r="C162" s="5418"/>
      <c r="D162" s="5418"/>
      <c r="E162" s="5418"/>
      <c r="F162" s="5418"/>
      <c r="G162" s="5418"/>
      <c r="H162" s="5418"/>
      <c r="I162" s="5418"/>
      <c r="J162" s="5418"/>
      <c r="K162" s="5418"/>
      <c r="L162" s="5418"/>
      <c r="M162" s="5418"/>
      <c r="N162" s="5418"/>
      <c r="O162" s="5418"/>
      <c r="P162" s="5418"/>
      <c r="Q162" s="5418"/>
      <c r="R162" s="5418"/>
      <c r="S162" s="5418"/>
      <c r="T162" s="5418"/>
      <c r="U162" s="5418"/>
      <c r="V162" s="5418"/>
      <c r="W162" s="5418"/>
      <c r="X162" s="5418"/>
      <c r="Y162" s="5418"/>
      <c r="Z162" s="5418"/>
      <c r="AA162" s="5418"/>
      <c r="AB162" s="5418"/>
    </row>
    <row r="163" spans="1:28" ht="17.25" customHeight="1">
      <c r="A163" s="2052"/>
      <c r="B163" s="2052"/>
      <c r="C163" s="2052"/>
      <c r="D163" s="2052"/>
      <c r="E163" s="2052"/>
      <c r="F163" s="2052"/>
      <c r="G163" s="2052"/>
      <c r="H163" s="2052"/>
      <c r="I163" s="2052"/>
      <c r="J163" s="2052"/>
      <c r="K163" s="2052"/>
      <c r="L163" s="2052"/>
      <c r="M163" s="2052"/>
      <c r="N163" s="2052"/>
      <c r="O163" s="2052"/>
      <c r="P163" s="2052"/>
      <c r="Q163" s="2052"/>
      <c r="R163" s="2052"/>
      <c r="S163" s="2052"/>
      <c r="T163" s="2052"/>
      <c r="U163" s="2052"/>
      <c r="V163" s="2052"/>
      <c r="W163" s="2052"/>
      <c r="X163" s="2052"/>
      <c r="Y163" s="2052"/>
      <c r="Z163" s="2052"/>
      <c r="AA163" s="2052"/>
      <c r="AB163" s="2052"/>
    </row>
    <row r="164" spans="1:28" ht="17.25" customHeight="1">
      <c r="A164" s="2049" t="s">
        <v>5465</v>
      </c>
    </row>
    <row r="165" spans="1:28" ht="6" customHeight="1">
      <c r="B165" s="2069"/>
      <c r="C165" s="2070"/>
      <c r="D165" s="2070"/>
      <c r="E165" s="2070"/>
      <c r="F165" s="2070"/>
      <c r="G165" s="2070"/>
      <c r="H165" s="2070"/>
      <c r="I165" s="2070"/>
      <c r="J165" s="2070"/>
      <c r="K165" s="2070"/>
      <c r="L165" s="2070"/>
      <c r="M165" s="2070"/>
      <c r="N165" s="2070"/>
      <c r="O165" s="2070"/>
      <c r="P165" s="2070"/>
      <c r="Q165" s="2070"/>
      <c r="R165" s="2070"/>
      <c r="S165" s="2070"/>
      <c r="T165" s="2070"/>
      <c r="U165" s="2070"/>
      <c r="V165" s="2070"/>
      <c r="W165" s="2070"/>
      <c r="X165" s="2070"/>
      <c r="Y165" s="2071"/>
      <c r="Z165" s="2071"/>
      <c r="AA165" s="2071"/>
      <c r="AB165" s="2072"/>
    </row>
    <row r="166" spans="1:28" ht="17.25" customHeight="1">
      <c r="B166" s="2073" t="s">
        <v>4031</v>
      </c>
      <c r="K166" s="5417"/>
      <c r="L166" s="5417"/>
      <c r="M166" s="5417"/>
      <c r="Y166" s="2049"/>
      <c r="Z166" s="2049"/>
      <c r="AA166" s="2049"/>
      <c r="AB166" s="2077"/>
    </row>
    <row r="167" spans="1:28" ht="6" customHeight="1">
      <c r="B167" s="2074"/>
      <c r="C167" s="2059"/>
      <c r="D167" s="2059"/>
      <c r="E167" s="2059"/>
      <c r="F167" s="2059"/>
      <c r="G167" s="2059"/>
      <c r="H167" s="2059"/>
      <c r="I167" s="2059"/>
      <c r="J167" s="2059"/>
      <c r="K167" s="2059"/>
      <c r="L167" s="2059"/>
      <c r="M167" s="2059"/>
      <c r="N167" s="2059"/>
      <c r="O167" s="2059"/>
      <c r="P167" s="2059"/>
      <c r="Q167" s="2059"/>
      <c r="R167" s="2059"/>
      <c r="S167" s="2059"/>
      <c r="T167" s="2059"/>
      <c r="U167" s="2059"/>
      <c r="V167" s="2059"/>
      <c r="W167" s="2059"/>
      <c r="X167" s="2059"/>
      <c r="Y167" s="2075"/>
      <c r="Z167" s="2075"/>
      <c r="AA167" s="2075"/>
      <c r="AB167" s="2076"/>
    </row>
    <row r="168" spans="1:28" ht="6" customHeight="1">
      <c r="B168" s="2069"/>
      <c r="C168" s="2070"/>
      <c r="D168" s="2070"/>
      <c r="E168" s="2070"/>
      <c r="F168" s="2070"/>
      <c r="G168" s="2070"/>
      <c r="H168" s="2070"/>
      <c r="I168" s="2070"/>
      <c r="J168" s="2070"/>
      <c r="K168" s="2070"/>
      <c r="L168" s="2070"/>
      <c r="M168" s="2070"/>
      <c r="N168" s="2070"/>
      <c r="O168" s="2070"/>
      <c r="P168" s="2070"/>
      <c r="Q168" s="2070"/>
      <c r="R168" s="2070"/>
      <c r="S168" s="2070"/>
      <c r="T168" s="2070"/>
      <c r="U168" s="2070"/>
      <c r="V168" s="2070"/>
      <c r="W168" s="2070"/>
      <c r="X168" s="2070"/>
      <c r="Y168" s="2071"/>
      <c r="Z168" s="2071"/>
      <c r="AA168" s="2071"/>
      <c r="AB168" s="2072"/>
    </row>
    <row r="169" spans="1:28" ht="17.25" customHeight="1">
      <c r="B169" s="2073" t="s">
        <v>4032</v>
      </c>
      <c r="K169" s="5417"/>
      <c r="L169" s="5417"/>
      <c r="M169" s="5417"/>
      <c r="N169" s="2052" t="s">
        <v>481</v>
      </c>
      <c r="Y169" s="2049"/>
      <c r="Z169" s="2049"/>
      <c r="AA169" s="2049"/>
      <c r="AB169" s="2077"/>
    </row>
    <row r="170" spans="1:28" ht="6" customHeight="1">
      <c r="B170" s="2074"/>
      <c r="C170" s="2059"/>
      <c r="D170" s="2059"/>
      <c r="E170" s="2059"/>
      <c r="F170" s="2059"/>
      <c r="G170" s="2059"/>
      <c r="H170" s="2059"/>
      <c r="I170" s="2059"/>
      <c r="J170" s="2059"/>
      <c r="K170" s="2059"/>
      <c r="L170" s="2059"/>
      <c r="M170" s="2059"/>
      <c r="N170" s="2059"/>
      <c r="O170" s="2059"/>
      <c r="P170" s="2059"/>
      <c r="Q170" s="2059"/>
      <c r="R170" s="2059"/>
      <c r="S170" s="2059"/>
      <c r="T170" s="2059"/>
      <c r="U170" s="2059"/>
      <c r="V170" s="2059"/>
      <c r="W170" s="2059"/>
      <c r="X170" s="2059"/>
      <c r="Y170" s="2075"/>
      <c r="Z170" s="2075"/>
      <c r="AA170" s="2075"/>
      <c r="AB170" s="2076"/>
    </row>
    <row r="171" spans="1:28" ht="6" customHeight="1">
      <c r="B171" s="2069"/>
      <c r="C171" s="2070"/>
      <c r="D171" s="2070"/>
      <c r="E171" s="2070"/>
      <c r="F171" s="2070"/>
      <c r="G171" s="2070"/>
      <c r="H171" s="2070"/>
      <c r="I171" s="2070"/>
      <c r="J171" s="2070"/>
      <c r="K171" s="2070"/>
      <c r="L171" s="2070"/>
      <c r="M171" s="2070"/>
      <c r="N171" s="2070"/>
      <c r="O171" s="2070"/>
      <c r="P171" s="2070"/>
      <c r="Q171" s="2070"/>
      <c r="R171" s="2070"/>
      <c r="S171" s="2070"/>
      <c r="T171" s="2070"/>
      <c r="U171" s="2070"/>
      <c r="V171" s="2070"/>
      <c r="W171" s="2070"/>
      <c r="X171" s="2070"/>
      <c r="Y171" s="2071"/>
      <c r="Z171" s="2071"/>
      <c r="AA171" s="2071"/>
      <c r="AB171" s="2072"/>
    </row>
    <row r="172" spans="1:28" ht="17.25" customHeight="1">
      <c r="B172" s="2073" t="s">
        <v>3647</v>
      </c>
      <c r="K172" s="5417"/>
      <c r="L172" s="5417"/>
      <c r="M172" s="5417"/>
      <c r="N172" s="2052" t="s">
        <v>114</v>
      </c>
      <c r="Y172" s="2049"/>
      <c r="Z172" s="2049"/>
      <c r="AA172" s="2049"/>
      <c r="AB172" s="2077"/>
    </row>
    <row r="173" spans="1:28" ht="6" customHeight="1">
      <c r="B173" s="2074"/>
      <c r="C173" s="2059"/>
      <c r="D173" s="2059"/>
      <c r="E173" s="2059"/>
      <c r="F173" s="2059"/>
      <c r="G173" s="2059"/>
      <c r="H173" s="2059"/>
      <c r="I173" s="2059"/>
      <c r="J173" s="2059"/>
      <c r="K173" s="2059"/>
      <c r="L173" s="2059"/>
      <c r="M173" s="2059"/>
      <c r="N173" s="2059"/>
      <c r="O173" s="2059"/>
      <c r="P173" s="2059"/>
      <c r="Q173" s="2059"/>
      <c r="R173" s="2059"/>
      <c r="S173" s="2059"/>
      <c r="T173" s="2059"/>
      <c r="U173" s="2059"/>
      <c r="V173" s="2059"/>
      <c r="W173" s="2059"/>
      <c r="X173" s="2059"/>
      <c r="Y173" s="2075"/>
      <c r="Z173" s="2075"/>
      <c r="AA173" s="2075"/>
      <c r="AB173" s="2076"/>
    </row>
    <row r="174" spans="1:28" ht="6" customHeight="1">
      <c r="B174" s="2069"/>
      <c r="C174" s="2070"/>
      <c r="D174" s="2070"/>
      <c r="E174" s="2070"/>
      <c r="F174" s="2070"/>
      <c r="G174" s="2070"/>
      <c r="H174" s="2070"/>
      <c r="I174" s="2070"/>
      <c r="J174" s="2070"/>
      <c r="K174" s="2070"/>
      <c r="L174" s="2070"/>
      <c r="M174" s="2070"/>
      <c r="N174" s="2070"/>
      <c r="O174" s="2070"/>
      <c r="P174" s="2070"/>
      <c r="Q174" s="2070"/>
      <c r="R174" s="2070"/>
      <c r="S174" s="2070"/>
      <c r="T174" s="2070"/>
      <c r="U174" s="2070"/>
      <c r="V174" s="2070"/>
      <c r="W174" s="2070"/>
      <c r="X174" s="2070"/>
      <c r="Y174" s="2071"/>
      <c r="Z174" s="2071"/>
      <c r="AA174" s="2071"/>
      <c r="AB174" s="2072"/>
    </row>
    <row r="175" spans="1:28" ht="17.25" customHeight="1">
      <c r="B175" s="2073" t="s">
        <v>4583</v>
      </c>
      <c r="N175" s="2052"/>
      <c r="Y175" s="2049"/>
      <c r="Z175" s="2049"/>
      <c r="AA175" s="2049"/>
      <c r="AB175" s="2077"/>
    </row>
    <row r="176" spans="1:28" ht="17.25" customHeight="1">
      <c r="B176" s="2073"/>
      <c r="C176" s="2049" t="s">
        <v>4584</v>
      </c>
      <c r="I176" s="2090" t="s">
        <v>139</v>
      </c>
      <c r="J176" s="1179" t="s">
        <v>498</v>
      </c>
      <c r="K176" s="1176"/>
      <c r="L176" s="2090" t="s">
        <v>139</v>
      </c>
      <c r="M176" s="1179" t="s">
        <v>497</v>
      </c>
      <c r="N176" s="2052"/>
      <c r="Y176" s="2049"/>
      <c r="Z176" s="2049"/>
      <c r="AA176" s="2049"/>
      <c r="AB176" s="2077"/>
    </row>
    <row r="177" spans="1:28" ht="17.25" customHeight="1">
      <c r="B177" s="2073"/>
      <c r="C177" s="2049" t="s">
        <v>4585</v>
      </c>
      <c r="I177" s="2090" t="s">
        <v>139</v>
      </c>
      <c r="J177" s="1179" t="s">
        <v>498</v>
      </c>
      <c r="K177" s="1176"/>
      <c r="L177" s="2090" t="s">
        <v>139</v>
      </c>
      <c r="M177" s="1179" t="s">
        <v>497</v>
      </c>
      <c r="N177" s="2052"/>
      <c r="Y177" s="2049"/>
      <c r="Z177" s="2049"/>
      <c r="AA177" s="2049"/>
      <c r="AB177" s="2077"/>
    </row>
    <row r="178" spans="1:28" ht="17.25" customHeight="1">
      <c r="B178" s="2073"/>
      <c r="C178" s="2049" t="s">
        <v>3648</v>
      </c>
      <c r="I178" s="2090" t="s">
        <v>139</v>
      </c>
      <c r="J178" s="1179" t="s">
        <v>498</v>
      </c>
      <c r="K178" s="1176"/>
      <c r="L178" s="2090" t="s">
        <v>139</v>
      </c>
      <c r="M178" s="1179" t="s">
        <v>497</v>
      </c>
      <c r="N178" s="2052"/>
      <c r="Y178" s="2049"/>
      <c r="Z178" s="2049"/>
      <c r="AA178" s="2049"/>
      <c r="AB178" s="2077"/>
    </row>
    <row r="179" spans="1:28" ht="6" customHeight="1">
      <c r="B179" s="2074"/>
      <c r="C179" s="2059"/>
      <c r="D179" s="2059"/>
      <c r="E179" s="2059"/>
      <c r="F179" s="2059"/>
      <c r="G179" s="2059"/>
      <c r="H179" s="2059"/>
      <c r="I179" s="2059"/>
      <c r="J179" s="2059"/>
      <c r="K179" s="2059"/>
      <c r="L179" s="2059"/>
      <c r="M179" s="2059"/>
      <c r="N179" s="2059"/>
      <c r="O179" s="2059"/>
      <c r="P179" s="2059"/>
      <c r="Q179" s="2059"/>
      <c r="R179" s="2059"/>
      <c r="S179" s="2059"/>
      <c r="T179" s="2059"/>
      <c r="U179" s="2059"/>
      <c r="V179" s="2059"/>
      <c r="W179" s="2059"/>
      <c r="X179" s="2059"/>
      <c r="Y179" s="2075"/>
      <c r="Z179" s="2075"/>
      <c r="AA179" s="2075"/>
      <c r="AB179" s="2076"/>
    </row>
    <row r="180" spans="1:28" ht="17.25" customHeight="1">
      <c r="A180" s="2049" t="s">
        <v>3028</v>
      </c>
    </row>
    <row r="181" spans="1:28" ht="17.25" customHeight="1">
      <c r="A181" s="2049" t="s">
        <v>5466</v>
      </c>
    </row>
    <row r="182" spans="1:28" ht="17.25" customHeight="1">
      <c r="A182" s="2049" t="s">
        <v>4354</v>
      </c>
    </row>
    <row r="183" spans="1:28" ht="17.25" customHeight="1">
      <c r="A183" s="2049" t="s">
        <v>4610</v>
      </c>
    </row>
    <row r="184" spans="1:28" ht="17.25" customHeight="1">
      <c r="A184" s="2049" t="s">
        <v>4611</v>
      </c>
    </row>
    <row r="185" spans="1:28" ht="17.25" customHeight="1">
      <c r="A185" s="2049" t="s">
        <v>4586</v>
      </c>
    </row>
    <row r="186" spans="1:28" ht="17.25" customHeight="1">
      <c r="A186" s="2049" t="s">
        <v>4587</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18" t="s">
        <v>4612</v>
      </c>
      <c r="B217" s="5418"/>
      <c r="C217" s="5418"/>
      <c r="D217" s="5418"/>
      <c r="E217" s="5418"/>
      <c r="F217" s="5418"/>
      <c r="G217" s="5418"/>
      <c r="H217" s="5418"/>
      <c r="I217" s="5418"/>
      <c r="J217" s="5418"/>
      <c r="K217" s="5418"/>
      <c r="L217" s="5418"/>
      <c r="M217" s="5418"/>
      <c r="N217" s="5418"/>
      <c r="O217" s="5418"/>
      <c r="P217" s="5418"/>
      <c r="Q217" s="5418"/>
      <c r="R217" s="5418"/>
      <c r="S217" s="5418"/>
      <c r="T217" s="5418"/>
      <c r="U217" s="5418"/>
      <c r="V217" s="5418"/>
      <c r="W217" s="5418"/>
      <c r="X217" s="5418"/>
      <c r="Y217" s="5418"/>
      <c r="Z217" s="5418"/>
      <c r="AA217" s="5418"/>
      <c r="AB217" s="5418"/>
    </row>
    <row r="218" spans="1:28" ht="17.25" customHeight="1">
      <c r="A218" s="2052"/>
      <c r="B218" s="2052"/>
      <c r="C218" s="2052"/>
      <c r="D218" s="2052"/>
      <c r="E218" s="2052"/>
      <c r="F218" s="2052"/>
      <c r="G218" s="2052"/>
      <c r="H218" s="2052"/>
      <c r="I218" s="2052"/>
      <c r="J218" s="2052"/>
      <c r="K218" s="2052"/>
      <c r="L218" s="2052"/>
      <c r="M218" s="2052"/>
      <c r="N218" s="2052"/>
      <c r="O218" s="2052"/>
      <c r="P218" s="2052"/>
      <c r="Q218" s="2052"/>
      <c r="R218" s="2052"/>
      <c r="S218" s="2052"/>
      <c r="T218" s="2052"/>
      <c r="U218" s="2052"/>
      <c r="V218" s="2052"/>
      <c r="W218" s="2052"/>
      <c r="X218" s="2052"/>
      <c r="Y218" s="2052"/>
      <c r="Z218" s="2052"/>
      <c r="AA218" s="2052"/>
      <c r="AB218" s="2052"/>
    </row>
    <row r="219" spans="1:28" ht="17.25" customHeight="1">
      <c r="A219" s="2049" t="s">
        <v>4589</v>
      </c>
    </row>
    <row r="220" spans="1:28" ht="6" customHeight="1">
      <c r="B220" s="2069"/>
      <c r="C220" s="2070"/>
      <c r="D220" s="2070"/>
      <c r="E220" s="2070"/>
      <c r="F220" s="2070"/>
      <c r="G220" s="2070"/>
      <c r="H220" s="2070"/>
      <c r="I220" s="2070"/>
      <c r="J220" s="2070"/>
      <c r="K220" s="2070"/>
      <c r="L220" s="2070"/>
      <c r="M220" s="2070"/>
      <c r="N220" s="2070"/>
      <c r="O220" s="2070"/>
      <c r="P220" s="2070"/>
      <c r="Q220" s="2070"/>
      <c r="R220" s="2070"/>
      <c r="S220" s="2070"/>
      <c r="T220" s="2070"/>
      <c r="U220" s="2070"/>
      <c r="V220" s="2070"/>
      <c r="W220" s="2070"/>
      <c r="X220" s="2070"/>
      <c r="Y220" s="2071"/>
      <c r="Z220" s="2071"/>
      <c r="AA220" s="2071"/>
      <c r="AB220" s="2072"/>
    </row>
    <row r="221" spans="1:28" ht="17.25" customHeight="1">
      <c r="B221" s="5419"/>
      <c r="C221" s="5420"/>
      <c r="D221" s="5420"/>
      <c r="E221" s="5420"/>
      <c r="F221" s="5420"/>
      <c r="G221" s="5420"/>
      <c r="H221" s="5420"/>
      <c r="I221" s="5420"/>
      <c r="J221" s="5420"/>
      <c r="K221" s="5420"/>
      <c r="L221" s="5420"/>
      <c r="M221" s="5420"/>
      <c r="N221" s="5420"/>
      <c r="O221" s="5420"/>
      <c r="P221" s="5420"/>
      <c r="Q221" s="5420"/>
      <c r="R221" s="5420"/>
      <c r="S221" s="5420"/>
      <c r="T221" s="5420"/>
      <c r="U221" s="5420"/>
      <c r="V221" s="5420"/>
      <c r="W221" s="5420"/>
      <c r="X221" s="5420"/>
      <c r="Y221" s="5420"/>
      <c r="Z221" s="5420"/>
      <c r="AA221" s="5420"/>
      <c r="AB221" s="5421"/>
    </row>
    <row r="222" spans="1:28" ht="17.25" customHeight="1">
      <c r="B222" s="5419"/>
      <c r="C222" s="5420"/>
      <c r="D222" s="5420"/>
      <c r="E222" s="5420"/>
      <c r="F222" s="5420"/>
      <c r="G222" s="5420"/>
      <c r="H222" s="5420"/>
      <c r="I222" s="5420"/>
      <c r="J222" s="5420"/>
      <c r="K222" s="5420"/>
      <c r="L222" s="5420"/>
      <c r="M222" s="5420"/>
      <c r="N222" s="5420"/>
      <c r="O222" s="5420"/>
      <c r="P222" s="5420"/>
      <c r="Q222" s="5420"/>
      <c r="R222" s="5420"/>
      <c r="S222" s="5420"/>
      <c r="T222" s="5420"/>
      <c r="U222" s="5420"/>
      <c r="V222" s="5420"/>
      <c r="W222" s="5420"/>
      <c r="X222" s="5420"/>
      <c r="Y222" s="5420"/>
      <c r="Z222" s="5420"/>
      <c r="AA222" s="5420"/>
      <c r="AB222" s="5421"/>
    </row>
    <row r="223" spans="1:28" ht="17.25" customHeight="1">
      <c r="B223" s="5419"/>
      <c r="C223" s="5420"/>
      <c r="D223" s="5420"/>
      <c r="E223" s="5420"/>
      <c r="F223" s="5420"/>
      <c r="G223" s="5420"/>
      <c r="H223" s="5420"/>
      <c r="I223" s="5420"/>
      <c r="J223" s="5420"/>
      <c r="K223" s="5420"/>
      <c r="L223" s="5420"/>
      <c r="M223" s="5420"/>
      <c r="N223" s="5420"/>
      <c r="O223" s="5420"/>
      <c r="P223" s="5420"/>
      <c r="Q223" s="5420"/>
      <c r="R223" s="5420"/>
      <c r="S223" s="5420"/>
      <c r="T223" s="5420"/>
      <c r="U223" s="5420"/>
      <c r="V223" s="5420"/>
      <c r="W223" s="5420"/>
      <c r="X223" s="5420"/>
      <c r="Y223" s="5420"/>
      <c r="Z223" s="5420"/>
      <c r="AA223" s="5420"/>
      <c r="AB223" s="5421"/>
    </row>
    <row r="224" spans="1:28" ht="6" customHeight="1">
      <c r="B224" s="2074"/>
      <c r="C224" s="2059"/>
      <c r="D224" s="2059"/>
      <c r="E224" s="2059"/>
      <c r="F224" s="2059"/>
      <c r="G224" s="2059"/>
      <c r="H224" s="2059"/>
      <c r="I224" s="2059"/>
      <c r="J224" s="2059"/>
      <c r="K224" s="2059"/>
      <c r="L224" s="2059"/>
      <c r="M224" s="2059"/>
      <c r="N224" s="2059"/>
      <c r="O224" s="2059"/>
      <c r="P224" s="2059"/>
      <c r="Q224" s="2059"/>
      <c r="R224" s="2059"/>
      <c r="S224" s="2059"/>
      <c r="T224" s="2059"/>
      <c r="U224" s="2059"/>
      <c r="V224" s="2059"/>
      <c r="W224" s="2059"/>
      <c r="X224" s="2059"/>
      <c r="Y224" s="2075"/>
      <c r="Z224" s="2075"/>
      <c r="AA224" s="2075"/>
      <c r="AB224" s="2076"/>
    </row>
    <row r="225" spans="1:28" ht="17.25" customHeight="1"/>
    <row r="226" spans="1:28" ht="17.25" customHeight="1">
      <c r="A226" s="2049" t="s">
        <v>4590</v>
      </c>
    </row>
    <row r="227" spans="1:28" ht="6" customHeight="1">
      <c r="B227" s="2069"/>
      <c r="C227" s="2070"/>
      <c r="D227" s="2070"/>
      <c r="E227" s="2070"/>
      <c r="F227" s="2070"/>
      <c r="G227" s="2070"/>
      <c r="H227" s="2070"/>
      <c r="I227" s="2070"/>
      <c r="J227" s="2070"/>
      <c r="K227" s="2070"/>
      <c r="L227" s="2070"/>
      <c r="M227" s="2070"/>
      <c r="N227" s="2070"/>
      <c r="O227" s="2070"/>
      <c r="P227" s="2070"/>
      <c r="Q227" s="2070"/>
      <c r="R227" s="2070"/>
      <c r="S227" s="2070"/>
      <c r="T227" s="2070"/>
      <c r="U227" s="2070"/>
      <c r="V227" s="2070"/>
      <c r="W227" s="2070"/>
      <c r="X227" s="2070"/>
      <c r="Y227" s="2071"/>
      <c r="Z227" s="2071"/>
      <c r="AA227" s="2071"/>
      <c r="AB227" s="2072"/>
    </row>
    <row r="228" spans="1:28" ht="17.25" customHeight="1">
      <c r="B228" s="5419"/>
      <c r="C228" s="5420"/>
      <c r="D228" s="5420"/>
      <c r="E228" s="5420"/>
      <c r="F228" s="5420"/>
      <c r="G228" s="5420"/>
      <c r="H228" s="5420"/>
      <c r="I228" s="5420"/>
      <c r="J228" s="5420"/>
      <c r="K228" s="5420"/>
      <c r="L228" s="5420"/>
      <c r="M228" s="5420"/>
      <c r="N228" s="5420"/>
      <c r="O228" s="5420"/>
      <c r="P228" s="5420"/>
      <c r="Q228" s="5420"/>
      <c r="R228" s="5420"/>
      <c r="S228" s="5420"/>
      <c r="T228" s="5420"/>
      <c r="U228" s="5420"/>
      <c r="V228" s="5420"/>
      <c r="W228" s="5420"/>
      <c r="X228" s="5420"/>
      <c r="Y228" s="5420"/>
      <c r="Z228" s="5420"/>
      <c r="AA228" s="5420"/>
      <c r="AB228" s="5421"/>
    </row>
    <row r="229" spans="1:28" ht="17.25" customHeight="1">
      <c r="B229" s="5419"/>
      <c r="C229" s="5420"/>
      <c r="D229" s="5420"/>
      <c r="E229" s="5420"/>
      <c r="F229" s="5420"/>
      <c r="G229" s="5420"/>
      <c r="H229" s="5420"/>
      <c r="I229" s="5420"/>
      <c r="J229" s="5420"/>
      <c r="K229" s="5420"/>
      <c r="L229" s="5420"/>
      <c r="M229" s="5420"/>
      <c r="N229" s="5420"/>
      <c r="O229" s="5420"/>
      <c r="P229" s="5420"/>
      <c r="Q229" s="5420"/>
      <c r="R229" s="5420"/>
      <c r="S229" s="5420"/>
      <c r="T229" s="5420"/>
      <c r="U229" s="5420"/>
      <c r="V229" s="5420"/>
      <c r="W229" s="5420"/>
      <c r="X229" s="5420"/>
      <c r="Y229" s="5420"/>
      <c r="Z229" s="5420"/>
      <c r="AA229" s="5420"/>
      <c r="AB229" s="5421"/>
    </row>
    <row r="230" spans="1:28" ht="17.25" customHeight="1">
      <c r="B230" s="5419"/>
      <c r="C230" s="5420"/>
      <c r="D230" s="5420"/>
      <c r="E230" s="5420"/>
      <c r="F230" s="5420"/>
      <c r="G230" s="5420"/>
      <c r="H230" s="5420"/>
      <c r="I230" s="5420"/>
      <c r="J230" s="5420"/>
      <c r="K230" s="5420"/>
      <c r="L230" s="5420"/>
      <c r="M230" s="5420"/>
      <c r="N230" s="5420"/>
      <c r="O230" s="5420"/>
      <c r="P230" s="5420"/>
      <c r="Q230" s="5420"/>
      <c r="R230" s="5420"/>
      <c r="S230" s="5420"/>
      <c r="T230" s="5420"/>
      <c r="U230" s="5420"/>
      <c r="V230" s="5420"/>
      <c r="W230" s="5420"/>
      <c r="X230" s="5420"/>
      <c r="Y230" s="5420"/>
      <c r="Z230" s="5420"/>
      <c r="AA230" s="5420"/>
      <c r="AB230" s="5421"/>
    </row>
    <row r="231" spans="1:28" ht="6" customHeight="1">
      <c r="B231" s="2074"/>
      <c r="C231" s="2059"/>
      <c r="D231" s="2059"/>
      <c r="E231" s="2059"/>
      <c r="F231" s="2059"/>
      <c r="G231" s="2059"/>
      <c r="H231" s="2059"/>
      <c r="I231" s="2059"/>
      <c r="J231" s="2059"/>
      <c r="K231" s="2059"/>
      <c r="L231" s="2059"/>
      <c r="M231" s="2059"/>
      <c r="N231" s="2059"/>
      <c r="O231" s="2059"/>
      <c r="P231" s="2059"/>
      <c r="Q231" s="2059"/>
      <c r="R231" s="2059"/>
      <c r="S231" s="2059"/>
      <c r="T231" s="2059"/>
      <c r="U231" s="2059"/>
      <c r="V231" s="2059"/>
      <c r="W231" s="2059"/>
      <c r="X231" s="2059"/>
      <c r="Y231" s="2075"/>
      <c r="Z231" s="2075"/>
      <c r="AA231" s="2075"/>
      <c r="AB231" s="2076"/>
    </row>
    <row r="232" spans="1:28" ht="17.25" customHeight="1"/>
    <row r="233" spans="1:28" ht="17.25" customHeight="1">
      <c r="A233" s="2049" t="s">
        <v>4591</v>
      </c>
    </row>
    <row r="234" spans="1:28" ht="6" customHeight="1">
      <c r="B234" s="2069"/>
      <c r="C234" s="2070"/>
      <c r="D234" s="2070"/>
      <c r="E234" s="2070"/>
      <c r="F234" s="2070"/>
      <c r="G234" s="2070"/>
      <c r="H234" s="2070"/>
      <c r="I234" s="2070"/>
      <c r="J234" s="2070"/>
      <c r="K234" s="2070"/>
      <c r="L234" s="2070"/>
      <c r="M234" s="2070"/>
      <c r="N234" s="2070"/>
      <c r="O234" s="2070"/>
      <c r="P234" s="2070"/>
      <c r="Q234" s="2070"/>
      <c r="R234" s="2070"/>
      <c r="S234" s="2070"/>
      <c r="T234" s="2070"/>
      <c r="U234" s="2070"/>
      <c r="V234" s="2070"/>
      <c r="W234" s="2070"/>
      <c r="X234" s="2070"/>
      <c r="Y234" s="2071"/>
      <c r="Z234" s="2071"/>
      <c r="AA234" s="2071"/>
      <c r="AB234" s="2072"/>
    </row>
    <row r="235" spans="1:28" ht="17.25" customHeight="1">
      <c r="B235" s="2073" t="s">
        <v>4592</v>
      </c>
      <c r="N235" s="5414" t="str">
        <f>cst_wskakunin_KOUJI_TYAKUSYU_YOTEI_DATE</f>
        <v/>
      </c>
      <c r="O235" s="5414"/>
      <c r="P235" s="1179" t="s">
        <v>477</v>
      </c>
      <c r="Q235" s="5415" t="str">
        <f>cst_wskakunin_KOUJI_TYAKUSYU_YOTEI_DATE</f>
        <v/>
      </c>
      <c r="R235" s="5415"/>
      <c r="S235" s="1179" t="s">
        <v>5</v>
      </c>
      <c r="T235" s="5416" t="str">
        <f>cst_wskakunin_KOUJI_TYAKUSYU_YOTEI_DATE</f>
        <v/>
      </c>
      <c r="U235" s="5416"/>
      <c r="V235" s="1179" t="s">
        <v>478</v>
      </c>
      <c r="Y235" s="2049"/>
      <c r="Z235" s="2049"/>
      <c r="AA235" s="2049"/>
      <c r="AB235" s="2077"/>
    </row>
    <row r="236" spans="1:28" ht="6" customHeight="1">
      <c r="B236" s="2074"/>
      <c r="C236" s="2059"/>
      <c r="D236" s="2059"/>
      <c r="E236" s="2059"/>
      <c r="F236" s="2059"/>
      <c r="G236" s="2059"/>
      <c r="H236" s="2059"/>
      <c r="I236" s="2059"/>
      <c r="J236" s="2059"/>
      <c r="K236" s="2059"/>
      <c r="L236" s="2059"/>
      <c r="M236" s="2059"/>
      <c r="N236" s="2059"/>
      <c r="O236" s="2059"/>
      <c r="P236" s="2059"/>
      <c r="Q236" s="2059"/>
      <c r="R236" s="2059"/>
      <c r="S236" s="2059"/>
      <c r="T236" s="2059"/>
      <c r="U236" s="2059"/>
      <c r="V236" s="2059"/>
      <c r="W236" s="2059"/>
      <c r="X236" s="2059"/>
      <c r="Y236" s="2075"/>
      <c r="Z236" s="2075"/>
      <c r="AA236" s="2075"/>
      <c r="AB236" s="2076"/>
    </row>
    <row r="237" spans="1:28" ht="6" customHeight="1">
      <c r="B237" s="2069"/>
      <c r="C237" s="2070"/>
      <c r="D237" s="2070"/>
      <c r="E237" s="2070"/>
      <c r="F237" s="2070"/>
      <c r="G237" s="2070"/>
      <c r="H237" s="2070"/>
      <c r="I237" s="2070"/>
      <c r="J237" s="2070"/>
      <c r="K237" s="2070"/>
      <c r="L237" s="2070"/>
      <c r="M237" s="2070"/>
      <c r="N237" s="2070"/>
      <c r="O237" s="2070"/>
      <c r="P237" s="2070"/>
      <c r="Q237" s="2070"/>
      <c r="R237" s="2070"/>
      <c r="S237" s="2070"/>
      <c r="T237" s="2070"/>
      <c r="U237" s="2070"/>
      <c r="V237" s="2070"/>
      <c r="W237" s="2070"/>
      <c r="X237" s="2070"/>
      <c r="Y237" s="2071"/>
      <c r="Z237" s="2071"/>
      <c r="AA237" s="2071"/>
      <c r="AB237" s="2072"/>
    </row>
    <row r="238" spans="1:28" ht="17.25" customHeight="1">
      <c r="B238" s="2073" t="s">
        <v>4593</v>
      </c>
      <c r="N238" s="5414" t="str">
        <f>cst_wskakunin_KOUJI_KANRYOU_YOTEI_DATE</f>
        <v/>
      </c>
      <c r="O238" s="5414"/>
      <c r="P238" s="1179" t="s">
        <v>477</v>
      </c>
      <c r="Q238" s="5415" t="str">
        <f>cst_wskakunin_KOUJI_KANRYOU_YOTEI_DATE</f>
        <v/>
      </c>
      <c r="R238" s="5415"/>
      <c r="S238" s="1179" t="s">
        <v>5</v>
      </c>
      <c r="T238" s="5416" t="str">
        <f>cst_wskakunin_KOUJI_KANRYOU_YOTEI_DATE</f>
        <v/>
      </c>
      <c r="U238" s="5416"/>
      <c r="V238" s="1179" t="s">
        <v>478</v>
      </c>
      <c r="Y238" s="2049"/>
      <c r="Z238" s="2049"/>
      <c r="AA238" s="2049"/>
      <c r="AB238" s="2077"/>
    </row>
    <row r="239" spans="1:28" ht="6" customHeight="1">
      <c r="B239" s="2074"/>
      <c r="C239" s="2059"/>
      <c r="D239" s="2059"/>
      <c r="E239" s="2059"/>
      <c r="F239" s="2059"/>
      <c r="G239" s="2059"/>
      <c r="H239" s="2059"/>
      <c r="I239" s="2059"/>
      <c r="J239" s="2059"/>
      <c r="K239" s="2059"/>
      <c r="L239" s="2059"/>
      <c r="M239" s="2059"/>
      <c r="N239" s="2059"/>
      <c r="O239" s="2059"/>
      <c r="P239" s="2059"/>
      <c r="Q239" s="2059"/>
      <c r="R239" s="2059"/>
      <c r="S239" s="2059"/>
      <c r="T239" s="2059"/>
      <c r="U239" s="2059"/>
      <c r="V239" s="2059"/>
      <c r="W239" s="2059"/>
      <c r="X239" s="2059"/>
      <c r="Y239" s="2075"/>
      <c r="Z239" s="2075"/>
      <c r="AA239" s="2075"/>
      <c r="AB239" s="2076"/>
    </row>
    <row r="240" spans="1:28" ht="17.25" customHeight="1"/>
    <row r="241" spans="1:20" ht="17.25" customHeight="1">
      <c r="A241" s="2049" t="s">
        <v>4613</v>
      </c>
      <c r="O241" s="5417"/>
      <c r="P241" s="5417"/>
      <c r="Q241" s="2052" t="s">
        <v>477</v>
      </c>
      <c r="R241" s="5417"/>
      <c r="S241" s="5417"/>
      <c r="T241" s="2052" t="s">
        <v>5</v>
      </c>
    </row>
    <row r="242" spans="1:20" ht="17.25" customHeight="1"/>
    <row r="243" spans="1:20" ht="17.25" customHeight="1">
      <c r="A243" s="2049" t="s">
        <v>3028</v>
      </c>
    </row>
    <row r="244" spans="1:20" ht="17.25" customHeight="1">
      <c r="A244" s="2049" t="s">
        <v>4614</v>
      </c>
    </row>
    <row r="245" spans="1:20" ht="17.25" customHeight="1">
      <c r="A245" s="2049" t="s">
        <v>4615</v>
      </c>
    </row>
    <row r="246" spans="1:20" ht="17.25" customHeight="1">
      <c r="A246" s="2049" t="s">
        <v>4368</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18" t="s">
        <v>4616</v>
      </c>
      <c r="B272" s="5418"/>
      <c r="C272" s="5418"/>
      <c r="D272" s="5418"/>
      <c r="E272" s="5418"/>
      <c r="F272" s="5418"/>
      <c r="G272" s="5418"/>
      <c r="H272" s="5418"/>
      <c r="I272" s="5418"/>
      <c r="J272" s="5418"/>
      <c r="K272" s="5418"/>
      <c r="L272" s="5418"/>
      <c r="M272" s="5418"/>
      <c r="N272" s="5418"/>
      <c r="O272" s="5418"/>
      <c r="P272" s="5418"/>
      <c r="Q272" s="5418"/>
      <c r="R272" s="5418"/>
      <c r="S272" s="5418"/>
      <c r="T272" s="5418"/>
      <c r="U272" s="5418"/>
      <c r="V272" s="5418"/>
      <c r="W272" s="5418"/>
      <c r="X272" s="5418"/>
      <c r="Y272" s="5418"/>
      <c r="Z272" s="5418"/>
      <c r="AA272" s="5418"/>
      <c r="AB272" s="5418"/>
    </row>
    <row r="273" spans="1:28" ht="17.25" customHeight="1">
      <c r="A273" s="2052"/>
      <c r="B273" s="2052"/>
      <c r="C273" s="2052"/>
      <c r="D273" s="2052"/>
      <c r="E273" s="2052"/>
      <c r="F273" s="2052"/>
      <c r="G273" s="2052"/>
      <c r="H273" s="2052"/>
      <c r="I273" s="2052"/>
      <c r="J273" s="2052"/>
      <c r="K273" s="2052"/>
      <c r="L273" s="2052"/>
      <c r="M273" s="2052"/>
      <c r="N273" s="2052"/>
      <c r="O273" s="2052"/>
      <c r="P273" s="2052"/>
      <c r="Q273" s="2052"/>
      <c r="R273" s="2052"/>
      <c r="S273" s="2052"/>
      <c r="T273" s="2052"/>
      <c r="U273" s="2052"/>
      <c r="V273" s="2052"/>
      <c r="W273" s="2052"/>
      <c r="X273" s="2052"/>
      <c r="Y273" s="2052"/>
      <c r="Z273" s="2052"/>
      <c r="AA273" s="2052"/>
      <c r="AB273" s="2052"/>
    </row>
    <row r="274" spans="1:28" ht="17.25" customHeight="1">
      <c r="A274" s="2049" t="s">
        <v>4617</v>
      </c>
    </row>
    <row r="275" spans="1:28" ht="6" customHeight="1">
      <c r="B275" s="2069"/>
      <c r="C275" s="2070"/>
      <c r="D275" s="2070"/>
      <c r="E275" s="2070"/>
      <c r="F275" s="2070"/>
      <c r="G275" s="2070"/>
      <c r="H275" s="2070"/>
      <c r="I275" s="2070"/>
      <c r="J275" s="2070"/>
      <c r="K275" s="2070"/>
      <c r="L275" s="2070"/>
      <c r="M275" s="2070"/>
      <c r="N275" s="2070"/>
      <c r="O275" s="2070"/>
      <c r="P275" s="2070"/>
      <c r="Q275" s="2070"/>
      <c r="R275" s="2070"/>
      <c r="S275" s="2070"/>
      <c r="T275" s="2070"/>
      <c r="U275" s="2070"/>
      <c r="V275" s="2070"/>
      <c r="W275" s="2070"/>
      <c r="X275" s="2070"/>
      <c r="Y275" s="2071"/>
      <c r="Z275" s="2071"/>
      <c r="AA275" s="2071"/>
      <c r="AB275" s="2072"/>
    </row>
    <row r="276" spans="1:28" ht="17.25" customHeight="1">
      <c r="B276" s="5449"/>
      <c r="C276" s="5450"/>
      <c r="D276" s="5450"/>
      <c r="E276" s="5450"/>
      <c r="F276" s="5450"/>
      <c r="G276" s="5450"/>
      <c r="H276" s="5450"/>
      <c r="I276" s="5450"/>
      <c r="J276" s="5450"/>
      <c r="K276" s="5450"/>
      <c r="L276" s="5450"/>
      <c r="M276" s="5450"/>
      <c r="N276" s="5450"/>
      <c r="O276" s="5450"/>
      <c r="P276" s="5450"/>
      <c r="Q276" s="5450"/>
      <c r="R276" s="5450"/>
      <c r="S276" s="5450"/>
      <c r="T276" s="5450"/>
      <c r="U276" s="5450"/>
      <c r="V276" s="5450"/>
      <c r="W276" s="5450"/>
      <c r="X276" s="5450"/>
      <c r="Y276" s="5450"/>
      <c r="Z276" s="5450"/>
      <c r="AA276" s="5450"/>
      <c r="AB276" s="5451"/>
    </row>
    <row r="277" spans="1:28" ht="17.25" customHeight="1">
      <c r="B277" s="5449"/>
      <c r="C277" s="5450"/>
      <c r="D277" s="5450"/>
      <c r="E277" s="5450"/>
      <c r="F277" s="5450"/>
      <c r="G277" s="5450"/>
      <c r="H277" s="5450"/>
      <c r="I277" s="5450"/>
      <c r="J277" s="5450"/>
      <c r="K277" s="5450"/>
      <c r="L277" s="5450"/>
      <c r="M277" s="5450"/>
      <c r="N277" s="5450"/>
      <c r="O277" s="5450"/>
      <c r="P277" s="5450"/>
      <c r="Q277" s="5450"/>
      <c r="R277" s="5450"/>
      <c r="S277" s="5450"/>
      <c r="T277" s="5450"/>
      <c r="U277" s="5450"/>
      <c r="V277" s="5450"/>
      <c r="W277" s="5450"/>
      <c r="X277" s="5450"/>
      <c r="Y277" s="5450"/>
      <c r="Z277" s="5450"/>
      <c r="AA277" s="5450"/>
      <c r="AB277" s="5451"/>
    </row>
    <row r="278" spans="1:28" ht="17.25" customHeight="1">
      <c r="B278" s="5449"/>
      <c r="C278" s="5450"/>
      <c r="D278" s="5450"/>
      <c r="E278" s="5450"/>
      <c r="F278" s="5450"/>
      <c r="G278" s="5450"/>
      <c r="H278" s="5450"/>
      <c r="I278" s="5450"/>
      <c r="J278" s="5450"/>
      <c r="K278" s="5450"/>
      <c r="L278" s="5450"/>
      <c r="M278" s="5450"/>
      <c r="N278" s="5450"/>
      <c r="O278" s="5450"/>
      <c r="P278" s="5450"/>
      <c r="Q278" s="5450"/>
      <c r="R278" s="5450"/>
      <c r="S278" s="5450"/>
      <c r="T278" s="5450"/>
      <c r="U278" s="5450"/>
      <c r="V278" s="5450"/>
      <c r="W278" s="5450"/>
      <c r="X278" s="5450"/>
      <c r="Y278" s="5450"/>
      <c r="Z278" s="5450"/>
      <c r="AA278" s="5450"/>
      <c r="AB278" s="5451"/>
    </row>
    <row r="279" spans="1:28" ht="17.25" customHeight="1">
      <c r="B279" s="5449"/>
      <c r="C279" s="5450"/>
      <c r="D279" s="5450"/>
      <c r="E279" s="5450"/>
      <c r="F279" s="5450"/>
      <c r="G279" s="5450"/>
      <c r="H279" s="5450"/>
      <c r="I279" s="5450"/>
      <c r="J279" s="5450"/>
      <c r="K279" s="5450"/>
      <c r="L279" s="5450"/>
      <c r="M279" s="5450"/>
      <c r="N279" s="5450"/>
      <c r="O279" s="5450"/>
      <c r="P279" s="5450"/>
      <c r="Q279" s="5450"/>
      <c r="R279" s="5450"/>
      <c r="S279" s="5450"/>
      <c r="T279" s="5450"/>
      <c r="U279" s="5450"/>
      <c r="V279" s="5450"/>
      <c r="W279" s="5450"/>
      <c r="X279" s="5450"/>
      <c r="Y279" s="5450"/>
      <c r="Z279" s="5450"/>
      <c r="AA279" s="5450"/>
      <c r="AB279" s="5451"/>
    </row>
    <row r="280" spans="1:28" ht="6" customHeight="1">
      <c r="B280" s="2074"/>
      <c r="C280" s="2059"/>
      <c r="D280" s="2059"/>
      <c r="E280" s="2059"/>
      <c r="F280" s="2059"/>
      <c r="G280" s="2059"/>
      <c r="H280" s="2059"/>
      <c r="I280" s="2059"/>
      <c r="J280" s="2059"/>
      <c r="K280" s="2059"/>
      <c r="L280" s="2059"/>
      <c r="M280" s="2059"/>
      <c r="N280" s="2059"/>
      <c r="O280" s="2059"/>
      <c r="P280" s="2059"/>
      <c r="Q280" s="2059"/>
      <c r="R280" s="2059"/>
      <c r="S280" s="2059"/>
      <c r="T280" s="2059"/>
      <c r="U280" s="2059"/>
      <c r="V280" s="2059"/>
      <c r="W280" s="2059"/>
      <c r="X280" s="2059"/>
      <c r="Y280" s="2075"/>
      <c r="Z280" s="2075"/>
      <c r="AA280" s="2075"/>
      <c r="AB280" s="2076"/>
    </row>
    <row r="281" spans="1:28" ht="17.25" customHeight="1">
      <c r="A281" s="2049" t="s">
        <v>3028</v>
      </c>
    </row>
    <row r="282" spans="1:28" ht="17.25" customHeight="1">
      <c r="A282" s="2049" t="s">
        <v>4618</v>
      </c>
    </row>
    <row r="283" spans="1:28" ht="17.25" customHeight="1">
      <c r="A283" s="2049" t="s">
        <v>4619</v>
      </c>
    </row>
    <row r="284" spans="1:28" ht="17.25" customHeight="1"/>
    <row r="285" spans="1:28" ht="17.25" customHeight="1">
      <c r="A285" s="2049" t="s">
        <v>5453</v>
      </c>
    </row>
    <row r="286" spans="1:28" ht="17.25" customHeight="1">
      <c r="A286" s="2049" t="s">
        <v>4620</v>
      </c>
    </row>
    <row r="287" spans="1:28" ht="6" customHeight="1">
      <c r="B287" s="2069"/>
      <c r="C287" s="2070"/>
      <c r="D287" s="2070"/>
      <c r="E287" s="2070"/>
      <c r="F287" s="2070"/>
      <c r="G287" s="2070"/>
      <c r="H287" s="2070"/>
      <c r="I287" s="2070"/>
      <c r="J287" s="2070"/>
      <c r="K287" s="2070"/>
      <c r="L287" s="2070"/>
      <c r="M287" s="2070"/>
      <c r="N287" s="2070"/>
      <c r="O287" s="2070"/>
      <c r="P287" s="2070"/>
      <c r="Q287" s="2070"/>
      <c r="R287" s="2070"/>
      <c r="S287" s="2070"/>
      <c r="T287" s="2070"/>
      <c r="U287" s="2070"/>
      <c r="V287" s="2070"/>
      <c r="W287" s="2070"/>
      <c r="X287" s="2070"/>
      <c r="Y287" s="2071"/>
      <c r="Z287" s="2071"/>
      <c r="AA287" s="2071"/>
      <c r="AB287" s="2072"/>
    </row>
    <row r="288" spans="1:28" ht="17.25" customHeight="1">
      <c r="B288" s="5419"/>
      <c r="C288" s="5420"/>
      <c r="D288" s="5420"/>
      <c r="E288" s="5420"/>
      <c r="F288" s="5420"/>
      <c r="G288" s="5420"/>
      <c r="H288" s="5420"/>
      <c r="I288" s="5420"/>
      <c r="J288" s="5420"/>
      <c r="K288" s="5420"/>
      <c r="L288" s="5420"/>
      <c r="M288" s="5420"/>
      <c r="N288" s="5420"/>
      <c r="O288" s="5420"/>
      <c r="P288" s="5420"/>
      <c r="Q288" s="5420"/>
      <c r="R288" s="5420"/>
      <c r="S288" s="5420"/>
      <c r="T288" s="5420"/>
      <c r="U288" s="5420"/>
      <c r="V288" s="5420"/>
      <c r="W288" s="5420"/>
      <c r="X288" s="5420"/>
      <c r="Y288" s="5420"/>
      <c r="Z288" s="5420"/>
      <c r="AA288" s="5420"/>
      <c r="AB288" s="5421"/>
    </row>
    <row r="289" spans="1:28" ht="17.25" customHeight="1">
      <c r="B289" s="5419"/>
      <c r="C289" s="5420"/>
      <c r="D289" s="5420"/>
      <c r="E289" s="5420"/>
      <c r="F289" s="5420"/>
      <c r="G289" s="5420"/>
      <c r="H289" s="5420"/>
      <c r="I289" s="5420"/>
      <c r="J289" s="5420"/>
      <c r="K289" s="5420"/>
      <c r="L289" s="5420"/>
      <c r="M289" s="5420"/>
      <c r="N289" s="5420"/>
      <c r="O289" s="5420"/>
      <c r="P289" s="5420"/>
      <c r="Q289" s="5420"/>
      <c r="R289" s="5420"/>
      <c r="S289" s="5420"/>
      <c r="T289" s="5420"/>
      <c r="U289" s="5420"/>
      <c r="V289" s="5420"/>
      <c r="W289" s="5420"/>
      <c r="X289" s="5420"/>
      <c r="Y289" s="5420"/>
      <c r="Z289" s="5420"/>
      <c r="AA289" s="5420"/>
      <c r="AB289" s="5421"/>
    </row>
    <row r="290" spans="1:28" ht="17.25" customHeight="1">
      <c r="B290" s="5419"/>
      <c r="C290" s="5420"/>
      <c r="D290" s="5420"/>
      <c r="E290" s="5420"/>
      <c r="F290" s="5420"/>
      <c r="G290" s="5420"/>
      <c r="H290" s="5420"/>
      <c r="I290" s="5420"/>
      <c r="J290" s="5420"/>
      <c r="K290" s="5420"/>
      <c r="L290" s="5420"/>
      <c r="M290" s="5420"/>
      <c r="N290" s="5420"/>
      <c r="O290" s="5420"/>
      <c r="P290" s="5420"/>
      <c r="Q290" s="5420"/>
      <c r="R290" s="5420"/>
      <c r="S290" s="5420"/>
      <c r="T290" s="5420"/>
      <c r="U290" s="5420"/>
      <c r="V290" s="5420"/>
      <c r="W290" s="5420"/>
      <c r="X290" s="5420"/>
      <c r="Y290" s="5420"/>
      <c r="Z290" s="5420"/>
      <c r="AA290" s="5420"/>
      <c r="AB290" s="5421"/>
    </row>
    <row r="291" spans="1:28" ht="6" customHeight="1">
      <c r="B291" s="2074"/>
      <c r="C291" s="2059"/>
      <c r="D291" s="2059"/>
      <c r="E291" s="2059"/>
      <c r="F291" s="2059"/>
      <c r="G291" s="2059"/>
      <c r="H291" s="2059"/>
      <c r="I291" s="2059"/>
      <c r="J291" s="2059"/>
      <c r="K291" s="2059"/>
      <c r="L291" s="2059"/>
      <c r="M291" s="2059"/>
      <c r="N291" s="2059"/>
      <c r="O291" s="2059"/>
      <c r="P291" s="2059"/>
      <c r="Q291" s="2059"/>
      <c r="R291" s="2059"/>
      <c r="S291" s="2059"/>
      <c r="T291" s="2059"/>
      <c r="U291" s="2059"/>
      <c r="V291" s="2059"/>
      <c r="W291" s="2059"/>
      <c r="X291" s="2059"/>
      <c r="Y291" s="2075"/>
      <c r="Z291" s="2075"/>
      <c r="AA291" s="2075"/>
      <c r="AB291" s="2076"/>
    </row>
    <row r="292" spans="1:28" ht="17.25" customHeight="1"/>
    <row r="293" spans="1:28" ht="17.25" customHeight="1">
      <c r="A293" s="2049" t="s">
        <v>4621</v>
      </c>
    </row>
    <row r="294" spans="1:28" ht="6" customHeight="1">
      <c r="B294" s="2069"/>
      <c r="C294" s="2070"/>
      <c r="D294" s="2070"/>
      <c r="E294" s="2070"/>
      <c r="F294" s="2070"/>
      <c r="G294" s="2070"/>
      <c r="H294" s="2070"/>
      <c r="I294" s="2070"/>
      <c r="J294" s="2070"/>
      <c r="K294" s="2070"/>
      <c r="L294" s="2070"/>
      <c r="M294" s="2070"/>
      <c r="N294" s="2070"/>
      <c r="O294" s="2070"/>
      <c r="P294" s="2070"/>
      <c r="Q294" s="2070"/>
      <c r="R294" s="2070"/>
      <c r="S294" s="2070"/>
      <c r="T294" s="2070"/>
      <c r="U294" s="2070"/>
      <c r="V294" s="2070"/>
      <c r="W294" s="2070"/>
      <c r="X294" s="2070"/>
      <c r="Y294" s="2071"/>
      <c r="Z294" s="2071"/>
      <c r="AA294" s="2071"/>
      <c r="AB294" s="2072"/>
    </row>
    <row r="295" spans="1:28" ht="17.25" customHeight="1">
      <c r="B295" s="5419"/>
      <c r="C295" s="5420"/>
      <c r="D295" s="5420"/>
      <c r="E295" s="5420"/>
      <c r="F295" s="5420"/>
      <c r="G295" s="5420"/>
      <c r="H295" s="5420"/>
      <c r="I295" s="5420"/>
      <c r="J295" s="5420"/>
      <c r="K295" s="5420"/>
      <c r="L295" s="5420"/>
      <c r="M295" s="5420"/>
      <c r="N295" s="5420"/>
      <c r="O295" s="5420"/>
      <c r="P295" s="5420"/>
      <c r="Q295" s="5420"/>
      <c r="R295" s="5420"/>
      <c r="S295" s="5420"/>
      <c r="T295" s="5420"/>
      <c r="U295" s="5420"/>
      <c r="V295" s="5420"/>
      <c r="W295" s="5420"/>
      <c r="X295" s="5420"/>
      <c r="Y295" s="5420"/>
      <c r="Z295" s="5420"/>
      <c r="AA295" s="5420"/>
      <c r="AB295" s="5421"/>
    </row>
    <row r="296" spans="1:28" ht="17.25" customHeight="1">
      <c r="B296" s="5419"/>
      <c r="C296" s="5420"/>
      <c r="D296" s="5420"/>
      <c r="E296" s="5420"/>
      <c r="F296" s="5420"/>
      <c r="G296" s="5420"/>
      <c r="H296" s="5420"/>
      <c r="I296" s="5420"/>
      <c r="J296" s="5420"/>
      <c r="K296" s="5420"/>
      <c r="L296" s="5420"/>
      <c r="M296" s="5420"/>
      <c r="N296" s="5420"/>
      <c r="O296" s="5420"/>
      <c r="P296" s="5420"/>
      <c r="Q296" s="5420"/>
      <c r="R296" s="5420"/>
      <c r="S296" s="5420"/>
      <c r="T296" s="5420"/>
      <c r="U296" s="5420"/>
      <c r="V296" s="5420"/>
      <c r="W296" s="5420"/>
      <c r="X296" s="5420"/>
      <c r="Y296" s="5420"/>
      <c r="Z296" s="5420"/>
      <c r="AA296" s="5420"/>
      <c r="AB296" s="5421"/>
    </row>
    <row r="297" spans="1:28" ht="17.25" customHeight="1">
      <c r="B297" s="5419"/>
      <c r="C297" s="5420"/>
      <c r="D297" s="5420"/>
      <c r="E297" s="5420"/>
      <c r="F297" s="5420"/>
      <c r="G297" s="5420"/>
      <c r="H297" s="5420"/>
      <c r="I297" s="5420"/>
      <c r="J297" s="5420"/>
      <c r="K297" s="5420"/>
      <c r="L297" s="5420"/>
      <c r="M297" s="5420"/>
      <c r="N297" s="5420"/>
      <c r="O297" s="5420"/>
      <c r="P297" s="5420"/>
      <c r="Q297" s="5420"/>
      <c r="R297" s="5420"/>
      <c r="S297" s="5420"/>
      <c r="T297" s="5420"/>
      <c r="U297" s="5420"/>
      <c r="V297" s="5420"/>
      <c r="W297" s="5420"/>
      <c r="X297" s="5420"/>
      <c r="Y297" s="5420"/>
      <c r="Z297" s="5420"/>
      <c r="AA297" s="5420"/>
      <c r="AB297" s="5421"/>
    </row>
    <row r="298" spans="1:28" ht="6" customHeight="1">
      <c r="B298" s="2074"/>
      <c r="C298" s="2059"/>
      <c r="D298" s="2059"/>
      <c r="E298" s="2059"/>
      <c r="F298" s="2059"/>
      <c r="G298" s="2059"/>
      <c r="H298" s="2059"/>
      <c r="I298" s="2059"/>
      <c r="J298" s="2059"/>
      <c r="K298" s="2059"/>
      <c r="L298" s="2059"/>
      <c r="M298" s="2059"/>
      <c r="N298" s="2059"/>
      <c r="O298" s="2059"/>
      <c r="P298" s="2059"/>
      <c r="Q298" s="2059"/>
      <c r="R298" s="2059"/>
      <c r="S298" s="2059"/>
      <c r="T298" s="2059"/>
      <c r="U298" s="2059"/>
      <c r="V298" s="2059"/>
      <c r="W298" s="2059"/>
      <c r="X298" s="2059"/>
      <c r="Y298" s="2075"/>
      <c r="Z298" s="2075"/>
      <c r="AA298" s="2075"/>
      <c r="AB298" s="2076"/>
    </row>
    <row r="299" spans="1:28" ht="17.25" customHeight="1"/>
    <row r="300" spans="1:28" ht="17.25" customHeight="1">
      <c r="A300" s="2049" t="s">
        <v>4591</v>
      </c>
    </row>
    <row r="301" spans="1:28" ht="6" customHeight="1">
      <c r="B301" s="2069"/>
      <c r="C301" s="2070"/>
      <c r="D301" s="2070"/>
      <c r="E301" s="2070"/>
      <c r="F301" s="2070"/>
      <c r="G301" s="2070"/>
      <c r="H301" s="2070"/>
      <c r="I301" s="2070"/>
      <c r="J301" s="2070"/>
      <c r="K301" s="2070"/>
      <c r="L301" s="2070"/>
      <c r="M301" s="2070"/>
      <c r="N301" s="2070"/>
      <c r="O301" s="2070"/>
      <c r="P301" s="2070"/>
      <c r="Q301" s="2070"/>
      <c r="R301" s="2070"/>
      <c r="S301" s="2070"/>
      <c r="T301" s="2070"/>
      <c r="U301" s="2070"/>
      <c r="V301" s="2070"/>
      <c r="W301" s="2070"/>
      <c r="X301" s="2070"/>
      <c r="Y301" s="2071"/>
      <c r="Z301" s="2071"/>
      <c r="AA301" s="2071"/>
      <c r="AB301" s="2072"/>
    </row>
    <row r="302" spans="1:28" ht="17.25" customHeight="1">
      <c r="B302" s="2073" t="s">
        <v>4592</v>
      </c>
      <c r="N302" s="5414" t="str">
        <f>cst_wskakunin_KOUJI_TYAKUSYU_YOTEI_DATE</f>
        <v/>
      </c>
      <c r="O302" s="5414"/>
      <c r="P302" s="1179" t="s">
        <v>477</v>
      </c>
      <c r="Q302" s="5415" t="str">
        <f>cst_wskakunin_KOUJI_TYAKUSYU_YOTEI_DATE</f>
        <v/>
      </c>
      <c r="R302" s="5415"/>
      <c r="S302" s="1179" t="s">
        <v>5</v>
      </c>
      <c r="T302" s="5416" t="str">
        <f>cst_wskakunin_KOUJI_TYAKUSYU_YOTEI_DATE</f>
        <v/>
      </c>
      <c r="U302" s="5416"/>
      <c r="V302" s="1179" t="s">
        <v>478</v>
      </c>
      <c r="Y302" s="2049"/>
      <c r="Z302" s="2049"/>
      <c r="AA302" s="2049"/>
      <c r="AB302" s="2077"/>
    </row>
    <row r="303" spans="1:28" ht="6" customHeight="1">
      <c r="B303" s="2074"/>
      <c r="C303" s="2059"/>
      <c r="D303" s="2059"/>
      <c r="E303" s="2059"/>
      <c r="F303" s="2059"/>
      <c r="G303" s="2059"/>
      <c r="H303" s="2059"/>
      <c r="I303" s="2059"/>
      <c r="J303" s="2059"/>
      <c r="K303" s="2059"/>
      <c r="L303" s="2059"/>
      <c r="M303" s="2059"/>
      <c r="N303" s="2059"/>
      <c r="O303" s="2059"/>
      <c r="P303" s="2059"/>
      <c r="Q303" s="2059"/>
      <c r="R303" s="2059"/>
      <c r="S303" s="2059"/>
      <c r="T303" s="2059"/>
      <c r="U303" s="2059"/>
      <c r="V303" s="2059"/>
      <c r="W303" s="2059"/>
      <c r="X303" s="2059"/>
      <c r="Y303" s="2075"/>
      <c r="Z303" s="2075"/>
      <c r="AA303" s="2075"/>
      <c r="AB303" s="2076"/>
    </row>
    <row r="304" spans="1:28" ht="6" customHeight="1">
      <c r="B304" s="2069"/>
      <c r="C304" s="2070"/>
      <c r="D304" s="2070"/>
      <c r="E304" s="2070"/>
      <c r="F304" s="2070"/>
      <c r="G304" s="2070"/>
      <c r="H304" s="2070"/>
      <c r="I304" s="2070"/>
      <c r="J304" s="2070"/>
      <c r="K304" s="2070"/>
      <c r="L304" s="2070"/>
      <c r="M304" s="2070"/>
      <c r="N304" s="2070"/>
      <c r="O304" s="2070"/>
      <c r="P304" s="2070"/>
      <c r="Q304" s="2070"/>
      <c r="R304" s="2070"/>
      <c r="S304" s="2070"/>
      <c r="T304" s="2070"/>
      <c r="U304" s="2070"/>
      <c r="V304" s="2070"/>
      <c r="W304" s="2070"/>
      <c r="X304" s="2070"/>
      <c r="Y304" s="2071"/>
      <c r="Z304" s="2071"/>
      <c r="AA304" s="2071"/>
      <c r="AB304" s="2072"/>
    </row>
    <row r="305" spans="1:28" ht="17.25" customHeight="1">
      <c r="B305" s="2073" t="s">
        <v>4593</v>
      </c>
      <c r="N305" s="5414" t="str">
        <f>cst_wskakunin_KOUJI_KANRYOU_YOTEI_DATE</f>
        <v/>
      </c>
      <c r="O305" s="5414"/>
      <c r="P305" s="1179" t="s">
        <v>477</v>
      </c>
      <c r="Q305" s="5415" t="str">
        <f>cst_wskakunin_KOUJI_KANRYOU_YOTEI_DATE</f>
        <v/>
      </c>
      <c r="R305" s="5415"/>
      <c r="S305" s="1179" t="s">
        <v>5</v>
      </c>
      <c r="T305" s="5416" t="str">
        <f>cst_wskakunin_KOUJI_KANRYOU_YOTEI_DATE</f>
        <v/>
      </c>
      <c r="U305" s="5416"/>
      <c r="V305" s="1179" t="s">
        <v>478</v>
      </c>
      <c r="Y305" s="2049"/>
      <c r="Z305" s="2049"/>
      <c r="AA305" s="2049"/>
      <c r="AB305" s="2077"/>
    </row>
    <row r="306" spans="1:28" ht="6" customHeight="1">
      <c r="B306" s="2074"/>
      <c r="C306" s="2059"/>
      <c r="D306" s="2059"/>
      <c r="E306" s="2059"/>
      <c r="F306" s="2059"/>
      <c r="G306" s="2059"/>
      <c r="H306" s="2059"/>
      <c r="I306" s="2059"/>
      <c r="J306" s="2059"/>
      <c r="K306" s="2059"/>
      <c r="L306" s="2059"/>
      <c r="M306" s="2059"/>
      <c r="N306" s="2059"/>
      <c r="O306" s="2059"/>
      <c r="P306" s="2059"/>
      <c r="Q306" s="2059"/>
      <c r="R306" s="2059"/>
      <c r="S306" s="2059"/>
      <c r="T306" s="2059"/>
      <c r="U306" s="2059"/>
      <c r="V306" s="2059"/>
      <c r="W306" s="2059"/>
      <c r="X306" s="2059"/>
      <c r="Y306" s="2075"/>
      <c r="Z306" s="2075"/>
      <c r="AA306" s="2075"/>
      <c r="AB306" s="2076"/>
    </row>
    <row r="307" spans="1:28" ht="17.25" customHeight="1">
      <c r="A307" s="2049" t="s">
        <v>3028</v>
      </c>
    </row>
    <row r="308" spans="1:28" ht="17.25" customHeight="1">
      <c r="A308" s="2049" t="s">
        <v>4622</v>
      </c>
    </row>
    <row r="309" spans="1:28" ht="17.25" customHeight="1">
      <c r="A309" s="2049" t="s">
        <v>5467</v>
      </c>
    </row>
    <row r="310" spans="1:28" ht="17.25" customHeight="1">
      <c r="A310" s="2049" t="s">
        <v>4623</v>
      </c>
    </row>
    <row r="311" spans="1:28" ht="17.25" customHeight="1">
      <c r="A311" s="2049" t="s">
        <v>4624</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S15:AB16"/>
    <mergeCell ref="A3:AB3"/>
    <mergeCell ref="A5:AB5"/>
    <mergeCell ref="A6:AB6"/>
    <mergeCell ref="U9:V9"/>
    <mergeCell ref="S13:AB14"/>
    <mergeCell ref="A18:N19"/>
    <mergeCell ref="O18:Q18"/>
    <mergeCell ref="R18:AB19"/>
    <mergeCell ref="O19:Q19"/>
    <mergeCell ref="A30:I30"/>
    <mergeCell ref="J30:R30"/>
    <mergeCell ref="S30:AB30"/>
    <mergeCell ref="I67:L67"/>
    <mergeCell ref="A31:I31"/>
    <mergeCell ref="J31:R31"/>
    <mergeCell ref="S31:AB33"/>
    <mergeCell ref="A32:I32"/>
    <mergeCell ref="J32:R32"/>
    <mergeCell ref="A33:I33"/>
    <mergeCell ref="J33:R33"/>
    <mergeCell ref="A48:AB48"/>
    <mergeCell ref="A50:AB50"/>
    <mergeCell ref="H55:AB55"/>
    <mergeCell ref="I58:L58"/>
    <mergeCell ref="I64:L64"/>
    <mergeCell ref="K172:M172"/>
    <mergeCell ref="M71:P71"/>
    <mergeCell ref="M72:P72"/>
    <mergeCell ref="J76:M76"/>
    <mergeCell ref="J77:M77"/>
    <mergeCell ref="I78:J78"/>
    <mergeCell ref="P78:Q78"/>
    <mergeCell ref="G81:M81"/>
    <mergeCell ref="P81:V81"/>
    <mergeCell ref="A162:AB162"/>
    <mergeCell ref="K166:M166"/>
    <mergeCell ref="K169:M169"/>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N305:O305"/>
    <mergeCell ref="Q305:R305"/>
    <mergeCell ref="T305:U305"/>
    <mergeCell ref="B276:AB279"/>
    <mergeCell ref="B288:AB290"/>
    <mergeCell ref="B295:AB297"/>
    <mergeCell ref="N302:O302"/>
    <mergeCell ref="Q302:R302"/>
    <mergeCell ref="T302:U302"/>
  </mergeCells>
  <phoneticPr fontId="136"/>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49" customWidth="1"/>
    <col min="25" max="27" width="3.125" style="2066" customWidth="1"/>
    <col min="28" max="28" width="3.125" style="2049" customWidth="1"/>
    <col min="29" max="29" width="12.375" style="2049" customWidth="1"/>
    <col min="30" max="30" width="9" style="2049" customWidth="1"/>
    <col min="31" max="16384" width="9" style="2049"/>
  </cols>
  <sheetData>
    <row r="1" spans="1:28" ht="17.25" customHeight="1">
      <c r="A1" s="2048" t="s">
        <v>5468</v>
      </c>
      <c r="G1" s="2050"/>
      <c r="H1" s="2050"/>
      <c r="Y1" s="2051"/>
      <c r="Z1" s="2051"/>
      <c r="AA1" s="2051"/>
    </row>
    <row r="2" spans="1:28" ht="17.25" customHeight="1">
      <c r="A2" s="2048"/>
      <c r="G2" s="2050"/>
      <c r="H2" s="2050"/>
      <c r="Y2" s="2051"/>
      <c r="Z2" s="2051"/>
      <c r="AA2" s="2051"/>
    </row>
    <row r="3" spans="1:28" ht="17.25" customHeight="1">
      <c r="A3" s="5418" t="s">
        <v>15</v>
      </c>
      <c r="B3" s="5418"/>
      <c r="C3" s="5418"/>
      <c r="D3" s="5418"/>
      <c r="E3" s="5418"/>
      <c r="F3" s="5418"/>
      <c r="G3" s="5418"/>
      <c r="H3" s="5418"/>
      <c r="I3" s="5418"/>
      <c r="J3" s="5418"/>
      <c r="K3" s="5418"/>
      <c r="L3" s="5418"/>
      <c r="M3" s="5418"/>
      <c r="N3" s="5418"/>
      <c r="O3" s="5418"/>
      <c r="P3" s="5418"/>
      <c r="Q3" s="5418"/>
      <c r="R3" s="5418"/>
      <c r="S3" s="5418"/>
      <c r="T3" s="5418"/>
      <c r="U3" s="5418"/>
      <c r="V3" s="5418"/>
      <c r="W3" s="5418"/>
      <c r="X3" s="5418"/>
      <c r="Y3" s="5418"/>
      <c r="Z3" s="5418"/>
      <c r="AA3" s="5418"/>
      <c r="AB3" s="5418"/>
    </row>
    <row r="4" spans="1:28" ht="17.25" customHeight="1">
      <c r="Y4" s="2051"/>
      <c r="Z4" s="2051"/>
      <c r="AA4" s="2051"/>
    </row>
    <row r="5" spans="1:28" ht="25.5" customHeight="1">
      <c r="A5" s="5444" t="s">
        <v>4545</v>
      </c>
      <c r="B5" s="5444"/>
      <c r="C5" s="5444"/>
      <c r="D5" s="5444"/>
      <c r="E5" s="5444"/>
      <c r="F5" s="5444"/>
      <c r="G5" s="5444"/>
      <c r="H5" s="5444"/>
      <c r="I5" s="5444"/>
      <c r="J5" s="5444"/>
      <c r="K5" s="5444"/>
      <c r="L5" s="5444"/>
      <c r="M5" s="5444"/>
      <c r="N5" s="5444"/>
      <c r="O5" s="5444"/>
      <c r="P5" s="5444"/>
      <c r="Q5" s="5444"/>
      <c r="R5" s="5444"/>
      <c r="S5" s="5444"/>
      <c r="T5" s="5444"/>
      <c r="U5" s="5444"/>
      <c r="V5" s="5444"/>
      <c r="W5" s="5444"/>
      <c r="X5" s="5444"/>
      <c r="Y5" s="5444"/>
      <c r="Z5" s="5444"/>
      <c r="AA5" s="5444"/>
      <c r="AB5" s="5444"/>
    </row>
    <row r="6" spans="1:28" ht="17.25" customHeight="1">
      <c r="A6" s="5418" t="s">
        <v>5469</v>
      </c>
      <c r="B6" s="5418"/>
      <c r="C6" s="5418"/>
      <c r="D6" s="5418"/>
      <c r="E6" s="5418"/>
      <c r="F6" s="5418"/>
      <c r="G6" s="5418"/>
      <c r="H6" s="5418"/>
      <c r="I6" s="5418"/>
      <c r="J6" s="5418"/>
      <c r="K6" s="5418"/>
      <c r="L6" s="5418"/>
      <c r="M6" s="5418"/>
      <c r="N6" s="5418"/>
      <c r="O6" s="5418"/>
      <c r="P6" s="5418"/>
      <c r="Q6" s="5418"/>
      <c r="R6" s="5418"/>
      <c r="S6" s="5418"/>
      <c r="T6" s="5418"/>
      <c r="U6" s="5418"/>
      <c r="V6" s="5418"/>
      <c r="W6" s="5418"/>
      <c r="X6" s="5418"/>
      <c r="Y6" s="5418"/>
      <c r="Z6" s="5418"/>
      <c r="AA6" s="5418"/>
      <c r="AB6" s="5418"/>
    </row>
    <row r="7" spans="1:28" ht="17.25" customHeight="1">
      <c r="Y7" s="2049"/>
      <c r="Z7" s="2049"/>
      <c r="AA7" s="2049"/>
    </row>
    <row r="8" spans="1:28" ht="17.25" customHeight="1">
      <c r="A8" s="2053"/>
      <c r="B8" s="2053"/>
      <c r="C8" s="2053"/>
      <c r="D8" s="2053"/>
      <c r="E8" s="2053"/>
      <c r="F8" s="2053"/>
      <c r="G8" s="2053"/>
      <c r="H8" s="2053"/>
      <c r="I8" s="2053"/>
      <c r="J8" s="2053"/>
      <c r="K8" s="2053"/>
      <c r="L8" s="2053"/>
      <c r="M8" s="2053"/>
      <c r="N8" s="2053"/>
      <c r="O8" s="2053"/>
      <c r="P8" s="2053"/>
      <c r="Q8" s="2053"/>
      <c r="R8" s="2053"/>
      <c r="S8" s="2053"/>
      <c r="T8" s="2053"/>
      <c r="U8" s="2053"/>
      <c r="V8" s="2053"/>
      <c r="W8" s="2053"/>
      <c r="X8" s="2053"/>
      <c r="Y8" s="2053"/>
      <c r="Z8" s="2053"/>
      <c r="AA8" s="2053"/>
      <c r="AB8" s="2053"/>
    </row>
    <row r="9" spans="1:28" ht="17.25" customHeight="1">
      <c r="B9" s="2052"/>
      <c r="C9" s="2052"/>
      <c r="D9" s="2052"/>
      <c r="E9" s="2052"/>
      <c r="F9" s="2052"/>
      <c r="N9" s="2052"/>
      <c r="U9" s="5459"/>
      <c r="V9" s="5459"/>
      <c r="W9" s="2049" t="s">
        <v>477</v>
      </c>
      <c r="X9" s="2095"/>
      <c r="Y9" s="2049" t="s">
        <v>5</v>
      </c>
      <c r="Z9" s="2095"/>
      <c r="AA9" s="2049" t="s">
        <v>478</v>
      </c>
    </row>
    <row r="10" spans="1:28" ht="17.25" customHeight="1">
      <c r="B10" s="2052"/>
      <c r="C10" s="2052"/>
      <c r="D10" s="2052"/>
      <c r="E10" s="2052"/>
      <c r="F10" s="2052"/>
      <c r="G10" s="2052"/>
      <c r="H10" s="2052"/>
      <c r="Y10" s="2049"/>
      <c r="Z10" s="2049"/>
      <c r="AA10" s="2049"/>
    </row>
    <row r="11" spans="1:28" ht="18" customHeight="1">
      <c r="A11" s="2049" t="s">
        <v>5434</v>
      </c>
      <c r="D11" s="2052"/>
      <c r="E11" s="2052"/>
      <c r="F11" s="2052"/>
      <c r="G11" s="2052"/>
      <c r="H11" s="2052"/>
      <c r="Y11" s="2049"/>
      <c r="Z11" s="2049"/>
      <c r="AA11" s="2049"/>
    </row>
    <row r="12" spans="1:28" ht="18" customHeight="1">
      <c r="Y12" s="2049"/>
      <c r="Z12" s="2049"/>
      <c r="AA12" s="2049"/>
    </row>
    <row r="13" spans="1:28" ht="17.25" customHeight="1">
      <c r="L13" s="2049" t="s">
        <v>3640</v>
      </c>
      <c r="S13" s="5458" t="str">
        <f>cst_wskakunin_owner1__address</f>
        <v>埼玉県埼玉県さいたま市浦和区岸町７－１２－３</v>
      </c>
      <c r="T13" s="5458"/>
      <c r="U13" s="5458"/>
      <c r="V13" s="5458"/>
      <c r="W13" s="5458"/>
      <c r="X13" s="5458"/>
      <c r="Y13" s="5458"/>
      <c r="Z13" s="5458"/>
      <c r="AA13" s="5458"/>
      <c r="AB13" s="5458"/>
    </row>
    <row r="14" spans="1:28" ht="17.25" customHeight="1">
      <c r="L14" s="2049" t="s">
        <v>3601</v>
      </c>
      <c r="S14" s="5458"/>
      <c r="T14" s="5458"/>
      <c r="U14" s="5458"/>
      <c r="V14" s="5458"/>
      <c r="W14" s="5458"/>
      <c r="X14" s="5458"/>
      <c r="Y14" s="5458"/>
      <c r="Z14" s="5458"/>
      <c r="AA14" s="5458"/>
      <c r="AB14" s="5458"/>
    </row>
    <row r="15" spans="1:28" ht="17.25" customHeight="1">
      <c r="L15" s="2049" t="s">
        <v>3110</v>
      </c>
      <c r="S15" s="5458" t="str">
        <f>cst_wskakunin_owner1__space3</f>
        <v>テスト建て主
代表取締役社長　テストさん</v>
      </c>
      <c r="T15" s="5458"/>
      <c r="U15" s="5458"/>
      <c r="V15" s="5458"/>
      <c r="W15" s="5458"/>
      <c r="X15" s="5458"/>
      <c r="Y15" s="5458"/>
      <c r="Z15" s="5458"/>
      <c r="AA15" s="5458"/>
      <c r="AB15" s="5458"/>
    </row>
    <row r="16" spans="1:28" ht="17.25" customHeight="1">
      <c r="L16" s="2049" t="s">
        <v>3111</v>
      </c>
      <c r="S16" s="5458"/>
      <c r="T16" s="5458"/>
      <c r="U16" s="5458"/>
      <c r="V16" s="5458"/>
      <c r="W16" s="5458"/>
      <c r="X16" s="5458"/>
      <c r="Y16" s="5458"/>
      <c r="Z16" s="5458"/>
      <c r="AA16" s="5458"/>
      <c r="AB16" s="5458"/>
    </row>
    <row r="17" spans="1:28" ht="17.25" customHeight="1">
      <c r="Y17" s="2049"/>
      <c r="Z17" s="2049"/>
      <c r="AA17" s="2049"/>
    </row>
    <row r="18" spans="1:28" ht="17.25" customHeight="1">
      <c r="A18" s="5448" t="s">
        <v>4546</v>
      </c>
      <c r="B18" s="5448"/>
      <c r="C18" s="5448"/>
      <c r="D18" s="5448"/>
      <c r="E18" s="5448"/>
      <c r="F18" s="5448"/>
      <c r="G18" s="5448"/>
      <c r="H18" s="5448"/>
      <c r="I18" s="5448"/>
      <c r="J18" s="5448"/>
      <c r="K18" s="5448"/>
      <c r="L18" s="5448"/>
      <c r="M18" s="5448"/>
      <c r="N18" s="5448"/>
      <c r="O18" s="5448" t="s">
        <v>5470</v>
      </c>
      <c r="P18" s="5448"/>
      <c r="Q18" s="5448"/>
      <c r="R18" s="5448" t="s">
        <v>4548</v>
      </c>
      <c r="S18" s="5448"/>
      <c r="T18" s="5448"/>
      <c r="U18" s="5448"/>
      <c r="V18" s="5448"/>
      <c r="W18" s="5448"/>
      <c r="X18" s="5448"/>
      <c r="Y18" s="5448"/>
      <c r="Z18" s="5448"/>
      <c r="AA18" s="5448"/>
      <c r="AB18" s="5448"/>
    </row>
    <row r="19" spans="1:28" ht="17.25" customHeight="1">
      <c r="A19" s="5448"/>
      <c r="B19" s="5448"/>
      <c r="C19" s="5448"/>
      <c r="D19" s="5448"/>
      <c r="E19" s="5448"/>
      <c r="F19" s="5448"/>
      <c r="G19" s="5448"/>
      <c r="H19" s="5448"/>
      <c r="I19" s="5448"/>
      <c r="J19" s="5448"/>
      <c r="K19" s="5448"/>
      <c r="L19" s="5448"/>
      <c r="M19" s="5448"/>
      <c r="N19" s="5448"/>
      <c r="O19" s="5448" t="s">
        <v>5471</v>
      </c>
      <c r="P19" s="5448"/>
      <c r="Q19" s="5448"/>
      <c r="R19" s="5448"/>
      <c r="S19" s="5448"/>
      <c r="T19" s="5448"/>
      <c r="U19" s="5448"/>
      <c r="V19" s="5448"/>
      <c r="W19" s="5448"/>
      <c r="X19" s="5448"/>
      <c r="Y19" s="5448"/>
      <c r="Z19" s="5448"/>
      <c r="AA19" s="5448"/>
      <c r="AB19" s="5448"/>
    </row>
    <row r="20" spans="1:28" ht="17.25" customHeight="1">
      <c r="A20" s="2049" t="s">
        <v>4551</v>
      </c>
      <c r="Y20" s="2049"/>
      <c r="Z20" s="2049"/>
      <c r="AA20" s="2049"/>
    </row>
    <row r="21" spans="1:28" ht="17.25" customHeight="1">
      <c r="Y21" s="2049"/>
      <c r="Z21" s="2049"/>
      <c r="AA21" s="2049"/>
    </row>
    <row r="22" spans="1:28" ht="17.25" customHeight="1">
      <c r="Y22" s="2049"/>
      <c r="Z22" s="2049"/>
      <c r="AA22" s="2049"/>
    </row>
    <row r="23" spans="1:28" ht="17.25" customHeight="1">
      <c r="Y23" s="2049"/>
      <c r="Z23" s="2049"/>
      <c r="AA23" s="2049"/>
    </row>
    <row r="24" spans="1:28" ht="17.25" customHeight="1">
      <c r="Y24" s="2049"/>
      <c r="Z24" s="2049"/>
      <c r="AA24" s="2049"/>
    </row>
    <row r="25" spans="1:28" ht="17.25" customHeight="1">
      <c r="Y25" s="2049"/>
      <c r="Z25" s="2049"/>
      <c r="AA25" s="2049"/>
    </row>
    <row r="26" spans="1:28" ht="17.25" customHeight="1">
      <c r="Y26" s="2049"/>
      <c r="Z26" s="2049"/>
      <c r="AA26" s="2049"/>
    </row>
    <row r="27" spans="1:28" ht="17.25" customHeight="1">
      <c r="Y27" s="2049"/>
      <c r="Z27" s="2049"/>
      <c r="AA27" s="2049"/>
    </row>
    <row r="28" spans="1:28" ht="17.25" customHeight="1">
      <c r="Y28" s="2049"/>
      <c r="Z28" s="2049"/>
      <c r="AA28" s="2049"/>
    </row>
    <row r="29" spans="1:28" ht="17.25" customHeight="1">
      <c r="A29" s="2049" t="s">
        <v>3988</v>
      </c>
      <c r="Y29" s="2049"/>
      <c r="Z29" s="2049"/>
      <c r="AA29" s="2049"/>
    </row>
    <row r="30" spans="1:28" ht="27" customHeight="1">
      <c r="A30" s="5427" t="s">
        <v>4552</v>
      </c>
      <c r="B30" s="5428"/>
      <c r="C30" s="5428"/>
      <c r="D30" s="5428"/>
      <c r="E30" s="5428"/>
      <c r="F30" s="5428"/>
      <c r="G30" s="5428"/>
      <c r="H30" s="5428"/>
      <c r="I30" s="5428"/>
      <c r="J30" s="5427" t="s">
        <v>4553</v>
      </c>
      <c r="K30" s="5428"/>
      <c r="L30" s="5428"/>
      <c r="M30" s="5428"/>
      <c r="N30" s="5428"/>
      <c r="O30" s="5428"/>
      <c r="P30" s="5428"/>
      <c r="Q30" s="5428"/>
      <c r="R30" s="5428"/>
      <c r="S30" s="5427" t="s">
        <v>3642</v>
      </c>
      <c r="T30" s="5428"/>
      <c r="U30" s="5428"/>
      <c r="V30" s="5428"/>
      <c r="W30" s="5428"/>
      <c r="X30" s="5428"/>
      <c r="Y30" s="5428"/>
      <c r="Z30" s="5428"/>
      <c r="AA30" s="5428"/>
      <c r="AB30" s="5443"/>
    </row>
    <row r="31" spans="1:28" ht="27" customHeight="1">
      <c r="A31" s="5427" t="s">
        <v>3634</v>
      </c>
      <c r="B31" s="5428"/>
      <c r="C31" s="5428"/>
      <c r="D31" s="5428"/>
      <c r="E31" s="5428"/>
      <c r="F31" s="5428"/>
      <c r="G31" s="5428"/>
      <c r="H31" s="5428"/>
      <c r="I31" s="5428"/>
      <c r="J31" s="5427" t="s">
        <v>3634</v>
      </c>
      <c r="K31" s="5428"/>
      <c r="L31" s="5428"/>
      <c r="M31" s="5428"/>
      <c r="N31" s="5428"/>
      <c r="O31" s="5428"/>
      <c r="P31" s="5428"/>
      <c r="Q31" s="5428"/>
      <c r="R31" s="5428"/>
      <c r="S31" s="5429"/>
      <c r="T31" s="5430"/>
      <c r="U31" s="5430"/>
      <c r="V31" s="5430"/>
      <c r="W31" s="5430"/>
      <c r="X31" s="5430"/>
      <c r="Y31" s="5430"/>
      <c r="Z31" s="5430"/>
      <c r="AA31" s="5430"/>
      <c r="AB31" s="5431"/>
    </row>
    <row r="32" spans="1:28" ht="27" customHeight="1">
      <c r="A32" s="5438" t="s">
        <v>3635</v>
      </c>
      <c r="B32" s="5439"/>
      <c r="C32" s="5439"/>
      <c r="D32" s="5439"/>
      <c r="E32" s="5439"/>
      <c r="F32" s="5439"/>
      <c r="G32" s="5439"/>
      <c r="H32" s="5439"/>
      <c r="I32" s="5439"/>
      <c r="J32" s="5438" t="s">
        <v>3635</v>
      </c>
      <c r="K32" s="5439"/>
      <c r="L32" s="5439"/>
      <c r="M32" s="5439"/>
      <c r="N32" s="5439"/>
      <c r="O32" s="5439"/>
      <c r="P32" s="5439"/>
      <c r="Q32" s="5439"/>
      <c r="R32" s="5439"/>
      <c r="S32" s="5432"/>
      <c r="T32" s="5433"/>
      <c r="U32" s="5433"/>
      <c r="V32" s="5433"/>
      <c r="W32" s="5433"/>
      <c r="X32" s="5433"/>
      <c r="Y32" s="5433"/>
      <c r="Z32" s="5433"/>
      <c r="AA32" s="5433"/>
      <c r="AB32" s="5434"/>
    </row>
    <row r="33" spans="1:28" ht="27" customHeight="1">
      <c r="A33" s="5440" t="s">
        <v>3955</v>
      </c>
      <c r="B33" s="5441"/>
      <c r="C33" s="5441"/>
      <c r="D33" s="5441"/>
      <c r="E33" s="5441"/>
      <c r="F33" s="5441"/>
      <c r="G33" s="5441"/>
      <c r="H33" s="5441"/>
      <c r="I33" s="5442"/>
      <c r="J33" s="5440" t="s">
        <v>3955</v>
      </c>
      <c r="K33" s="5441"/>
      <c r="L33" s="5441"/>
      <c r="M33" s="5441"/>
      <c r="N33" s="5441"/>
      <c r="O33" s="5441"/>
      <c r="P33" s="5441"/>
      <c r="Q33" s="5441"/>
      <c r="R33" s="5441"/>
      <c r="S33" s="5435"/>
      <c r="T33" s="5436"/>
      <c r="U33" s="5436"/>
      <c r="V33" s="5436"/>
      <c r="W33" s="5436"/>
      <c r="X33" s="5436"/>
      <c r="Y33" s="5436"/>
      <c r="Z33" s="5436"/>
      <c r="AA33" s="5436"/>
      <c r="AB33" s="5437"/>
    </row>
    <row r="34" spans="1:28" ht="17.25" customHeight="1">
      <c r="A34" s="2049" t="s">
        <v>3028</v>
      </c>
    </row>
    <row r="35" spans="1:28" ht="17.25" customHeight="1">
      <c r="A35" s="2049" t="s">
        <v>5472</v>
      </c>
    </row>
    <row r="36" spans="1:28" ht="17.25" customHeight="1">
      <c r="A36" s="2049" t="s">
        <v>5473</v>
      </c>
    </row>
    <row r="37" spans="1:28" ht="17.25" customHeight="1">
      <c r="A37" s="2049" t="s">
        <v>5474</v>
      </c>
    </row>
    <row r="38" spans="1:28" ht="17.25" customHeight="1">
      <c r="A38" s="2049" t="s">
        <v>5475</v>
      </c>
    </row>
    <row r="39" spans="1:28" ht="17.25" customHeight="1">
      <c r="A39" s="2049" t="s">
        <v>5476</v>
      </c>
    </row>
    <row r="40" spans="1:28" ht="17.25" customHeight="1">
      <c r="A40" s="2049" t="s">
        <v>5477</v>
      </c>
    </row>
    <row r="41" spans="1:28" ht="17.25" customHeight="1">
      <c r="A41" s="2049" t="s">
        <v>5478</v>
      </c>
    </row>
    <row r="42" spans="1:28" ht="17.25" customHeight="1">
      <c r="A42" s="2049" t="s">
        <v>5479</v>
      </c>
    </row>
    <row r="43" spans="1:28" ht="17.25" customHeight="1">
      <c r="A43" s="2049" t="s">
        <v>4560</v>
      </c>
    </row>
    <row r="44" spans="1:28" ht="17.25" customHeight="1"/>
    <row r="45" spans="1:28" ht="17.25" customHeight="1"/>
    <row r="46" spans="1:28" ht="17.25" customHeight="1"/>
    <row r="47" spans="1:28" ht="17.25" customHeight="1"/>
    <row r="48" spans="1:28" ht="17.25" customHeight="1">
      <c r="A48" s="5418" t="s">
        <v>32</v>
      </c>
      <c r="B48" s="5418"/>
      <c r="C48" s="5418"/>
      <c r="D48" s="5418"/>
      <c r="E48" s="5418"/>
      <c r="F48" s="5418"/>
      <c r="G48" s="5418"/>
      <c r="H48" s="5418"/>
      <c r="I48" s="5418"/>
      <c r="J48" s="5418"/>
      <c r="K48" s="5418"/>
      <c r="L48" s="5418"/>
      <c r="M48" s="5418"/>
      <c r="N48" s="5418"/>
      <c r="O48" s="5418"/>
      <c r="P48" s="5418"/>
      <c r="Q48" s="5418"/>
      <c r="R48" s="5418"/>
      <c r="S48" s="5418"/>
      <c r="T48" s="5418"/>
      <c r="U48" s="5418"/>
      <c r="V48" s="5418"/>
      <c r="W48" s="5418"/>
      <c r="X48" s="5418"/>
      <c r="Y48" s="5418"/>
      <c r="Z48" s="5418"/>
      <c r="AA48" s="5418"/>
      <c r="AB48" s="5418"/>
    </row>
    <row r="49" spans="1:28" ht="17.25" customHeight="1">
      <c r="A49" s="2052"/>
      <c r="B49" s="2052"/>
      <c r="C49" s="2052"/>
      <c r="D49" s="2052"/>
      <c r="E49" s="2052"/>
      <c r="F49" s="2052"/>
      <c r="G49" s="2052"/>
      <c r="H49" s="2052"/>
      <c r="I49" s="2052"/>
      <c r="J49" s="2052"/>
      <c r="K49" s="2052"/>
      <c r="L49" s="2052"/>
      <c r="M49" s="2052"/>
      <c r="N49" s="2052"/>
      <c r="O49" s="2052"/>
      <c r="P49" s="2052"/>
      <c r="Q49" s="2052"/>
      <c r="R49" s="2052"/>
      <c r="S49" s="2052"/>
      <c r="T49" s="2052"/>
      <c r="U49" s="2052"/>
      <c r="V49" s="2052"/>
      <c r="W49" s="2052"/>
      <c r="X49" s="2052"/>
      <c r="Y49" s="2052"/>
      <c r="Z49" s="2052"/>
      <c r="AA49" s="2052"/>
      <c r="AB49" s="2052"/>
    </row>
    <row r="50" spans="1:28" ht="17.25" customHeight="1">
      <c r="A50" s="5418" t="s">
        <v>4561</v>
      </c>
      <c r="B50" s="5418"/>
      <c r="C50" s="5418"/>
      <c r="D50" s="5418"/>
      <c r="E50" s="5418"/>
      <c r="F50" s="5418"/>
      <c r="G50" s="5418"/>
      <c r="H50" s="5418"/>
      <c r="I50" s="5418"/>
      <c r="J50" s="5418"/>
      <c r="K50" s="5418"/>
      <c r="L50" s="5418"/>
      <c r="M50" s="5418"/>
      <c r="N50" s="5418"/>
      <c r="O50" s="5418"/>
      <c r="P50" s="5418"/>
      <c r="Q50" s="5418"/>
      <c r="R50" s="5418"/>
      <c r="S50" s="5418"/>
      <c r="T50" s="5418"/>
      <c r="U50" s="5418"/>
      <c r="V50" s="5418"/>
      <c r="W50" s="5418"/>
      <c r="X50" s="5418"/>
      <c r="Y50" s="5418"/>
      <c r="Z50" s="5418"/>
      <c r="AA50" s="5418"/>
      <c r="AB50" s="5418"/>
    </row>
    <row r="51" spans="1:28" ht="17.25" customHeight="1">
      <c r="A51" s="2052"/>
      <c r="B51" s="2052"/>
      <c r="C51" s="2052"/>
      <c r="D51" s="2052"/>
      <c r="E51" s="2052"/>
      <c r="F51" s="2052"/>
      <c r="G51" s="2052"/>
      <c r="H51" s="2052"/>
      <c r="I51" s="2052"/>
      <c r="J51" s="2052"/>
      <c r="K51" s="2052"/>
      <c r="L51" s="2052"/>
      <c r="M51" s="2052"/>
      <c r="N51" s="2052"/>
      <c r="O51" s="2052"/>
      <c r="P51" s="2052"/>
      <c r="Q51" s="2052"/>
      <c r="R51" s="2052"/>
      <c r="S51" s="2052"/>
      <c r="T51" s="2052"/>
      <c r="U51" s="2052"/>
      <c r="V51" s="2052"/>
      <c r="W51" s="2052"/>
      <c r="X51" s="2052"/>
      <c r="Y51" s="2052"/>
      <c r="Z51" s="2052"/>
      <c r="AA51" s="2052"/>
      <c r="AB51" s="2052"/>
    </row>
    <row r="52" spans="1:28" ht="17.25" customHeight="1">
      <c r="A52" s="2049" t="s">
        <v>5480</v>
      </c>
    </row>
    <row r="53" spans="1:28" ht="17.25" customHeight="1">
      <c r="A53" s="2049" t="s">
        <v>4563</v>
      </c>
    </row>
    <row r="54" spans="1:28" ht="6" customHeight="1">
      <c r="B54" s="2069"/>
      <c r="C54" s="2070"/>
      <c r="D54" s="2070"/>
      <c r="E54" s="2070"/>
      <c r="F54" s="2070"/>
      <c r="G54" s="2070"/>
      <c r="H54" s="2070"/>
      <c r="I54" s="2070"/>
      <c r="J54" s="2070"/>
      <c r="K54" s="2070"/>
      <c r="L54" s="2070"/>
      <c r="M54" s="2070"/>
      <c r="N54" s="2070"/>
      <c r="O54" s="2070"/>
      <c r="P54" s="2070"/>
      <c r="Q54" s="2070"/>
      <c r="R54" s="2070"/>
      <c r="S54" s="2070"/>
      <c r="T54" s="2070"/>
      <c r="U54" s="2070"/>
      <c r="V54" s="2070"/>
      <c r="W54" s="2070"/>
      <c r="X54" s="2070"/>
      <c r="Y54" s="2071"/>
      <c r="Z54" s="2071"/>
      <c r="AA54" s="2071"/>
      <c r="AB54" s="2072"/>
    </row>
    <row r="55" spans="1:28" ht="17.25" customHeight="1">
      <c r="B55" s="2073" t="s">
        <v>3643</v>
      </c>
      <c r="H55" s="5456" t="str">
        <f>cst_wskakunin_BUILD__address</f>
        <v>埼玉県さいたま市緑区</v>
      </c>
      <c r="I55" s="5456"/>
      <c r="J55" s="5456"/>
      <c r="K55" s="5456"/>
      <c r="L55" s="5456"/>
      <c r="M55" s="5456"/>
      <c r="N55" s="5456"/>
      <c r="O55" s="5456"/>
      <c r="P55" s="5456"/>
      <c r="Q55" s="5456"/>
      <c r="R55" s="5456"/>
      <c r="S55" s="5456"/>
      <c r="T55" s="5456"/>
      <c r="U55" s="5456"/>
      <c r="V55" s="5456"/>
      <c r="W55" s="5456"/>
      <c r="X55" s="5456"/>
      <c r="Y55" s="5456"/>
      <c r="Z55" s="5456"/>
      <c r="AA55" s="5456"/>
      <c r="AB55" s="5457"/>
    </row>
    <row r="56" spans="1:28" ht="6" customHeight="1">
      <c r="B56" s="2074"/>
      <c r="C56" s="2059"/>
      <c r="D56" s="2059"/>
      <c r="E56" s="2059"/>
      <c r="F56" s="2059"/>
      <c r="G56" s="2059"/>
      <c r="H56" s="2059"/>
      <c r="I56" s="2059"/>
      <c r="J56" s="2059"/>
      <c r="K56" s="2059"/>
      <c r="L56" s="2059"/>
      <c r="M56" s="2059"/>
      <c r="N56" s="2059"/>
      <c r="O56" s="2059"/>
      <c r="P56" s="2059"/>
      <c r="Q56" s="2059"/>
      <c r="R56" s="2059"/>
      <c r="S56" s="2059"/>
      <c r="T56" s="2059"/>
      <c r="U56" s="2059"/>
      <c r="V56" s="2059"/>
      <c r="W56" s="2059"/>
      <c r="X56" s="2059"/>
      <c r="Y56" s="2075"/>
      <c r="Z56" s="2075"/>
      <c r="AA56" s="2075"/>
      <c r="AB56" s="2076"/>
    </row>
    <row r="57" spans="1:28" ht="6" customHeight="1">
      <c r="B57" s="2069"/>
      <c r="C57" s="2070"/>
      <c r="D57" s="2070"/>
      <c r="E57" s="2070"/>
      <c r="F57" s="2070"/>
      <c r="G57" s="2070"/>
      <c r="H57" s="2070"/>
      <c r="I57" s="2070"/>
      <c r="J57" s="2070"/>
      <c r="K57" s="2070"/>
      <c r="L57" s="2070"/>
      <c r="M57" s="2070"/>
      <c r="N57" s="2070"/>
      <c r="O57" s="2070"/>
      <c r="P57" s="2070"/>
      <c r="Q57" s="2070"/>
      <c r="R57" s="2070"/>
      <c r="S57" s="2070"/>
      <c r="T57" s="2070"/>
      <c r="U57" s="2070"/>
      <c r="V57" s="2070"/>
      <c r="W57" s="2070"/>
      <c r="X57" s="2070"/>
      <c r="Y57" s="2071"/>
      <c r="Z57" s="2071"/>
      <c r="AA57" s="2071"/>
      <c r="AB57" s="2072"/>
    </row>
    <row r="58" spans="1:28" ht="17.25" customHeight="1">
      <c r="B58" s="2073" t="s">
        <v>3644</v>
      </c>
      <c r="I58" s="5452" t="str">
        <f>cst_wskakunin_SHIKITI_MENSEKI_1_TOTAL</f>
        <v/>
      </c>
      <c r="J58" s="5452"/>
      <c r="K58" s="5452"/>
      <c r="L58" s="5452"/>
      <c r="M58" s="2052" t="s">
        <v>114</v>
      </c>
      <c r="Y58" s="2049"/>
      <c r="Z58" s="2049"/>
      <c r="AA58" s="2049"/>
      <c r="AB58" s="2077"/>
    </row>
    <row r="59" spans="1:28" ht="6" customHeight="1">
      <c r="B59" s="2074"/>
      <c r="C59" s="2059"/>
      <c r="D59" s="2059"/>
      <c r="E59" s="2059"/>
      <c r="F59" s="2059"/>
      <c r="G59" s="2059"/>
      <c r="H59" s="2059"/>
      <c r="I59" s="2059"/>
      <c r="J59" s="2059"/>
      <c r="K59" s="2059"/>
      <c r="L59" s="2059"/>
      <c r="M59" s="2059"/>
      <c r="N59" s="2059"/>
      <c r="O59" s="2059"/>
      <c r="P59" s="2059"/>
      <c r="Q59" s="2059"/>
      <c r="R59" s="2059"/>
      <c r="S59" s="2059"/>
      <c r="T59" s="2059"/>
      <c r="U59" s="2059"/>
      <c r="V59" s="2059"/>
      <c r="W59" s="2059"/>
      <c r="X59" s="2059"/>
      <c r="Y59" s="2075"/>
      <c r="Z59" s="2075"/>
      <c r="AA59" s="2075"/>
      <c r="AB59" s="2076"/>
    </row>
    <row r="60" spans="1:28" ht="6" customHeight="1">
      <c r="B60" s="2069"/>
      <c r="C60" s="2070"/>
      <c r="D60" s="2070"/>
      <c r="E60" s="2070"/>
      <c r="F60" s="2070"/>
      <c r="G60" s="2070"/>
      <c r="H60" s="2070"/>
      <c r="I60" s="2070"/>
      <c r="J60" s="2070"/>
      <c r="K60" s="2070"/>
      <c r="L60" s="2070"/>
      <c r="M60" s="2070"/>
      <c r="N60" s="2070"/>
      <c r="O60" s="2070"/>
      <c r="P60" s="2070"/>
      <c r="Q60" s="2070"/>
      <c r="R60" s="2070"/>
      <c r="S60" s="2070"/>
      <c r="T60" s="2070"/>
      <c r="U60" s="2070"/>
      <c r="V60" s="2070"/>
      <c r="W60" s="2070"/>
      <c r="X60" s="2070"/>
      <c r="Y60" s="2071"/>
      <c r="Z60" s="2071"/>
      <c r="AA60" s="2071"/>
      <c r="AB60" s="2072"/>
    </row>
    <row r="61" spans="1:28" ht="17.25" customHeight="1">
      <c r="B61" s="2073" t="s">
        <v>4148</v>
      </c>
      <c r="I61" s="5452" t="str">
        <f>IF(cst_wsjob_JOB_INPUT_VERSION="","",IF(cst_wsjob_JOB_INPUT_VERSION&gt;=6,cst_wskakunin_KENTIKU_MENSEKI_ZENTAI_SHINSEI,cst_wskakunin_KENTIKU_MENSEKI_SHINSEI))</f>
        <v/>
      </c>
      <c r="J61" s="5452"/>
      <c r="K61" s="5452"/>
      <c r="L61" s="5452"/>
      <c r="M61" s="2052" t="s">
        <v>114</v>
      </c>
      <c r="Y61" s="2049"/>
      <c r="Z61" s="2049"/>
      <c r="AA61" s="2049"/>
      <c r="AB61" s="2077"/>
    </row>
    <row r="62" spans="1:28" ht="6" customHeight="1">
      <c r="B62" s="2074"/>
      <c r="C62" s="2059"/>
      <c r="D62" s="2059"/>
      <c r="E62" s="2059"/>
      <c r="F62" s="2059"/>
      <c r="G62" s="2059"/>
      <c r="H62" s="2059"/>
      <c r="I62" s="2059"/>
      <c r="J62" s="2059"/>
      <c r="K62" s="2059"/>
      <c r="L62" s="2059"/>
      <c r="M62" s="2059"/>
      <c r="N62" s="2059"/>
      <c r="O62" s="2059"/>
      <c r="P62" s="2059"/>
      <c r="Q62" s="2059"/>
      <c r="R62" s="2059"/>
      <c r="S62" s="2059"/>
      <c r="T62" s="2059"/>
      <c r="U62" s="2059"/>
      <c r="V62" s="2059"/>
      <c r="W62" s="2059"/>
      <c r="X62" s="2059"/>
      <c r="Y62" s="2075"/>
      <c r="Z62" s="2075"/>
      <c r="AA62" s="2075"/>
      <c r="AB62" s="2076"/>
    </row>
    <row r="63" spans="1:28" ht="6" customHeight="1">
      <c r="B63" s="2069"/>
      <c r="C63" s="2070"/>
      <c r="D63" s="2070"/>
      <c r="E63" s="2070"/>
      <c r="F63" s="2070"/>
      <c r="G63" s="2070"/>
      <c r="H63" s="2070"/>
      <c r="I63" s="2070"/>
      <c r="J63" s="2070"/>
      <c r="K63" s="2070"/>
      <c r="L63" s="2070"/>
      <c r="M63" s="2070"/>
      <c r="N63" s="2070"/>
      <c r="O63" s="2070"/>
      <c r="P63" s="2070"/>
      <c r="Q63" s="2070"/>
      <c r="R63" s="2070"/>
      <c r="S63" s="2070"/>
      <c r="T63" s="2070"/>
      <c r="U63" s="2070"/>
      <c r="V63" s="2070"/>
      <c r="W63" s="2070"/>
      <c r="X63" s="2070"/>
      <c r="Y63" s="2071"/>
      <c r="Z63" s="2071"/>
      <c r="AA63" s="2071"/>
      <c r="AB63" s="2072"/>
    </row>
    <row r="64" spans="1:28" ht="17.25" customHeight="1">
      <c r="B64" s="2073" t="s">
        <v>5481</v>
      </c>
      <c r="I64" s="5452" t="str">
        <f>cst_wskakunin_NOBE_MENSEKI_JYUTAKU_SHINSEI</f>
        <v/>
      </c>
      <c r="J64" s="5452"/>
      <c r="K64" s="5452"/>
      <c r="L64" s="5452"/>
      <c r="M64" s="2052" t="s">
        <v>114</v>
      </c>
      <c r="Y64" s="2049"/>
      <c r="Z64" s="2049"/>
      <c r="AA64" s="2049"/>
      <c r="AB64" s="2077"/>
    </row>
    <row r="65" spans="2:28" ht="6" customHeight="1">
      <c r="B65" s="2074"/>
      <c r="C65" s="2059"/>
      <c r="D65" s="2059"/>
      <c r="E65" s="2059"/>
      <c r="F65" s="2059"/>
      <c r="G65" s="2059"/>
      <c r="H65" s="2059"/>
      <c r="I65" s="2059"/>
      <c r="J65" s="2059"/>
      <c r="K65" s="2059"/>
      <c r="L65" s="2059"/>
      <c r="M65" s="2059"/>
      <c r="N65" s="2059"/>
      <c r="O65" s="2059"/>
      <c r="P65" s="2059"/>
      <c r="Q65" s="2059"/>
      <c r="R65" s="2059"/>
      <c r="S65" s="2059"/>
      <c r="T65" s="2059"/>
      <c r="U65" s="2059"/>
      <c r="V65" s="2059"/>
      <c r="W65" s="2059"/>
      <c r="X65" s="2059"/>
      <c r="Y65" s="2075"/>
      <c r="Z65" s="2075"/>
      <c r="AA65" s="2075"/>
      <c r="AB65" s="2076"/>
    </row>
    <row r="66" spans="2:28" ht="6" customHeight="1">
      <c r="B66" s="2069"/>
      <c r="C66" s="2070"/>
      <c r="D66" s="2070"/>
      <c r="E66" s="2070"/>
      <c r="F66" s="2070"/>
      <c r="G66" s="2070"/>
      <c r="H66" s="2070"/>
      <c r="I66" s="2070"/>
      <c r="J66" s="2070"/>
      <c r="K66" s="2070"/>
      <c r="L66" s="2070"/>
      <c r="M66" s="2070"/>
      <c r="N66" s="2070"/>
      <c r="O66" s="2070"/>
      <c r="P66" s="2070"/>
      <c r="Q66" s="2070"/>
      <c r="R66" s="2070"/>
      <c r="S66" s="2070"/>
      <c r="T66" s="2070"/>
      <c r="U66" s="2070"/>
      <c r="V66" s="2070"/>
      <c r="W66" s="2070"/>
      <c r="X66" s="2070"/>
      <c r="Y66" s="2071"/>
      <c r="Z66" s="2071"/>
      <c r="AA66" s="2071"/>
      <c r="AB66" s="2072"/>
    </row>
    <row r="67" spans="2:28" ht="17.25" customHeight="1">
      <c r="B67" s="2073" t="s">
        <v>5482</v>
      </c>
      <c r="G67" s="2078" t="str">
        <f>cst_wskakunin_YOUTO_kodate_box</f>
        <v>□</v>
      </c>
      <c r="H67" s="2049" t="s">
        <v>154</v>
      </c>
      <c r="N67" s="2078" t="str">
        <f>cst_wskakunin_YOUTO_kyoudou_box</f>
        <v>□</v>
      </c>
      <c r="O67" s="2049" t="s">
        <v>3209</v>
      </c>
      <c r="Y67" s="2049"/>
      <c r="Z67" s="2049"/>
      <c r="AA67" s="2049"/>
      <c r="AB67" s="2077"/>
    </row>
    <row r="68" spans="2:28" ht="17.25" customHeight="1">
      <c r="B68" s="2073"/>
      <c r="C68" s="2049" t="s">
        <v>4569</v>
      </c>
      <c r="G68" s="2068"/>
      <c r="N68" s="2068"/>
      <c r="O68" s="5422" t="str">
        <f>MID(IF(cst_wskakunin_p4_1_p5_3_KAI&lt;&gt;"",cst_wskakunin_p4_1_p5_3_KAI,IF(cst_wskakunin_p4_1_p5_2_KAI="",cst_wskakunin_p4_1_p5_1_KAI,cst_wskakunin_p4_1_p5_2_KAI)),2,1)</f>
        <v/>
      </c>
      <c r="P68" s="5422"/>
      <c r="Q68" s="2052" t="s">
        <v>481</v>
      </c>
      <c r="R68" s="5452" t="str">
        <f>IF(cst_wskakunin_p4_1_p5_3_P4_MENSEKI_SHINSEI&lt;&gt;"",cst_wskakunin_p4_1_p5_3_P4_MENSEKI_SHINSEI,IF(cst_wskakunin_p4_1_p5_2_P4_MENSEKI_SHINSEI="",cst_wskakunin_p4_1_p5_1_P4_MENSEKI_SHINSEI,cst_wskakunin_p4_1_p5_2_P4_MENSEKI_SHINSEI))</f>
        <v/>
      </c>
      <c r="S68" s="5452"/>
      <c r="T68" s="5452"/>
      <c r="U68" s="2052" t="s">
        <v>114</v>
      </c>
      <c r="V68" s="5422" t="str">
        <f>MID(IF(cst_wskakunin_p4_1_p5_3_KAI&lt;&gt;"",cst_wskakunin_p4_1_p5_2_KAI,IF(cst_wskakunin_p4_1_p5_2_KAI="","",cst_wskakunin_p4_1_p5_1_KAI)),2,1)</f>
        <v/>
      </c>
      <c r="W68" s="5422"/>
      <c r="X68" s="2052" t="s">
        <v>481</v>
      </c>
      <c r="Y68" s="5452" t="str">
        <f>IF(cst_wskakunin_p4_1_p5_3_P4_MENSEKI_SHINSEI&lt;&gt;"",cst_wskakunin_p4_1_p5_2_P4_MENSEKI_SHINSEI,IF(cst_wskakunin_p4_1_p5_2_P4_MENSEKI_SHINSEI="","",cst_wskakunin_p4_1_p5_1_P4_MENSEKI_SHINSEI))</f>
        <v/>
      </c>
      <c r="Z68" s="5452"/>
      <c r="AA68" s="5452"/>
      <c r="AB68" s="2080" t="s">
        <v>114</v>
      </c>
    </row>
    <row r="69" spans="2:28" ht="17.25" customHeight="1">
      <c r="B69" s="2073"/>
      <c r="C69" s="2049" t="s">
        <v>4570</v>
      </c>
      <c r="M69" s="2079" t="s">
        <v>1395</v>
      </c>
      <c r="R69" s="5417"/>
      <c r="S69" s="5417"/>
      <c r="T69" s="5417"/>
      <c r="U69" s="5417"/>
      <c r="V69" s="2068" t="s">
        <v>108</v>
      </c>
      <c r="X69" s="2052"/>
      <c r="Y69" s="2049"/>
      <c r="Z69" s="2049"/>
      <c r="AA69" s="2052"/>
      <c r="AB69" s="2080"/>
    </row>
    <row r="70" spans="2:28" ht="17.25" customHeight="1">
      <c r="B70" s="2073"/>
      <c r="M70" s="2048" t="s">
        <v>5457</v>
      </c>
      <c r="R70" s="5417"/>
      <c r="S70" s="5417"/>
      <c r="T70" s="5417"/>
      <c r="U70" s="5417"/>
      <c r="V70" s="2068" t="s">
        <v>108</v>
      </c>
      <c r="Y70" s="2049"/>
      <c r="Z70" s="2049"/>
      <c r="AA70" s="2049"/>
      <c r="AB70" s="2077"/>
    </row>
    <row r="71" spans="2:28" ht="6" customHeight="1">
      <c r="B71" s="2074"/>
      <c r="C71" s="2059"/>
      <c r="D71" s="2059"/>
      <c r="E71" s="2059"/>
      <c r="F71" s="2059"/>
      <c r="G71" s="2059"/>
      <c r="H71" s="2059"/>
      <c r="I71" s="2059"/>
      <c r="J71" s="2059"/>
      <c r="K71" s="2059"/>
      <c r="L71" s="2059"/>
      <c r="M71" s="2059"/>
      <c r="N71" s="2059"/>
      <c r="O71" s="2059"/>
      <c r="P71" s="2059"/>
      <c r="Q71" s="2059"/>
      <c r="R71" s="2059"/>
      <c r="S71" s="2059"/>
      <c r="T71" s="2059"/>
      <c r="U71" s="2059"/>
      <c r="V71" s="2059"/>
      <c r="W71" s="2059"/>
      <c r="X71" s="2059"/>
      <c r="Y71" s="2075"/>
      <c r="Z71" s="2075"/>
      <c r="AA71" s="2075"/>
      <c r="AB71" s="2076"/>
    </row>
    <row r="72" spans="2:28" ht="6" customHeight="1">
      <c r="B72" s="2069"/>
      <c r="C72" s="2070"/>
      <c r="D72" s="2070"/>
      <c r="E72" s="2070"/>
      <c r="F72" s="2070"/>
      <c r="G72" s="2070"/>
      <c r="H72" s="2070"/>
      <c r="I72" s="2070"/>
      <c r="J72" s="2070"/>
      <c r="K72" s="2070"/>
      <c r="L72" s="2070"/>
      <c r="M72" s="2070"/>
      <c r="N72" s="2070"/>
      <c r="O72" s="2070"/>
      <c r="P72" s="2070"/>
      <c r="Q72" s="2070"/>
      <c r="R72" s="2070"/>
      <c r="S72" s="2070"/>
      <c r="T72" s="2070"/>
      <c r="U72" s="2070"/>
      <c r="V72" s="2070"/>
      <c r="W72" s="2070"/>
      <c r="X72" s="2070"/>
      <c r="Y72" s="2071"/>
      <c r="Z72" s="2071"/>
      <c r="AA72" s="2071"/>
      <c r="AB72" s="2072"/>
    </row>
    <row r="73" spans="2:28" ht="17.25" customHeight="1">
      <c r="B73" s="2073" t="s">
        <v>5483</v>
      </c>
      <c r="Y73" s="2049"/>
      <c r="Z73" s="2049"/>
      <c r="AA73" s="2049"/>
      <c r="AB73" s="2077"/>
    </row>
    <row r="74" spans="2:28" ht="17.25" customHeight="1">
      <c r="B74" s="2073"/>
      <c r="C74" s="2049" t="s">
        <v>3216</v>
      </c>
      <c r="H74" s="2068"/>
      <c r="I74" s="5422" t="str">
        <f>cst_wskakunin_p4_1_TAKASA_MAX</f>
        <v/>
      </c>
      <c r="J74" s="5422"/>
      <c r="K74" s="5422"/>
      <c r="L74" s="5422"/>
      <c r="Y74" s="2049"/>
      <c r="Z74" s="2052"/>
      <c r="AA74" s="2049"/>
      <c r="AB74" s="2080"/>
    </row>
    <row r="75" spans="2:28" ht="17.25" customHeight="1">
      <c r="B75" s="2073"/>
      <c r="C75" s="2049" t="s">
        <v>3217</v>
      </c>
      <c r="H75" s="2068"/>
      <c r="I75" s="5422" t="str">
        <f>cst_wskakunin_p4_1_TAKASA_KEN_MAX</f>
        <v/>
      </c>
      <c r="J75" s="5422"/>
      <c r="K75" s="5422"/>
      <c r="L75" s="5422"/>
      <c r="M75" s="2079"/>
      <c r="N75" s="2068"/>
      <c r="W75" s="2068"/>
      <c r="Y75" s="2049"/>
      <c r="Z75" s="2049"/>
      <c r="AA75" s="2049"/>
      <c r="AB75" s="2077"/>
    </row>
    <row r="76" spans="2:28" ht="17.25" customHeight="1">
      <c r="B76" s="2073"/>
      <c r="C76" s="2049" t="s">
        <v>3218</v>
      </c>
      <c r="F76" s="2049" t="s">
        <v>3645</v>
      </c>
      <c r="H76" s="2068"/>
      <c r="I76" s="5422" t="str">
        <f>cst_wskakunin_KAISU_TIJYOU_SHINSEI</f>
        <v/>
      </c>
      <c r="J76" s="5422"/>
      <c r="K76" s="1179" t="s">
        <v>481</v>
      </c>
      <c r="L76" s="1176"/>
      <c r="M76" s="2049" t="s">
        <v>3645</v>
      </c>
      <c r="O76" s="2068"/>
      <c r="P76" s="5422">
        <f>cst_wskakunin_KAISU_TIKA_SHINSEI__zero</f>
        <v>0</v>
      </c>
      <c r="Q76" s="5422"/>
      <c r="R76" s="2052" t="s">
        <v>481</v>
      </c>
      <c r="W76" s="2068"/>
      <c r="Y76" s="2049"/>
      <c r="Z76" s="2049"/>
      <c r="AA76" s="2049"/>
      <c r="AB76" s="2077"/>
    </row>
    <row r="77" spans="2:28" ht="6" customHeight="1">
      <c r="B77" s="2074"/>
      <c r="C77" s="2059"/>
      <c r="D77" s="2059"/>
      <c r="E77" s="2059"/>
      <c r="F77" s="2059"/>
      <c r="G77" s="2059"/>
      <c r="H77" s="2059"/>
      <c r="I77" s="2059"/>
      <c r="J77" s="2059"/>
      <c r="K77" s="2059"/>
      <c r="L77" s="2059"/>
      <c r="M77" s="2059"/>
      <c r="N77" s="2059"/>
      <c r="O77" s="2059"/>
      <c r="P77" s="2059"/>
      <c r="Q77" s="2059"/>
      <c r="R77" s="2059"/>
      <c r="S77" s="2059"/>
      <c r="T77" s="2059"/>
      <c r="U77" s="2059"/>
      <c r="V77" s="2059"/>
      <c r="W77" s="2059"/>
      <c r="X77" s="2059"/>
      <c r="Y77" s="2075"/>
      <c r="Z77" s="2075"/>
      <c r="AA77" s="2075"/>
      <c r="AB77" s="2076"/>
    </row>
    <row r="78" spans="2:28" ht="6" customHeight="1">
      <c r="B78" s="2069"/>
      <c r="C78" s="2070"/>
      <c r="D78" s="2070"/>
      <c r="E78" s="2070"/>
      <c r="F78" s="2070"/>
      <c r="G78" s="2070"/>
      <c r="H78" s="2070"/>
      <c r="I78" s="2070"/>
      <c r="J78" s="2070"/>
      <c r="K78" s="2070"/>
      <c r="L78" s="2070"/>
      <c r="M78" s="2070"/>
      <c r="N78" s="2070"/>
      <c r="O78" s="2070"/>
      <c r="P78" s="2070"/>
      <c r="Q78" s="2070"/>
      <c r="R78" s="2070"/>
      <c r="S78" s="2070"/>
      <c r="T78" s="2070"/>
      <c r="U78" s="2070"/>
      <c r="V78" s="2070"/>
      <c r="W78" s="2070"/>
      <c r="X78" s="2070"/>
      <c r="Y78" s="2071"/>
      <c r="Z78" s="2071"/>
      <c r="AA78" s="2071"/>
      <c r="AB78" s="2072"/>
    </row>
    <row r="79" spans="2:28" ht="17.25" customHeight="1">
      <c r="B79" s="2073" t="s">
        <v>5484</v>
      </c>
      <c r="G79" s="5422" t="str">
        <f>cst_wskakunin_KOUZOU1</f>
        <v/>
      </c>
      <c r="H79" s="5422"/>
      <c r="I79" s="5422"/>
      <c r="J79" s="5422"/>
      <c r="K79" s="5422"/>
      <c r="L79" s="5422"/>
      <c r="N79" s="2048" t="s">
        <v>641</v>
      </c>
      <c r="P79" s="5422" t="str">
        <f>cst_wskakunin_KOUZOU2</f>
        <v/>
      </c>
      <c r="Q79" s="5422"/>
      <c r="R79" s="5422"/>
      <c r="S79" s="5422"/>
      <c r="T79" s="5422"/>
      <c r="U79" s="2052"/>
      <c r="Y79" s="2049"/>
      <c r="Z79" s="2049"/>
      <c r="AA79" s="2049"/>
      <c r="AB79" s="2077"/>
    </row>
    <row r="80" spans="2:28" ht="6" customHeight="1">
      <c r="B80" s="2074"/>
      <c r="C80" s="2059"/>
      <c r="D80" s="2059"/>
      <c r="E80" s="2059"/>
      <c r="F80" s="2059"/>
      <c r="G80" s="2059"/>
      <c r="H80" s="2059"/>
      <c r="I80" s="2059"/>
      <c r="J80" s="2059"/>
      <c r="K80" s="2059"/>
      <c r="L80" s="2059"/>
      <c r="M80" s="2059"/>
      <c r="N80" s="2059"/>
      <c r="O80" s="2059"/>
      <c r="P80" s="2059"/>
      <c r="Q80" s="2059"/>
      <c r="R80" s="2059"/>
      <c r="S80" s="2059"/>
      <c r="T80" s="2059"/>
      <c r="U80" s="2059"/>
      <c r="V80" s="2059"/>
      <c r="W80" s="2059"/>
      <c r="X80" s="2059"/>
      <c r="Y80" s="2075"/>
      <c r="Z80" s="2075"/>
      <c r="AA80" s="2075"/>
      <c r="AB80" s="2076"/>
    </row>
    <row r="81" spans="2:28" ht="6" customHeight="1">
      <c r="B81" s="2069"/>
      <c r="C81" s="2070"/>
      <c r="D81" s="2070"/>
      <c r="E81" s="2070"/>
      <c r="F81" s="2070"/>
      <c r="G81" s="2070"/>
      <c r="H81" s="2070"/>
      <c r="I81" s="2070"/>
      <c r="J81" s="2070"/>
      <c r="K81" s="2070"/>
      <c r="L81" s="2070"/>
      <c r="M81" s="2070"/>
      <c r="N81" s="2070"/>
      <c r="O81" s="2070"/>
      <c r="P81" s="2070"/>
      <c r="Q81" s="2070"/>
      <c r="R81" s="2070"/>
      <c r="S81" s="2070"/>
      <c r="T81" s="2070"/>
      <c r="U81" s="2070"/>
      <c r="V81" s="2070"/>
      <c r="W81" s="2070"/>
      <c r="X81" s="2070"/>
      <c r="Y81" s="2071"/>
      <c r="Z81" s="2071"/>
      <c r="AA81" s="2071"/>
      <c r="AB81" s="2072"/>
    </row>
    <row r="82" spans="2:28" ht="17.25" customHeight="1">
      <c r="B82" s="2073" t="s">
        <v>5485</v>
      </c>
      <c r="K82" s="2052"/>
      <c r="M82" s="2048"/>
      <c r="Q82" s="2049" t="s">
        <v>4574</v>
      </c>
      <c r="T82" s="2052"/>
      <c r="Y82" s="2049"/>
      <c r="Z82" s="2049"/>
      <c r="AA82" s="2049"/>
      <c r="AB82" s="2077"/>
    </row>
    <row r="83" spans="2:28" ht="6" customHeight="1">
      <c r="B83" s="2074"/>
      <c r="C83" s="2059"/>
      <c r="D83" s="2059"/>
      <c r="E83" s="2059"/>
      <c r="F83" s="2059"/>
      <c r="G83" s="2059"/>
      <c r="H83" s="2059"/>
      <c r="I83" s="2059"/>
      <c r="J83" s="2059"/>
      <c r="K83" s="2059"/>
      <c r="L83" s="2059"/>
      <c r="M83" s="2059"/>
      <c r="N83" s="2059"/>
      <c r="O83" s="2059"/>
      <c r="P83" s="2059"/>
      <c r="Q83" s="2059"/>
      <c r="R83" s="2059"/>
      <c r="S83" s="2059"/>
      <c r="T83" s="2059"/>
      <c r="U83" s="2059"/>
      <c r="V83" s="2059"/>
      <c r="W83" s="2059"/>
      <c r="X83" s="2059"/>
      <c r="Y83" s="2075"/>
      <c r="Z83" s="2075"/>
      <c r="AA83" s="2075"/>
      <c r="AB83" s="2076"/>
    </row>
    <row r="84" spans="2:28" ht="6" customHeight="1">
      <c r="B84" s="2069"/>
      <c r="C84" s="2070"/>
      <c r="D84" s="2070"/>
      <c r="E84" s="2070"/>
      <c r="F84" s="2070"/>
      <c r="G84" s="2070"/>
      <c r="H84" s="2070"/>
      <c r="I84" s="2070"/>
      <c r="J84" s="2070"/>
      <c r="K84" s="2070"/>
      <c r="L84" s="2070"/>
      <c r="M84" s="2070"/>
      <c r="N84" s="2070"/>
      <c r="O84" s="2070"/>
      <c r="P84" s="2070"/>
      <c r="Q84" s="2070"/>
      <c r="R84" s="2070"/>
      <c r="S84" s="2070"/>
      <c r="T84" s="2070"/>
      <c r="U84" s="2070"/>
      <c r="V84" s="2070"/>
      <c r="W84" s="2070"/>
      <c r="X84" s="2070"/>
      <c r="Y84" s="2071"/>
      <c r="Z84" s="2071"/>
      <c r="AA84" s="2071"/>
      <c r="AB84" s="2072"/>
    </row>
    <row r="85" spans="2:28" ht="17.25" customHeight="1">
      <c r="B85" s="2073" t="s">
        <v>5986</v>
      </c>
      <c r="K85" s="2052"/>
      <c r="M85" s="2048"/>
      <c r="Q85" s="2052"/>
      <c r="T85" s="2052"/>
      <c r="W85" s="2052"/>
      <c r="Y85" s="2049"/>
      <c r="Z85" s="2049"/>
      <c r="AA85" s="2049"/>
      <c r="AB85" s="2077"/>
    </row>
    <row r="86" spans="2:28" ht="17.25" customHeight="1">
      <c r="B86" s="2073"/>
      <c r="C86" s="2049" t="s">
        <v>5092</v>
      </c>
      <c r="K86" s="2052"/>
      <c r="M86" s="5426"/>
      <c r="N86" s="5426"/>
      <c r="O86" s="5426"/>
      <c r="P86" s="5426"/>
      <c r="Q86" s="2048" t="s">
        <v>477</v>
      </c>
      <c r="R86" s="5426"/>
      <c r="S86" s="5426"/>
      <c r="T86" s="2048" t="s">
        <v>5</v>
      </c>
      <c r="U86" s="5426"/>
      <c r="V86" s="5426"/>
      <c r="W86" s="2052" t="s">
        <v>478</v>
      </c>
      <c r="Y86" s="2049"/>
      <c r="Z86" s="2049"/>
      <c r="AA86" s="2049"/>
      <c r="AB86" s="2077"/>
    </row>
    <row r="87" spans="2:28" ht="17.25" customHeight="1">
      <c r="B87" s="2073"/>
      <c r="C87" s="2049" t="s">
        <v>5093</v>
      </c>
      <c r="K87" s="2052"/>
      <c r="M87" s="5426"/>
      <c r="N87" s="5426"/>
      <c r="O87" s="5426"/>
      <c r="P87" s="5426"/>
      <c r="Q87" s="2048" t="s">
        <v>477</v>
      </c>
      <c r="R87" s="5426"/>
      <c r="S87" s="5426"/>
      <c r="T87" s="2048" t="s">
        <v>5</v>
      </c>
      <c r="U87" s="5426"/>
      <c r="V87" s="5426"/>
      <c r="W87" s="2052" t="s">
        <v>478</v>
      </c>
      <c r="Y87" s="2049"/>
      <c r="Z87" s="2049"/>
      <c r="AA87" s="2049"/>
      <c r="AB87" s="2077"/>
    </row>
    <row r="88" spans="2:28" ht="6" customHeight="1">
      <c r="B88" s="2074"/>
      <c r="C88" s="2059"/>
      <c r="D88" s="2059"/>
      <c r="E88" s="2059"/>
      <c r="F88" s="2059"/>
      <c r="G88" s="2059"/>
      <c r="H88" s="2059"/>
      <c r="I88" s="2059"/>
      <c r="J88" s="2059"/>
      <c r="K88" s="2059"/>
      <c r="L88" s="2059"/>
      <c r="M88" s="2059"/>
      <c r="N88" s="2059"/>
      <c r="O88" s="2059"/>
      <c r="P88" s="2059"/>
      <c r="Q88" s="2059"/>
      <c r="R88" s="2059"/>
      <c r="S88" s="2059"/>
      <c r="T88" s="2059"/>
      <c r="U88" s="2059"/>
      <c r="V88" s="2059"/>
      <c r="W88" s="2059"/>
      <c r="X88" s="2059"/>
      <c r="Y88" s="2075"/>
      <c r="Z88" s="2075"/>
      <c r="AA88" s="2075"/>
      <c r="AB88" s="2076"/>
    </row>
    <row r="89" spans="2:28" ht="6" customHeight="1">
      <c r="B89" s="2069"/>
      <c r="C89" s="2070"/>
      <c r="D89" s="2070"/>
      <c r="E89" s="2070"/>
      <c r="F89" s="2070"/>
      <c r="G89" s="2070"/>
      <c r="H89" s="2070"/>
      <c r="I89" s="2070"/>
      <c r="J89" s="2070"/>
      <c r="K89" s="2070"/>
      <c r="L89" s="2070"/>
      <c r="M89" s="2070"/>
      <c r="N89" s="2070"/>
      <c r="O89" s="2070"/>
      <c r="P89" s="2070"/>
      <c r="Q89" s="2070"/>
      <c r="R89" s="2070"/>
      <c r="S89" s="2070"/>
      <c r="T89" s="2070"/>
      <c r="U89" s="2070"/>
      <c r="V89" s="2070"/>
      <c r="W89" s="2070"/>
      <c r="X89" s="2070"/>
      <c r="Y89" s="2071"/>
      <c r="Z89" s="2071"/>
      <c r="AA89" s="2071"/>
      <c r="AB89" s="2072"/>
    </row>
    <row r="90" spans="2:28" ht="17.25" customHeight="1">
      <c r="B90" s="2073" t="s">
        <v>5486</v>
      </c>
      <c r="K90" s="2052"/>
      <c r="M90" s="2048"/>
      <c r="Q90" s="2052"/>
      <c r="T90" s="2052"/>
      <c r="W90" s="2052"/>
      <c r="Y90" s="2049"/>
      <c r="Z90" s="2049"/>
      <c r="AA90" s="2049"/>
      <c r="AB90" s="2077"/>
    </row>
    <row r="91" spans="2:28" ht="17.25" customHeight="1">
      <c r="B91" s="2073" t="s">
        <v>4578</v>
      </c>
      <c r="K91" s="2052"/>
      <c r="M91" s="2048"/>
      <c r="O91" s="2052"/>
      <c r="P91" s="2052"/>
      <c r="Q91" s="2052"/>
      <c r="R91" s="2052"/>
      <c r="S91" s="2052"/>
      <c r="T91" s="2052"/>
      <c r="U91" s="2052"/>
      <c r="V91" s="2052"/>
      <c r="W91" s="2052"/>
      <c r="Y91" s="2049"/>
      <c r="Z91" s="2049"/>
      <c r="AA91" s="2049"/>
      <c r="AB91" s="2077"/>
    </row>
    <row r="92" spans="2:28" ht="17.25" customHeight="1">
      <c r="B92" s="2073" t="s">
        <v>4579</v>
      </c>
      <c r="K92" s="2052"/>
      <c r="M92" s="2048"/>
      <c r="O92" s="2052"/>
      <c r="P92" s="2052"/>
      <c r="Q92" s="2052"/>
      <c r="R92" s="2052"/>
      <c r="S92" s="2052"/>
      <c r="T92" s="2052"/>
      <c r="U92" s="2052"/>
      <c r="V92" s="2052"/>
      <c r="W92" s="2052"/>
      <c r="Y92" s="2049"/>
      <c r="Z92" s="2049"/>
      <c r="AA92" s="2049"/>
      <c r="AB92" s="2077"/>
    </row>
    <row r="93" spans="2:28" ht="17.25" customHeight="1">
      <c r="B93" s="2073" t="s">
        <v>4580</v>
      </c>
      <c r="K93" s="2052"/>
      <c r="M93" s="2048"/>
      <c r="O93" s="2052"/>
      <c r="P93" s="2052"/>
      <c r="Q93" s="2052"/>
      <c r="R93" s="2052"/>
      <c r="S93" s="2052"/>
      <c r="T93" s="2052"/>
      <c r="U93" s="2052"/>
      <c r="V93" s="2052"/>
      <c r="W93" s="2052"/>
      <c r="Y93" s="2049"/>
      <c r="Z93" s="2049"/>
      <c r="AA93" s="2049"/>
      <c r="AB93" s="2077"/>
    </row>
    <row r="94" spans="2:28" ht="17.25" customHeight="1">
      <c r="B94" s="2073" t="s">
        <v>4581</v>
      </c>
      <c r="K94" s="2052"/>
      <c r="M94" s="2048"/>
      <c r="O94" s="2052"/>
      <c r="P94" s="2052"/>
      <c r="Q94" s="2052"/>
      <c r="R94" s="2052"/>
      <c r="S94" s="2052"/>
      <c r="T94" s="2052"/>
      <c r="U94" s="2052"/>
      <c r="V94" s="2052"/>
      <c r="W94" s="2052"/>
      <c r="Y94" s="2049"/>
      <c r="Z94" s="2049"/>
      <c r="AA94" s="2049"/>
      <c r="AB94" s="2077"/>
    </row>
    <row r="95" spans="2:28" ht="17.25" customHeight="1">
      <c r="B95" s="2073"/>
      <c r="K95" s="2052"/>
      <c r="M95" s="2048"/>
      <c r="O95" s="2090" t="s">
        <v>139</v>
      </c>
      <c r="P95" s="2052" t="s">
        <v>498</v>
      </c>
      <c r="Q95" s="2052"/>
      <c r="R95" s="2090" t="s">
        <v>139</v>
      </c>
      <c r="S95" s="2052" t="s">
        <v>497</v>
      </c>
      <c r="T95" s="2052"/>
      <c r="U95" s="2052"/>
      <c r="V95" s="2052"/>
      <c r="W95" s="2052"/>
      <c r="Y95" s="2049"/>
      <c r="Z95" s="2049"/>
      <c r="AA95" s="2049"/>
      <c r="AB95" s="2077"/>
    </row>
    <row r="96" spans="2:28" ht="6" customHeight="1">
      <c r="B96" s="2074"/>
      <c r="C96" s="2059"/>
      <c r="D96" s="2059"/>
      <c r="E96" s="2059"/>
      <c r="F96" s="2059"/>
      <c r="G96" s="2059"/>
      <c r="H96" s="2059"/>
      <c r="I96" s="2059"/>
      <c r="J96" s="2059"/>
      <c r="K96" s="2059"/>
      <c r="L96" s="2059"/>
      <c r="M96" s="2059"/>
      <c r="N96" s="2059"/>
      <c r="O96" s="2059"/>
      <c r="P96" s="2059"/>
      <c r="Q96" s="2059"/>
      <c r="R96" s="2059"/>
      <c r="S96" s="2059"/>
      <c r="T96" s="2059"/>
      <c r="U96" s="2059"/>
      <c r="V96" s="2059"/>
      <c r="W96" s="2059"/>
      <c r="X96" s="2059"/>
      <c r="Y96" s="2075"/>
      <c r="Z96" s="2075"/>
      <c r="AA96" s="2075"/>
      <c r="AB96" s="2076"/>
    </row>
    <row r="97" spans="2:28" ht="6" customHeight="1">
      <c r="B97" s="2069"/>
      <c r="C97" s="2070"/>
      <c r="D97" s="2070"/>
      <c r="E97" s="2070"/>
      <c r="F97" s="2070"/>
      <c r="G97" s="2070"/>
      <c r="H97" s="2070"/>
      <c r="I97" s="2070"/>
      <c r="J97" s="2070"/>
      <c r="K97" s="2070"/>
      <c r="L97" s="2070"/>
      <c r="M97" s="2070"/>
      <c r="N97" s="2070"/>
      <c r="O97" s="2070"/>
      <c r="P97" s="2070"/>
      <c r="Q97" s="2070"/>
      <c r="R97" s="2070"/>
      <c r="S97" s="2070"/>
      <c r="T97" s="2070"/>
      <c r="U97" s="2070"/>
      <c r="V97" s="2070"/>
      <c r="W97" s="2070"/>
      <c r="X97" s="2070"/>
      <c r="Y97" s="2071"/>
      <c r="Z97" s="2071"/>
      <c r="AA97" s="2071"/>
      <c r="AB97" s="2072"/>
    </row>
    <row r="98" spans="2:28" ht="17.25" customHeight="1">
      <c r="B98" s="2094" t="s">
        <v>5487</v>
      </c>
      <c r="AB98" s="2077"/>
    </row>
    <row r="99" spans="2:28" ht="17.25" customHeight="1">
      <c r="B99" s="2073"/>
      <c r="O99" s="2090" t="s">
        <v>139</v>
      </c>
      <c r="P99" s="2052" t="s">
        <v>498</v>
      </c>
      <c r="Q99" s="2052"/>
      <c r="R99" s="2090" t="s">
        <v>139</v>
      </c>
      <c r="S99" s="2052" t="s">
        <v>497</v>
      </c>
      <c r="AB99" s="2077"/>
    </row>
    <row r="100" spans="2:28" ht="6" customHeight="1">
      <c r="B100" s="2074"/>
      <c r="C100" s="2059"/>
      <c r="D100" s="2059"/>
      <c r="E100" s="2059"/>
      <c r="F100" s="2059"/>
      <c r="G100" s="2059"/>
      <c r="H100" s="2059"/>
      <c r="I100" s="2059"/>
      <c r="J100" s="2059"/>
      <c r="K100" s="2059"/>
      <c r="L100" s="2059"/>
      <c r="M100" s="2059"/>
      <c r="N100" s="2059"/>
      <c r="O100" s="2059"/>
      <c r="P100" s="2059"/>
      <c r="Q100" s="2059"/>
      <c r="R100" s="2059"/>
      <c r="S100" s="2059"/>
      <c r="T100" s="2059"/>
      <c r="U100" s="2059"/>
      <c r="V100" s="2059"/>
      <c r="W100" s="2059"/>
      <c r="X100" s="2059"/>
      <c r="Y100" s="2075"/>
      <c r="Z100" s="2075"/>
      <c r="AA100" s="2075"/>
      <c r="AB100" s="2076"/>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49" t="s">
        <v>3028</v>
      </c>
    </row>
    <row r="114" spans="1:1" ht="17.25" customHeight="1">
      <c r="A114" s="2049" t="s">
        <v>5488</v>
      </c>
    </row>
    <row r="115" spans="1:1" ht="17.25" customHeight="1">
      <c r="A115" s="2049" t="s">
        <v>5436</v>
      </c>
    </row>
    <row r="116" spans="1:1" ht="17.25" customHeight="1">
      <c r="A116" s="2049" t="s">
        <v>5489</v>
      </c>
    </row>
    <row r="117" spans="1:1" ht="17.25" customHeight="1">
      <c r="A117" s="2049" t="s">
        <v>5438</v>
      </c>
    </row>
    <row r="118" spans="1:1" ht="17.25" customHeight="1">
      <c r="A118" s="2049" t="s">
        <v>5490</v>
      </c>
    </row>
    <row r="119" spans="1:1" ht="17.25" customHeight="1">
      <c r="A119" s="2049" t="s">
        <v>5443</v>
      </c>
    </row>
    <row r="120" spans="1:1" ht="17.25" customHeight="1">
      <c r="A120" s="2049" t="s">
        <v>5444</v>
      </c>
    </row>
    <row r="121" spans="1:1" ht="17.25" customHeight="1">
      <c r="A121" s="2049" t="s">
        <v>5445</v>
      </c>
    </row>
    <row r="122" spans="1:1" ht="17.25" customHeight="1">
      <c r="A122" s="2049" t="s">
        <v>5446</v>
      </c>
    </row>
    <row r="123" spans="1:1" ht="17.25" customHeight="1">
      <c r="A123" s="2049" t="s">
        <v>5491</v>
      </c>
    </row>
    <row r="124" spans="1:1" ht="17.25" customHeight="1">
      <c r="A124" s="2049" t="s">
        <v>5460</v>
      </c>
    </row>
    <row r="125" spans="1:1" ht="17.25" customHeight="1">
      <c r="A125" s="2049" t="s">
        <v>5461</v>
      </c>
    </row>
    <row r="126" spans="1:1" ht="17.25" customHeight="1">
      <c r="A126" s="2049" t="s">
        <v>5462</v>
      </c>
    </row>
    <row r="127" spans="1:1" ht="17.25" customHeight="1">
      <c r="A127" s="2049" t="s">
        <v>5463</v>
      </c>
    </row>
    <row r="128" spans="1:1" ht="17.25" customHeight="1">
      <c r="A128" s="2049" t="s">
        <v>4543</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18" t="s">
        <v>85</v>
      </c>
      <c r="B162" s="5418"/>
      <c r="C162" s="5418"/>
      <c r="D162" s="5418"/>
      <c r="E162" s="5418"/>
      <c r="F162" s="5418"/>
      <c r="G162" s="5418"/>
      <c r="H162" s="5418"/>
      <c r="I162" s="5418"/>
      <c r="J162" s="5418"/>
      <c r="K162" s="5418"/>
      <c r="L162" s="5418"/>
      <c r="M162" s="5418"/>
      <c r="N162" s="5418"/>
      <c r="O162" s="5418"/>
      <c r="P162" s="5418"/>
      <c r="Q162" s="5418"/>
      <c r="R162" s="5418"/>
      <c r="S162" s="5418"/>
      <c r="T162" s="5418"/>
      <c r="U162" s="5418"/>
      <c r="V162" s="5418"/>
      <c r="W162" s="5418"/>
      <c r="X162" s="5418"/>
      <c r="Y162" s="5418"/>
      <c r="Z162" s="5418"/>
      <c r="AA162" s="5418"/>
      <c r="AB162" s="5418"/>
    </row>
    <row r="163" spans="1:28" ht="17.25" customHeight="1">
      <c r="A163" s="2052"/>
      <c r="B163" s="2052"/>
      <c r="C163" s="2052"/>
      <c r="D163" s="2052"/>
      <c r="E163" s="2052"/>
      <c r="F163" s="2052"/>
      <c r="G163" s="2052"/>
      <c r="H163" s="2052"/>
      <c r="I163" s="2052"/>
      <c r="J163" s="2052"/>
      <c r="K163" s="2052"/>
      <c r="L163" s="2052"/>
      <c r="M163" s="2052"/>
      <c r="N163" s="2052"/>
      <c r="O163" s="2052"/>
      <c r="P163" s="2052"/>
      <c r="Q163" s="2052"/>
      <c r="R163" s="2052"/>
      <c r="S163" s="2052"/>
      <c r="T163" s="2052"/>
      <c r="U163" s="2052"/>
      <c r="V163" s="2052"/>
      <c r="W163" s="2052"/>
      <c r="X163" s="2052"/>
      <c r="Y163" s="2052"/>
      <c r="Z163" s="2052"/>
      <c r="AA163" s="2052"/>
      <c r="AB163" s="2052"/>
    </row>
    <row r="164" spans="1:28" ht="17.25" customHeight="1">
      <c r="A164" s="2049" t="s">
        <v>5465</v>
      </c>
    </row>
    <row r="165" spans="1:28" ht="6" customHeight="1">
      <c r="B165" s="2069"/>
      <c r="C165" s="2070"/>
      <c r="D165" s="2070"/>
      <c r="E165" s="2070"/>
      <c r="F165" s="2070"/>
      <c r="G165" s="2070"/>
      <c r="H165" s="2070"/>
      <c r="I165" s="2070"/>
      <c r="J165" s="2070"/>
      <c r="K165" s="2070"/>
      <c r="L165" s="2070"/>
      <c r="M165" s="2070"/>
      <c r="N165" s="2070"/>
      <c r="O165" s="2070"/>
      <c r="P165" s="2070"/>
      <c r="Q165" s="2070"/>
      <c r="R165" s="2070"/>
      <c r="S165" s="2070"/>
      <c r="T165" s="2070"/>
      <c r="U165" s="2070"/>
      <c r="V165" s="2070"/>
      <c r="W165" s="2070"/>
      <c r="X165" s="2070"/>
      <c r="Y165" s="2071"/>
      <c r="Z165" s="2071"/>
      <c r="AA165" s="2071"/>
      <c r="AB165" s="2072"/>
    </row>
    <row r="166" spans="1:28" ht="17.25" customHeight="1">
      <c r="B166" s="2073" t="s">
        <v>4031</v>
      </c>
      <c r="K166" s="5417"/>
      <c r="L166" s="5417"/>
      <c r="M166" s="5417"/>
      <c r="Y166" s="2049"/>
      <c r="Z166" s="2049"/>
      <c r="AA166" s="2049"/>
      <c r="AB166" s="2077"/>
    </row>
    <row r="167" spans="1:28" ht="6" customHeight="1">
      <c r="B167" s="2074"/>
      <c r="C167" s="2059"/>
      <c r="D167" s="2059"/>
      <c r="E167" s="2059"/>
      <c r="F167" s="2059"/>
      <c r="G167" s="2059"/>
      <c r="H167" s="2059"/>
      <c r="I167" s="2059"/>
      <c r="J167" s="2059"/>
      <c r="K167" s="2059"/>
      <c r="L167" s="2059"/>
      <c r="M167" s="2059"/>
      <c r="N167" s="2059"/>
      <c r="O167" s="2059"/>
      <c r="P167" s="2059"/>
      <c r="Q167" s="2059"/>
      <c r="R167" s="2059"/>
      <c r="S167" s="2059"/>
      <c r="T167" s="2059"/>
      <c r="U167" s="2059"/>
      <c r="V167" s="2059"/>
      <c r="W167" s="2059"/>
      <c r="X167" s="2059"/>
      <c r="Y167" s="2075"/>
      <c r="Z167" s="2075"/>
      <c r="AA167" s="2075"/>
      <c r="AB167" s="2076"/>
    </row>
    <row r="168" spans="1:28" ht="6" customHeight="1">
      <c r="B168" s="2069"/>
      <c r="C168" s="2070"/>
      <c r="D168" s="2070"/>
      <c r="E168" s="2070"/>
      <c r="F168" s="2070"/>
      <c r="G168" s="2070"/>
      <c r="H168" s="2070"/>
      <c r="I168" s="2070"/>
      <c r="J168" s="2070"/>
      <c r="K168" s="2070"/>
      <c r="L168" s="2070"/>
      <c r="M168" s="2070"/>
      <c r="N168" s="2070"/>
      <c r="O168" s="2070"/>
      <c r="P168" s="2070"/>
      <c r="Q168" s="2070"/>
      <c r="R168" s="2070"/>
      <c r="S168" s="2070"/>
      <c r="T168" s="2070"/>
      <c r="U168" s="2070"/>
      <c r="V168" s="2070"/>
      <c r="W168" s="2070"/>
      <c r="X168" s="2070"/>
      <c r="Y168" s="2071"/>
      <c r="Z168" s="2071"/>
      <c r="AA168" s="2071"/>
      <c r="AB168" s="2072"/>
    </row>
    <row r="169" spans="1:28" ht="17.25" customHeight="1">
      <c r="B169" s="2073" t="s">
        <v>4032</v>
      </c>
      <c r="K169" s="5417"/>
      <c r="L169" s="5417"/>
      <c r="M169" s="5417"/>
      <c r="N169" s="2052" t="s">
        <v>481</v>
      </c>
      <c r="Y169" s="2049"/>
      <c r="Z169" s="2049"/>
      <c r="AA169" s="2049"/>
      <c r="AB169" s="2077"/>
    </row>
    <row r="170" spans="1:28" ht="6" customHeight="1">
      <c r="B170" s="2074"/>
      <c r="C170" s="2059"/>
      <c r="D170" s="2059"/>
      <c r="E170" s="2059"/>
      <c r="F170" s="2059"/>
      <c r="G170" s="2059"/>
      <c r="H170" s="2059"/>
      <c r="I170" s="2059"/>
      <c r="J170" s="2059"/>
      <c r="K170" s="2059"/>
      <c r="L170" s="2059"/>
      <c r="M170" s="2059"/>
      <c r="N170" s="2059"/>
      <c r="O170" s="2059"/>
      <c r="P170" s="2059"/>
      <c r="Q170" s="2059"/>
      <c r="R170" s="2059"/>
      <c r="S170" s="2059"/>
      <c r="T170" s="2059"/>
      <c r="U170" s="2059"/>
      <c r="V170" s="2059"/>
      <c r="W170" s="2059"/>
      <c r="X170" s="2059"/>
      <c r="Y170" s="2075"/>
      <c r="Z170" s="2075"/>
      <c r="AA170" s="2075"/>
      <c r="AB170" s="2076"/>
    </row>
    <row r="171" spans="1:28" ht="6" customHeight="1">
      <c r="B171" s="2069"/>
      <c r="C171" s="2070"/>
      <c r="D171" s="2070"/>
      <c r="E171" s="2070"/>
      <c r="F171" s="2070"/>
      <c r="G171" s="2070"/>
      <c r="H171" s="2070"/>
      <c r="I171" s="2070"/>
      <c r="J171" s="2070"/>
      <c r="K171" s="2070"/>
      <c r="L171" s="2070"/>
      <c r="M171" s="2070"/>
      <c r="N171" s="2070"/>
      <c r="O171" s="2070"/>
      <c r="P171" s="2070"/>
      <c r="Q171" s="2070"/>
      <c r="R171" s="2070"/>
      <c r="S171" s="2070"/>
      <c r="T171" s="2070"/>
      <c r="U171" s="2070"/>
      <c r="V171" s="2070"/>
      <c r="W171" s="2070"/>
      <c r="X171" s="2070"/>
      <c r="Y171" s="2071"/>
      <c r="Z171" s="2071"/>
      <c r="AA171" s="2071"/>
      <c r="AB171" s="2072"/>
    </row>
    <row r="172" spans="1:28" ht="17.25" customHeight="1">
      <c r="B172" s="2073" t="s">
        <v>3647</v>
      </c>
      <c r="K172" s="5417"/>
      <c r="L172" s="5417"/>
      <c r="M172" s="5417"/>
      <c r="N172" s="2052" t="s">
        <v>114</v>
      </c>
      <c r="Y172" s="2049"/>
      <c r="Z172" s="2049"/>
      <c r="AA172" s="2049"/>
      <c r="AB172" s="2077"/>
    </row>
    <row r="173" spans="1:28" ht="6" customHeight="1">
      <c r="B173" s="2074"/>
      <c r="C173" s="2059"/>
      <c r="D173" s="2059"/>
      <c r="E173" s="2059"/>
      <c r="F173" s="2059"/>
      <c r="G173" s="2059"/>
      <c r="H173" s="2059"/>
      <c r="I173" s="2059"/>
      <c r="J173" s="2059"/>
      <c r="K173" s="2059"/>
      <c r="L173" s="2059"/>
      <c r="M173" s="2059"/>
      <c r="N173" s="2059"/>
      <c r="O173" s="2059"/>
      <c r="P173" s="2059"/>
      <c r="Q173" s="2059"/>
      <c r="R173" s="2059"/>
      <c r="S173" s="2059"/>
      <c r="T173" s="2059"/>
      <c r="U173" s="2059"/>
      <c r="V173" s="2059"/>
      <c r="W173" s="2059"/>
      <c r="X173" s="2059"/>
      <c r="Y173" s="2075"/>
      <c r="Z173" s="2075"/>
      <c r="AA173" s="2075"/>
      <c r="AB173" s="2076"/>
    </row>
    <row r="174" spans="1:28" ht="6" customHeight="1">
      <c r="B174" s="2069"/>
      <c r="C174" s="2070"/>
      <c r="D174" s="2070"/>
      <c r="E174" s="2070"/>
      <c r="F174" s="2070"/>
      <c r="G174" s="2070"/>
      <c r="H174" s="2070"/>
      <c r="I174" s="2070"/>
      <c r="J174" s="2070"/>
      <c r="K174" s="2070"/>
      <c r="L174" s="2070"/>
      <c r="M174" s="2070"/>
      <c r="N174" s="2070"/>
      <c r="O174" s="2070"/>
      <c r="P174" s="2070"/>
      <c r="Q174" s="2070"/>
      <c r="R174" s="2070"/>
      <c r="S174" s="2070"/>
      <c r="T174" s="2070"/>
      <c r="U174" s="2070"/>
      <c r="V174" s="2070"/>
      <c r="W174" s="2070"/>
      <c r="X174" s="2070"/>
      <c r="Y174" s="2071"/>
      <c r="Z174" s="2071"/>
      <c r="AA174" s="2071"/>
      <c r="AB174" s="2072"/>
    </row>
    <row r="175" spans="1:28" ht="17.25" customHeight="1">
      <c r="B175" s="2073" t="s">
        <v>4583</v>
      </c>
      <c r="N175" s="2052"/>
      <c r="Y175" s="2049"/>
      <c r="Z175" s="2049"/>
      <c r="AA175" s="2049"/>
      <c r="AB175" s="2077"/>
    </row>
    <row r="176" spans="1:28" ht="17.25" customHeight="1">
      <c r="B176" s="2073"/>
      <c r="C176" s="2049" t="s">
        <v>4584</v>
      </c>
      <c r="I176" s="2090" t="s">
        <v>139</v>
      </c>
      <c r="J176" s="2052" t="s">
        <v>498</v>
      </c>
      <c r="L176" s="2090" t="s">
        <v>139</v>
      </c>
      <c r="M176" s="2052" t="s">
        <v>497</v>
      </c>
      <c r="N176" s="2052"/>
      <c r="Y176" s="2049"/>
      <c r="Z176" s="2049"/>
      <c r="AA176" s="2049"/>
      <c r="AB176" s="2077"/>
    </row>
    <row r="177" spans="1:28" ht="17.25" customHeight="1">
      <c r="B177" s="2073"/>
      <c r="C177" s="2049" t="s">
        <v>4585</v>
      </c>
      <c r="I177" s="2090" t="s">
        <v>139</v>
      </c>
      <c r="J177" s="2052" t="s">
        <v>498</v>
      </c>
      <c r="L177" s="2090" t="s">
        <v>139</v>
      </c>
      <c r="M177" s="2052" t="s">
        <v>497</v>
      </c>
      <c r="N177" s="2052"/>
      <c r="Y177" s="2049"/>
      <c r="Z177" s="2049"/>
      <c r="AA177" s="2049"/>
      <c r="AB177" s="2077"/>
    </row>
    <row r="178" spans="1:28" ht="17.25" customHeight="1">
      <c r="B178" s="2073"/>
      <c r="C178" s="2049" t="s">
        <v>3648</v>
      </c>
      <c r="I178" s="2090" t="s">
        <v>139</v>
      </c>
      <c r="J178" s="2052" t="s">
        <v>498</v>
      </c>
      <c r="L178" s="2090" t="s">
        <v>139</v>
      </c>
      <c r="M178" s="2052" t="s">
        <v>497</v>
      </c>
      <c r="N178" s="2052"/>
      <c r="Y178" s="2049"/>
      <c r="Z178" s="2049"/>
      <c r="AA178" s="2049"/>
      <c r="AB178" s="2077"/>
    </row>
    <row r="179" spans="1:28" ht="6" customHeight="1">
      <c r="B179" s="2074"/>
      <c r="C179" s="2059"/>
      <c r="D179" s="2059"/>
      <c r="E179" s="2059"/>
      <c r="F179" s="2059"/>
      <c r="G179" s="2059"/>
      <c r="H179" s="2059"/>
      <c r="I179" s="2059"/>
      <c r="J179" s="2059"/>
      <c r="K179" s="2059"/>
      <c r="L179" s="2059"/>
      <c r="M179" s="2059"/>
      <c r="N179" s="2059"/>
      <c r="O179" s="2059"/>
      <c r="P179" s="2059"/>
      <c r="Q179" s="2059"/>
      <c r="R179" s="2059"/>
      <c r="S179" s="2059"/>
      <c r="T179" s="2059"/>
      <c r="U179" s="2059"/>
      <c r="V179" s="2059"/>
      <c r="W179" s="2059"/>
      <c r="X179" s="2059"/>
      <c r="Y179" s="2075"/>
      <c r="Z179" s="2075"/>
      <c r="AA179" s="2075"/>
      <c r="AB179" s="2076"/>
    </row>
    <row r="180" spans="1:28" ht="17.25" customHeight="1">
      <c r="A180" s="2049" t="s">
        <v>3028</v>
      </c>
    </row>
    <row r="181" spans="1:28" ht="17.25" customHeight="1">
      <c r="A181" s="2049" t="s">
        <v>5449</v>
      </c>
    </row>
    <row r="182" spans="1:28" ht="17.25" customHeight="1">
      <c r="A182" s="2049" t="s">
        <v>5492</v>
      </c>
    </row>
    <row r="183" spans="1:28" ht="17.25" customHeight="1">
      <c r="A183" s="2049" t="s">
        <v>4354</v>
      </c>
    </row>
    <row r="184" spans="1:28" ht="17.25" customHeight="1">
      <c r="A184" s="2049" t="s">
        <v>5493</v>
      </c>
    </row>
    <row r="185" spans="1:28" ht="17.25" customHeight="1">
      <c r="A185" s="2049" t="s">
        <v>5452</v>
      </c>
    </row>
    <row r="186" spans="1:28" ht="17.25" customHeight="1">
      <c r="A186" s="2049" t="s">
        <v>4586</v>
      </c>
    </row>
    <row r="187" spans="1:28" ht="17.25" customHeight="1">
      <c r="A187" s="2049" t="s">
        <v>4587</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18" t="s">
        <v>101</v>
      </c>
      <c r="B217" s="5418"/>
      <c r="C217" s="5418"/>
      <c r="D217" s="5418"/>
      <c r="E217" s="5418"/>
      <c r="F217" s="5418"/>
      <c r="G217" s="5418"/>
      <c r="H217" s="5418"/>
      <c r="I217" s="5418"/>
      <c r="J217" s="5418"/>
      <c r="K217" s="5418"/>
      <c r="L217" s="5418"/>
      <c r="M217" s="5418"/>
      <c r="N217" s="5418"/>
      <c r="O217" s="5418"/>
      <c r="P217" s="5418"/>
      <c r="Q217" s="5418"/>
      <c r="R217" s="5418"/>
      <c r="S217" s="5418"/>
      <c r="T217" s="5418"/>
      <c r="U217" s="5418"/>
      <c r="V217" s="5418"/>
      <c r="W217" s="5418"/>
      <c r="X217" s="5418"/>
      <c r="Y217" s="5418"/>
      <c r="Z217" s="5418"/>
      <c r="AA217" s="5418"/>
      <c r="AB217" s="5418"/>
    </row>
    <row r="218" spans="1:28" ht="17.25" customHeight="1">
      <c r="A218" s="2052"/>
      <c r="B218" s="2052"/>
      <c r="C218" s="2052"/>
      <c r="D218" s="2052"/>
      <c r="E218" s="2052"/>
      <c r="F218" s="2052"/>
      <c r="G218" s="2052"/>
      <c r="H218" s="2052"/>
      <c r="I218" s="2052"/>
      <c r="J218" s="2052"/>
      <c r="K218" s="2052"/>
      <c r="L218" s="2052"/>
      <c r="M218" s="2052"/>
      <c r="N218" s="2052"/>
      <c r="O218" s="2052"/>
      <c r="P218" s="2052"/>
      <c r="Q218" s="2052"/>
      <c r="R218" s="2052"/>
      <c r="S218" s="2052"/>
      <c r="T218" s="2052"/>
      <c r="U218" s="2052"/>
      <c r="V218" s="2052"/>
      <c r="W218" s="2052"/>
      <c r="X218" s="2052"/>
      <c r="Y218" s="2052"/>
      <c r="Z218" s="2052"/>
      <c r="AA218" s="2052"/>
      <c r="AB218" s="2052"/>
    </row>
    <row r="219" spans="1:28" ht="17.25" customHeight="1">
      <c r="A219" s="2049" t="s">
        <v>5494</v>
      </c>
    </row>
    <row r="220" spans="1:28" ht="6" customHeight="1">
      <c r="B220" s="2069"/>
      <c r="C220" s="2070"/>
      <c r="D220" s="2070"/>
      <c r="E220" s="2070"/>
      <c r="F220" s="2070"/>
      <c r="G220" s="2070"/>
      <c r="H220" s="2070"/>
      <c r="I220" s="2070"/>
      <c r="J220" s="2070"/>
      <c r="K220" s="2070"/>
      <c r="L220" s="2070"/>
      <c r="M220" s="2070"/>
      <c r="N220" s="2070"/>
      <c r="O220" s="2070"/>
      <c r="P220" s="2070"/>
      <c r="Q220" s="2070"/>
      <c r="R220" s="2070"/>
      <c r="S220" s="2070"/>
      <c r="T220" s="2070"/>
      <c r="U220" s="2070"/>
      <c r="V220" s="2070"/>
      <c r="W220" s="2070"/>
      <c r="X220" s="2070"/>
      <c r="Y220" s="2071"/>
      <c r="Z220" s="2071"/>
      <c r="AA220" s="2071"/>
      <c r="AB220" s="2072"/>
    </row>
    <row r="221" spans="1:28" ht="17.25" customHeight="1">
      <c r="B221" s="5419"/>
      <c r="C221" s="5420"/>
      <c r="D221" s="5420"/>
      <c r="E221" s="5420"/>
      <c r="F221" s="5420"/>
      <c r="G221" s="5420"/>
      <c r="H221" s="5420"/>
      <c r="I221" s="5420"/>
      <c r="J221" s="5420"/>
      <c r="K221" s="5420"/>
      <c r="L221" s="5420"/>
      <c r="M221" s="5420"/>
      <c r="N221" s="5420"/>
      <c r="O221" s="5420"/>
      <c r="P221" s="5420"/>
      <c r="Q221" s="5420"/>
      <c r="R221" s="5420"/>
      <c r="S221" s="5420"/>
      <c r="T221" s="5420"/>
      <c r="U221" s="5420"/>
      <c r="V221" s="5420"/>
      <c r="W221" s="5420"/>
      <c r="X221" s="5420"/>
      <c r="Y221" s="5420"/>
      <c r="Z221" s="5420"/>
      <c r="AA221" s="5420"/>
      <c r="AB221" s="5421"/>
    </row>
    <row r="222" spans="1:28" ht="17.25" customHeight="1">
      <c r="B222" s="5419"/>
      <c r="C222" s="5420"/>
      <c r="D222" s="5420"/>
      <c r="E222" s="5420"/>
      <c r="F222" s="5420"/>
      <c r="G222" s="5420"/>
      <c r="H222" s="5420"/>
      <c r="I222" s="5420"/>
      <c r="J222" s="5420"/>
      <c r="K222" s="5420"/>
      <c r="L222" s="5420"/>
      <c r="M222" s="5420"/>
      <c r="N222" s="5420"/>
      <c r="O222" s="5420"/>
      <c r="P222" s="5420"/>
      <c r="Q222" s="5420"/>
      <c r="R222" s="5420"/>
      <c r="S222" s="5420"/>
      <c r="T222" s="5420"/>
      <c r="U222" s="5420"/>
      <c r="V222" s="5420"/>
      <c r="W222" s="5420"/>
      <c r="X222" s="5420"/>
      <c r="Y222" s="5420"/>
      <c r="Z222" s="5420"/>
      <c r="AA222" s="5420"/>
      <c r="AB222" s="5421"/>
    </row>
    <row r="223" spans="1:28" ht="17.25" customHeight="1">
      <c r="B223" s="5419"/>
      <c r="C223" s="5420"/>
      <c r="D223" s="5420"/>
      <c r="E223" s="5420"/>
      <c r="F223" s="5420"/>
      <c r="G223" s="5420"/>
      <c r="H223" s="5420"/>
      <c r="I223" s="5420"/>
      <c r="J223" s="5420"/>
      <c r="K223" s="5420"/>
      <c r="L223" s="5420"/>
      <c r="M223" s="5420"/>
      <c r="N223" s="5420"/>
      <c r="O223" s="5420"/>
      <c r="P223" s="5420"/>
      <c r="Q223" s="5420"/>
      <c r="R223" s="5420"/>
      <c r="S223" s="5420"/>
      <c r="T223" s="5420"/>
      <c r="U223" s="5420"/>
      <c r="V223" s="5420"/>
      <c r="W223" s="5420"/>
      <c r="X223" s="5420"/>
      <c r="Y223" s="5420"/>
      <c r="Z223" s="5420"/>
      <c r="AA223" s="5420"/>
      <c r="AB223" s="5421"/>
    </row>
    <row r="224" spans="1:28" ht="6" customHeight="1">
      <c r="B224" s="2074"/>
      <c r="C224" s="2059"/>
      <c r="D224" s="2059"/>
      <c r="E224" s="2059"/>
      <c r="F224" s="2059"/>
      <c r="G224" s="2059"/>
      <c r="H224" s="2059"/>
      <c r="I224" s="2059"/>
      <c r="J224" s="2059"/>
      <c r="K224" s="2059"/>
      <c r="L224" s="2059"/>
      <c r="M224" s="2059"/>
      <c r="N224" s="2059"/>
      <c r="O224" s="2059"/>
      <c r="P224" s="2059"/>
      <c r="Q224" s="2059"/>
      <c r="R224" s="2059"/>
      <c r="S224" s="2059"/>
      <c r="T224" s="2059"/>
      <c r="U224" s="2059"/>
      <c r="V224" s="2059"/>
      <c r="W224" s="2059"/>
      <c r="X224" s="2059"/>
      <c r="Y224" s="2075"/>
      <c r="Z224" s="2075"/>
      <c r="AA224" s="2075"/>
      <c r="AB224" s="2076"/>
    </row>
    <row r="225" spans="1:28" ht="17.25" customHeight="1"/>
    <row r="226" spans="1:28" ht="17.25" customHeight="1">
      <c r="A226" s="2049" t="s">
        <v>5495</v>
      </c>
    </row>
    <row r="227" spans="1:28" ht="6" customHeight="1">
      <c r="B227" s="2069"/>
      <c r="C227" s="2070"/>
      <c r="D227" s="2070"/>
      <c r="E227" s="2070"/>
      <c r="F227" s="2070"/>
      <c r="G227" s="2070"/>
      <c r="H227" s="2070"/>
      <c r="I227" s="2070"/>
      <c r="J227" s="2070"/>
      <c r="K227" s="2070"/>
      <c r="L227" s="2070"/>
      <c r="M227" s="2070"/>
      <c r="N227" s="2070"/>
      <c r="O227" s="2070"/>
      <c r="P227" s="2070"/>
      <c r="Q227" s="2070"/>
      <c r="R227" s="2070"/>
      <c r="S227" s="2070"/>
      <c r="T227" s="2070"/>
      <c r="U227" s="2070"/>
      <c r="V227" s="2070"/>
      <c r="W227" s="2070"/>
      <c r="X227" s="2070"/>
      <c r="Y227" s="2071"/>
      <c r="Z227" s="2071"/>
      <c r="AA227" s="2071"/>
      <c r="AB227" s="2072"/>
    </row>
    <row r="228" spans="1:28" ht="17.25" customHeight="1">
      <c r="B228" s="5419"/>
      <c r="C228" s="5420"/>
      <c r="D228" s="5420"/>
      <c r="E228" s="5420"/>
      <c r="F228" s="5420"/>
      <c r="G228" s="5420"/>
      <c r="H228" s="5420"/>
      <c r="I228" s="5420"/>
      <c r="J228" s="5420"/>
      <c r="K228" s="5420"/>
      <c r="L228" s="5420"/>
      <c r="M228" s="5420"/>
      <c r="N228" s="5420"/>
      <c r="O228" s="5420"/>
      <c r="P228" s="5420"/>
      <c r="Q228" s="5420"/>
      <c r="R228" s="5420"/>
      <c r="S228" s="5420"/>
      <c r="T228" s="5420"/>
      <c r="U228" s="5420"/>
      <c r="V228" s="5420"/>
      <c r="W228" s="5420"/>
      <c r="X228" s="5420"/>
      <c r="Y228" s="5420"/>
      <c r="Z228" s="5420"/>
      <c r="AA228" s="5420"/>
      <c r="AB228" s="5421"/>
    </row>
    <row r="229" spans="1:28" ht="17.25" customHeight="1">
      <c r="B229" s="5419"/>
      <c r="C229" s="5420"/>
      <c r="D229" s="5420"/>
      <c r="E229" s="5420"/>
      <c r="F229" s="5420"/>
      <c r="G229" s="5420"/>
      <c r="H229" s="5420"/>
      <c r="I229" s="5420"/>
      <c r="J229" s="5420"/>
      <c r="K229" s="5420"/>
      <c r="L229" s="5420"/>
      <c r="M229" s="5420"/>
      <c r="N229" s="5420"/>
      <c r="O229" s="5420"/>
      <c r="P229" s="5420"/>
      <c r="Q229" s="5420"/>
      <c r="R229" s="5420"/>
      <c r="S229" s="5420"/>
      <c r="T229" s="5420"/>
      <c r="U229" s="5420"/>
      <c r="V229" s="5420"/>
      <c r="W229" s="5420"/>
      <c r="X229" s="5420"/>
      <c r="Y229" s="5420"/>
      <c r="Z229" s="5420"/>
      <c r="AA229" s="5420"/>
      <c r="AB229" s="5421"/>
    </row>
    <row r="230" spans="1:28" ht="17.25" customHeight="1">
      <c r="B230" s="5419"/>
      <c r="C230" s="5420"/>
      <c r="D230" s="5420"/>
      <c r="E230" s="5420"/>
      <c r="F230" s="5420"/>
      <c r="G230" s="5420"/>
      <c r="H230" s="5420"/>
      <c r="I230" s="5420"/>
      <c r="J230" s="5420"/>
      <c r="K230" s="5420"/>
      <c r="L230" s="5420"/>
      <c r="M230" s="5420"/>
      <c r="N230" s="5420"/>
      <c r="O230" s="5420"/>
      <c r="P230" s="5420"/>
      <c r="Q230" s="5420"/>
      <c r="R230" s="5420"/>
      <c r="S230" s="5420"/>
      <c r="T230" s="5420"/>
      <c r="U230" s="5420"/>
      <c r="V230" s="5420"/>
      <c r="W230" s="5420"/>
      <c r="X230" s="5420"/>
      <c r="Y230" s="5420"/>
      <c r="Z230" s="5420"/>
      <c r="AA230" s="5420"/>
      <c r="AB230" s="5421"/>
    </row>
    <row r="231" spans="1:28" ht="6" customHeight="1">
      <c r="B231" s="2074"/>
      <c r="C231" s="2059"/>
      <c r="D231" s="2059"/>
      <c r="E231" s="2059"/>
      <c r="F231" s="2059"/>
      <c r="G231" s="2059"/>
      <c r="H231" s="2059"/>
      <c r="I231" s="2059"/>
      <c r="J231" s="2059"/>
      <c r="K231" s="2059"/>
      <c r="L231" s="2059"/>
      <c r="M231" s="2059"/>
      <c r="N231" s="2059"/>
      <c r="O231" s="2059"/>
      <c r="P231" s="2059"/>
      <c r="Q231" s="2059"/>
      <c r="R231" s="2059"/>
      <c r="S231" s="2059"/>
      <c r="T231" s="2059"/>
      <c r="U231" s="2059"/>
      <c r="V231" s="2059"/>
      <c r="W231" s="2059"/>
      <c r="X231" s="2059"/>
      <c r="Y231" s="2075"/>
      <c r="Z231" s="2075"/>
      <c r="AA231" s="2075"/>
      <c r="AB231" s="2076"/>
    </row>
    <row r="232" spans="1:28" ht="17.25" customHeight="1"/>
    <row r="233" spans="1:28" ht="17.25" customHeight="1">
      <c r="A233" s="2049" t="s">
        <v>3028</v>
      </c>
    </row>
    <row r="234" spans="1:28" ht="17.25" customHeight="1">
      <c r="A234" s="2049" t="s">
        <v>5496</v>
      </c>
    </row>
    <row r="235" spans="1:28" ht="17.25" customHeight="1">
      <c r="A235" s="2049" t="s">
        <v>5497</v>
      </c>
    </row>
    <row r="236" spans="1:28" ht="17.25" customHeight="1">
      <c r="A236" s="2049" t="s">
        <v>4615</v>
      </c>
    </row>
    <row r="237" spans="1:28" ht="17.25" customHeight="1">
      <c r="A237" s="2049" t="s">
        <v>4368</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M86:P86"/>
    <mergeCell ref="R86:S86"/>
    <mergeCell ref="U86:V86"/>
    <mergeCell ref="M87:P87"/>
    <mergeCell ref="R87:S87"/>
    <mergeCell ref="U87:V87"/>
    <mergeCell ref="S15:AB16"/>
    <mergeCell ref="A3:AB3"/>
    <mergeCell ref="A5:AB5"/>
    <mergeCell ref="A6:AB6"/>
    <mergeCell ref="U9:V9"/>
    <mergeCell ref="S13:AB14"/>
    <mergeCell ref="A18:N19"/>
    <mergeCell ref="O18:Q18"/>
    <mergeCell ref="R18:AB19"/>
    <mergeCell ref="O19:Q19"/>
    <mergeCell ref="A30:I30"/>
    <mergeCell ref="J30:R30"/>
    <mergeCell ref="S30:AB30"/>
    <mergeCell ref="A31:I31"/>
    <mergeCell ref="J31:R31"/>
    <mergeCell ref="S31:AB33"/>
    <mergeCell ref="A32:I32"/>
    <mergeCell ref="J32:R32"/>
    <mergeCell ref="A33:I33"/>
    <mergeCell ref="J33:R33"/>
    <mergeCell ref="R70:U70"/>
    <mergeCell ref="A48:AB48"/>
    <mergeCell ref="A50:AB50"/>
    <mergeCell ref="H55:AB55"/>
    <mergeCell ref="I58:L58"/>
    <mergeCell ref="I61:L61"/>
    <mergeCell ref="I64:L64"/>
    <mergeCell ref="O68:P68"/>
    <mergeCell ref="R68:T68"/>
    <mergeCell ref="V68:W68"/>
    <mergeCell ref="Y68:AA68"/>
    <mergeCell ref="R69:U69"/>
    <mergeCell ref="I74:L74"/>
    <mergeCell ref="I75:L75"/>
    <mergeCell ref="I76:J76"/>
    <mergeCell ref="P76:Q76"/>
    <mergeCell ref="G79:L79"/>
    <mergeCell ref="P79:T79"/>
    <mergeCell ref="B228:AB230"/>
    <mergeCell ref="A162:AB162"/>
    <mergeCell ref="K166:M166"/>
    <mergeCell ref="K169:M169"/>
    <mergeCell ref="K172:M172"/>
    <mergeCell ref="A217:AB217"/>
    <mergeCell ref="B221:AB223"/>
  </mergeCells>
  <phoneticPr fontId="136"/>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49" customWidth="1"/>
    <col min="25" max="27" width="3.125" style="2066" customWidth="1"/>
    <col min="28" max="28" width="3.125" style="2049" customWidth="1"/>
    <col min="29" max="29" width="12.375" style="2049" customWidth="1"/>
    <col min="30" max="30" width="9" style="2049" customWidth="1"/>
    <col min="31" max="16384" width="9" style="2049"/>
  </cols>
  <sheetData>
    <row r="1" spans="1:28" ht="17.25" customHeight="1">
      <c r="A1" s="2048" t="s">
        <v>4625</v>
      </c>
      <c r="G1" s="2050"/>
      <c r="H1" s="2050"/>
      <c r="Y1" s="2051"/>
      <c r="Z1" s="2051"/>
      <c r="AA1" s="2051"/>
    </row>
    <row r="2" spans="1:28" ht="17.25" customHeight="1">
      <c r="A2" s="2048"/>
      <c r="G2" s="2050"/>
      <c r="H2" s="2050"/>
      <c r="Y2" s="2051"/>
      <c r="Z2" s="2051"/>
      <c r="AA2" s="2051"/>
    </row>
    <row r="3" spans="1:28" ht="25.5" customHeight="1">
      <c r="A3" s="5444" t="s">
        <v>4626</v>
      </c>
      <c r="B3" s="5444"/>
      <c r="C3" s="5444"/>
      <c r="D3" s="5444"/>
      <c r="E3" s="5444"/>
      <c r="F3" s="5444"/>
      <c r="G3" s="5444"/>
      <c r="H3" s="5444"/>
      <c r="I3" s="5444"/>
      <c r="J3" s="5444"/>
      <c r="K3" s="5444"/>
      <c r="L3" s="5444"/>
      <c r="M3" s="5444"/>
      <c r="N3" s="5444"/>
      <c r="O3" s="5444"/>
      <c r="P3" s="5444"/>
      <c r="Q3" s="5444"/>
      <c r="R3" s="5444"/>
      <c r="S3" s="5444"/>
      <c r="T3" s="5444"/>
      <c r="U3" s="5444"/>
      <c r="V3" s="5444"/>
      <c r="W3" s="5444"/>
      <c r="X3" s="5444"/>
      <c r="Y3" s="5444"/>
      <c r="Z3" s="5444"/>
      <c r="AA3" s="5444"/>
      <c r="AB3" s="5444"/>
    </row>
    <row r="4" spans="1:28" ht="17.25" customHeight="1">
      <c r="A4" s="5418" t="s">
        <v>3598</v>
      </c>
      <c r="B4" s="5418"/>
      <c r="C4" s="5418"/>
      <c r="D4" s="5418"/>
      <c r="E4" s="5418"/>
      <c r="F4" s="5418"/>
      <c r="G4" s="5418"/>
      <c r="H4" s="5418"/>
      <c r="I4" s="5418"/>
      <c r="J4" s="5418"/>
      <c r="K4" s="5418"/>
      <c r="L4" s="5418"/>
      <c r="M4" s="5418"/>
      <c r="N4" s="5418"/>
      <c r="O4" s="5418"/>
      <c r="P4" s="5418"/>
      <c r="Q4" s="5418"/>
      <c r="R4" s="5418"/>
      <c r="S4" s="5418"/>
      <c r="T4" s="5418"/>
      <c r="U4" s="5418"/>
      <c r="V4" s="5418"/>
      <c r="W4" s="5418"/>
      <c r="X4" s="5418"/>
      <c r="Y4" s="5418"/>
      <c r="Z4" s="5418"/>
      <c r="AA4" s="5418"/>
      <c r="AB4" s="5418"/>
    </row>
    <row r="5" spans="1:28" ht="17.25" customHeight="1">
      <c r="Y5" s="2049"/>
      <c r="Z5" s="2049"/>
      <c r="AA5" s="2049"/>
    </row>
    <row r="6" spans="1:28" ht="17.25" customHeight="1">
      <c r="A6" s="2053"/>
      <c r="B6" s="2053"/>
      <c r="C6" s="2053"/>
      <c r="D6" s="2053"/>
      <c r="E6" s="2053"/>
      <c r="F6" s="2053"/>
      <c r="G6" s="2053"/>
      <c r="H6" s="2053"/>
      <c r="I6" s="2053"/>
      <c r="J6" s="2053"/>
      <c r="K6" s="2053"/>
      <c r="L6" s="2053"/>
      <c r="M6" s="2053"/>
      <c r="N6" s="2053"/>
      <c r="O6" s="2053"/>
      <c r="P6" s="2053"/>
      <c r="Q6" s="2053"/>
      <c r="R6" s="2053"/>
      <c r="S6" s="2053"/>
      <c r="T6" s="2053"/>
      <c r="U6" s="2053"/>
      <c r="V6" s="2053"/>
      <c r="W6" s="2053"/>
      <c r="X6" s="2053"/>
      <c r="Y6" s="2053"/>
      <c r="Z6" s="2053"/>
      <c r="AA6" s="2053"/>
      <c r="AB6" s="2053"/>
    </row>
    <row r="7" spans="1:28" ht="17.25" customHeight="1">
      <c r="B7" s="2052"/>
      <c r="C7" s="2052"/>
      <c r="D7" s="2052"/>
      <c r="E7" s="2052"/>
      <c r="F7" s="2052"/>
      <c r="N7" s="2052"/>
      <c r="U7" s="5459"/>
      <c r="V7" s="5459"/>
      <c r="W7" s="1176" t="s">
        <v>477</v>
      </c>
      <c r="X7" s="2095"/>
      <c r="Y7" s="1176" t="s">
        <v>5</v>
      </c>
      <c r="Z7" s="2095"/>
      <c r="AA7" s="1176" t="s">
        <v>478</v>
      </c>
    </row>
    <row r="8" spans="1:28" ht="17.25" customHeight="1">
      <c r="B8" s="2052"/>
      <c r="C8" s="2052"/>
      <c r="D8" s="2052"/>
      <c r="E8" s="2052"/>
      <c r="F8" s="2052"/>
      <c r="G8" s="2052"/>
      <c r="H8" s="2052"/>
      <c r="Y8" s="2049"/>
      <c r="Z8" s="2049"/>
      <c r="AA8" s="2049"/>
    </row>
    <row r="9" spans="1:28" ht="18" customHeight="1">
      <c r="A9" s="2049" t="s">
        <v>5434</v>
      </c>
      <c r="D9" s="2052"/>
      <c r="E9" s="2052"/>
      <c r="F9" s="2052"/>
      <c r="G9" s="2052"/>
      <c r="H9" s="2052"/>
      <c r="Y9" s="2049"/>
      <c r="Z9" s="2049"/>
      <c r="AA9" s="2049"/>
    </row>
    <row r="10" spans="1:28" ht="18" customHeight="1">
      <c r="Y10" s="2049"/>
      <c r="Z10" s="2049"/>
      <c r="AA10" s="2049"/>
    </row>
    <row r="11" spans="1:28" ht="17.25" customHeight="1">
      <c r="L11" s="2049" t="s">
        <v>3640</v>
      </c>
      <c r="S11" s="5460" t="str">
        <f>cst_wskakunin_owner1__address</f>
        <v>埼玉県埼玉県さいたま市浦和区岸町７－１２－３</v>
      </c>
      <c r="T11" s="5460"/>
      <c r="U11" s="5460"/>
      <c r="V11" s="5460"/>
      <c r="W11" s="5460"/>
      <c r="X11" s="5460"/>
      <c r="Y11" s="5460"/>
      <c r="Z11" s="5460"/>
      <c r="AA11" s="5460"/>
      <c r="AB11" s="5460"/>
    </row>
    <row r="12" spans="1:28" ht="17.25" customHeight="1">
      <c r="L12" s="2049" t="s">
        <v>3601</v>
      </c>
      <c r="S12" s="5460"/>
      <c r="T12" s="5460"/>
      <c r="U12" s="5460"/>
      <c r="V12" s="5460"/>
      <c r="W12" s="5460"/>
      <c r="X12" s="5460"/>
      <c r="Y12" s="5460"/>
      <c r="Z12" s="5460"/>
      <c r="AA12" s="5460"/>
      <c r="AB12" s="5460"/>
    </row>
    <row r="13" spans="1:28" ht="17.25" customHeight="1">
      <c r="L13" s="2049" t="s">
        <v>3110</v>
      </c>
      <c r="S13" s="5460" t="str">
        <f>cst_wskakunin_owner1__space3</f>
        <v>テスト建て主
代表取締役社長　テストさん</v>
      </c>
      <c r="T13" s="5460"/>
      <c r="U13" s="5460"/>
      <c r="V13" s="5460"/>
      <c r="W13" s="5460"/>
      <c r="X13" s="5460"/>
      <c r="Y13" s="5460"/>
      <c r="Z13" s="5460"/>
      <c r="AA13" s="5460"/>
      <c r="AB13" s="5460"/>
    </row>
    <row r="14" spans="1:28" ht="17.25" customHeight="1">
      <c r="L14" s="2049" t="s">
        <v>3111</v>
      </c>
      <c r="S14" s="5460"/>
      <c r="T14" s="5460"/>
      <c r="U14" s="5460"/>
      <c r="V14" s="5460"/>
      <c r="W14" s="5460"/>
      <c r="X14" s="5460"/>
      <c r="Y14" s="5460"/>
      <c r="Z14" s="5460"/>
      <c r="AA14" s="5460"/>
      <c r="AB14" s="5460"/>
    </row>
    <row r="15" spans="1:28" ht="17.25" customHeight="1">
      <c r="Y15" s="2049"/>
      <c r="Z15" s="2049"/>
      <c r="AA15" s="2049"/>
    </row>
    <row r="16" spans="1:28" ht="17.25" customHeight="1">
      <c r="A16" s="2049" t="s">
        <v>5516</v>
      </c>
      <c r="Y16" s="2049"/>
      <c r="Z16" s="2049"/>
      <c r="AA16" s="2049"/>
    </row>
    <row r="17" spans="1:28" ht="17.25" customHeight="1">
      <c r="A17" s="2049" t="s">
        <v>5517</v>
      </c>
      <c r="Y17" s="2049"/>
      <c r="Z17" s="2049"/>
      <c r="AA17" s="2049"/>
    </row>
    <row r="18" spans="1:28" ht="17.25" customHeight="1">
      <c r="Y18" s="2049"/>
      <c r="Z18" s="2049"/>
      <c r="AA18" s="2049"/>
    </row>
    <row r="19" spans="1:28" ht="17.25" customHeight="1">
      <c r="A19" s="2049" t="s">
        <v>4627</v>
      </c>
      <c r="Y19" s="2049"/>
      <c r="Z19" s="2049"/>
      <c r="AA19" s="2049"/>
    </row>
    <row r="20" spans="1:28" ht="17.25" customHeight="1">
      <c r="C20" s="2052" t="s">
        <v>6</v>
      </c>
      <c r="D20" s="5417"/>
      <c r="E20" s="5417"/>
      <c r="F20" s="5417"/>
      <c r="G20" s="5417"/>
      <c r="H20" s="5417"/>
      <c r="I20" s="5417"/>
      <c r="J20" s="5417"/>
      <c r="K20" s="2052" t="s">
        <v>7</v>
      </c>
      <c r="Y20" s="2049"/>
      <c r="Z20" s="2049"/>
      <c r="AA20" s="2049"/>
    </row>
    <row r="21" spans="1:28" ht="17.25" customHeight="1">
      <c r="Y21" s="2049"/>
      <c r="Z21" s="2049"/>
      <c r="AA21" s="2049"/>
    </row>
    <row r="22" spans="1:28" ht="17.25" customHeight="1">
      <c r="A22" s="2049" t="s">
        <v>4628</v>
      </c>
      <c r="Y22" s="2049"/>
      <c r="Z22" s="2049"/>
      <c r="AA22" s="2049"/>
    </row>
    <row r="23" spans="1:28" ht="17.25" customHeight="1">
      <c r="C23" s="5417"/>
      <c r="D23" s="5417"/>
      <c r="E23" s="1179" t="s">
        <v>477</v>
      </c>
      <c r="F23" s="5417"/>
      <c r="G23" s="5417"/>
      <c r="H23" s="1179" t="s">
        <v>5</v>
      </c>
      <c r="I23" s="5417"/>
      <c r="J23" s="5417"/>
      <c r="K23" s="1179" t="s">
        <v>478</v>
      </c>
      <c r="Y23" s="2049"/>
      <c r="Z23" s="2049"/>
      <c r="AA23" s="2049"/>
    </row>
    <row r="24" spans="1:28" ht="17.25" customHeight="1">
      <c r="Y24" s="2049"/>
      <c r="Z24" s="2049"/>
      <c r="AA24" s="2049"/>
    </row>
    <row r="25" spans="1:28" ht="17.25" customHeight="1">
      <c r="A25" s="2049" t="s">
        <v>4629</v>
      </c>
      <c r="Y25" s="2049"/>
      <c r="Z25" s="2049"/>
      <c r="AA25" s="2049"/>
    </row>
    <row r="26" spans="1:28" ht="6" customHeight="1">
      <c r="Y26" s="2049"/>
      <c r="Z26" s="2049"/>
      <c r="AA26" s="2049"/>
    </row>
    <row r="27" spans="1:28" ht="17.25" customHeight="1">
      <c r="C27" s="5461" t="str">
        <f>cst_wskakunin_BUILD__address</f>
        <v>埼玉県さいたま市緑区</v>
      </c>
      <c r="D27" s="5461"/>
      <c r="E27" s="5461"/>
      <c r="F27" s="5461"/>
      <c r="G27" s="5461"/>
      <c r="H27" s="5461"/>
      <c r="I27" s="5461"/>
      <c r="J27" s="5461"/>
      <c r="K27" s="5461"/>
      <c r="L27" s="5461"/>
      <c r="M27" s="5461"/>
      <c r="N27" s="5461"/>
      <c r="O27" s="5461"/>
      <c r="P27" s="5461"/>
      <c r="Q27" s="5461"/>
      <c r="R27" s="5461"/>
      <c r="S27" s="5461"/>
      <c r="T27" s="5461"/>
      <c r="U27" s="5461"/>
      <c r="V27" s="5461"/>
      <c r="W27" s="5461"/>
      <c r="X27" s="5461"/>
      <c r="Y27" s="5461"/>
      <c r="Z27" s="5461"/>
      <c r="AA27" s="5461"/>
      <c r="AB27" s="5461"/>
    </row>
    <row r="28" spans="1:28" ht="17.25" customHeight="1">
      <c r="C28" s="5461"/>
      <c r="D28" s="5461"/>
      <c r="E28" s="5461"/>
      <c r="F28" s="5461"/>
      <c r="G28" s="5461"/>
      <c r="H28" s="5461"/>
      <c r="I28" s="5461"/>
      <c r="J28" s="5461"/>
      <c r="K28" s="5461"/>
      <c r="L28" s="5461"/>
      <c r="M28" s="5461"/>
      <c r="N28" s="5461"/>
      <c r="O28" s="5461"/>
      <c r="P28" s="5461"/>
      <c r="Q28" s="5461"/>
      <c r="R28" s="5461"/>
      <c r="S28" s="5461"/>
      <c r="T28" s="5461"/>
      <c r="U28" s="5461"/>
      <c r="V28" s="5461"/>
      <c r="W28" s="5461"/>
      <c r="X28" s="5461"/>
      <c r="Y28" s="5461"/>
      <c r="Z28" s="5461"/>
      <c r="AA28" s="5461"/>
      <c r="AB28" s="5461"/>
    </row>
    <row r="29" spans="1:28" ht="17.25" customHeight="1">
      <c r="Y29" s="2049"/>
      <c r="Z29" s="2049"/>
      <c r="AA29" s="2049"/>
    </row>
    <row r="30" spans="1:28" ht="17.25" customHeight="1">
      <c r="A30" s="2049" t="s">
        <v>4630</v>
      </c>
      <c r="Y30" s="2049"/>
      <c r="Z30" s="2049"/>
      <c r="AA30" s="2049"/>
    </row>
    <row r="31" spans="1:28" ht="6" customHeight="1">
      <c r="Y31" s="2049"/>
      <c r="Z31" s="2049"/>
      <c r="AA31" s="2049"/>
    </row>
    <row r="32" spans="1:28" ht="17.25" customHeight="1">
      <c r="C32" s="5420"/>
      <c r="D32" s="5420"/>
      <c r="E32" s="5420"/>
      <c r="F32" s="5420"/>
      <c r="G32" s="5420"/>
      <c r="H32" s="5420"/>
      <c r="I32" s="5420"/>
      <c r="J32" s="5420"/>
      <c r="K32" s="5420"/>
      <c r="L32" s="5420"/>
      <c r="M32" s="5420"/>
      <c r="N32" s="5420"/>
      <c r="O32" s="5420"/>
      <c r="P32" s="5420"/>
      <c r="Q32" s="5420"/>
      <c r="R32" s="5420"/>
      <c r="S32" s="5420"/>
      <c r="T32" s="5420"/>
      <c r="U32" s="5420"/>
      <c r="V32" s="5420"/>
      <c r="W32" s="5420"/>
      <c r="X32" s="5420"/>
      <c r="Y32" s="5420"/>
      <c r="Z32" s="5420"/>
      <c r="AA32" s="5420"/>
      <c r="AB32" s="5420"/>
    </row>
    <row r="33" spans="1:28" ht="17.25" customHeight="1">
      <c r="C33" s="5420"/>
      <c r="D33" s="5420"/>
      <c r="E33" s="5420"/>
      <c r="F33" s="5420"/>
      <c r="G33" s="5420"/>
      <c r="H33" s="5420"/>
      <c r="I33" s="5420"/>
      <c r="J33" s="5420"/>
      <c r="K33" s="5420"/>
      <c r="L33" s="5420"/>
      <c r="M33" s="5420"/>
      <c r="N33" s="5420"/>
      <c r="O33" s="5420"/>
      <c r="P33" s="5420"/>
      <c r="Q33" s="5420"/>
      <c r="R33" s="5420"/>
      <c r="S33" s="5420"/>
      <c r="T33" s="5420"/>
      <c r="U33" s="5420"/>
      <c r="V33" s="5420"/>
      <c r="W33" s="5420"/>
      <c r="X33" s="5420"/>
      <c r="Y33" s="5420"/>
      <c r="Z33" s="5420"/>
      <c r="AA33" s="5420"/>
      <c r="AB33" s="5420"/>
    </row>
    <row r="34" spans="1:28" ht="17.25" customHeight="1">
      <c r="C34" s="2065"/>
      <c r="D34" s="2065"/>
      <c r="E34" s="2065"/>
      <c r="F34" s="2065"/>
      <c r="G34" s="2065"/>
      <c r="H34" s="2065"/>
      <c r="I34" s="2065"/>
      <c r="J34" s="2065"/>
      <c r="K34" s="2065"/>
      <c r="L34" s="2065"/>
      <c r="M34" s="2065"/>
      <c r="N34" s="2065"/>
      <c r="O34" s="2065"/>
      <c r="P34" s="2065"/>
      <c r="Q34" s="2065"/>
      <c r="R34" s="2065"/>
      <c r="S34" s="2065"/>
      <c r="T34" s="2065"/>
      <c r="U34" s="2065"/>
      <c r="V34" s="2065"/>
      <c r="W34" s="2065"/>
      <c r="X34" s="2065"/>
      <c r="Y34" s="2065"/>
      <c r="Z34" s="2065"/>
      <c r="AA34" s="2065"/>
      <c r="AB34" s="2065"/>
    </row>
    <row r="35" spans="1:28" ht="17.25" customHeight="1">
      <c r="A35" s="2049" t="s">
        <v>4064</v>
      </c>
      <c r="Y35" s="2049"/>
      <c r="Z35" s="2049"/>
      <c r="AA35" s="2049"/>
    </row>
    <row r="36" spans="1:28" ht="6" customHeight="1">
      <c r="Y36" s="2049"/>
      <c r="Z36" s="2049"/>
      <c r="AA36" s="2049"/>
    </row>
    <row r="37" spans="1:28" ht="17.25" customHeight="1">
      <c r="C37" s="5450"/>
      <c r="D37" s="5450"/>
      <c r="E37" s="5450"/>
      <c r="F37" s="5450"/>
      <c r="G37" s="5450"/>
      <c r="H37" s="5450"/>
      <c r="I37" s="5450"/>
      <c r="J37" s="5450"/>
      <c r="K37" s="5450"/>
      <c r="L37" s="5450"/>
      <c r="M37" s="5450"/>
      <c r="N37" s="5450"/>
      <c r="O37" s="5450"/>
      <c r="P37" s="5450"/>
      <c r="Q37" s="5450"/>
      <c r="R37" s="5450"/>
      <c r="S37" s="5450"/>
      <c r="T37" s="5450"/>
      <c r="U37" s="5450"/>
      <c r="V37" s="5450"/>
      <c r="W37" s="5450"/>
      <c r="X37" s="5450"/>
      <c r="Y37" s="5450"/>
      <c r="Z37" s="5450"/>
      <c r="AA37" s="5450"/>
      <c r="AB37" s="5450"/>
    </row>
    <row r="38" spans="1:28" ht="17.25" customHeight="1">
      <c r="C38" s="5450"/>
      <c r="D38" s="5450"/>
      <c r="E38" s="5450"/>
      <c r="F38" s="5450"/>
      <c r="G38" s="5450"/>
      <c r="H38" s="5450"/>
      <c r="I38" s="5450"/>
      <c r="J38" s="5450"/>
      <c r="K38" s="5450"/>
      <c r="L38" s="5450"/>
      <c r="M38" s="5450"/>
      <c r="N38" s="5450"/>
      <c r="O38" s="5450"/>
      <c r="P38" s="5450"/>
      <c r="Q38" s="5450"/>
      <c r="R38" s="5450"/>
      <c r="S38" s="5450"/>
      <c r="T38" s="5450"/>
      <c r="U38" s="5450"/>
      <c r="V38" s="5450"/>
      <c r="W38" s="5450"/>
      <c r="X38" s="5450"/>
      <c r="Y38" s="5450"/>
      <c r="Z38" s="5450"/>
      <c r="AA38" s="5450"/>
      <c r="AB38" s="5450"/>
    </row>
    <row r="39" spans="1:28" ht="17.25" customHeight="1">
      <c r="Y39" s="2049"/>
      <c r="Z39" s="2049"/>
      <c r="AA39" s="2049"/>
    </row>
    <row r="40" spans="1:28" ht="17.25" customHeight="1">
      <c r="A40" s="2049" t="s">
        <v>3988</v>
      </c>
      <c r="Y40" s="2049"/>
      <c r="Z40" s="2049"/>
      <c r="AA40" s="2049"/>
    </row>
    <row r="41" spans="1:28" ht="27" customHeight="1">
      <c r="A41" s="5427" t="s">
        <v>4552</v>
      </c>
      <c r="B41" s="5428"/>
      <c r="C41" s="5428"/>
      <c r="D41" s="5428"/>
      <c r="E41" s="5428"/>
      <c r="F41" s="5428"/>
      <c r="G41" s="5428"/>
      <c r="H41" s="5428"/>
      <c r="I41" s="5428"/>
      <c r="J41" s="5427" t="s">
        <v>4553</v>
      </c>
      <c r="K41" s="5428"/>
      <c r="L41" s="5428"/>
      <c r="M41" s="5428"/>
      <c r="N41" s="5428"/>
      <c r="O41" s="5428"/>
      <c r="P41" s="5428"/>
      <c r="Q41" s="5428"/>
      <c r="R41" s="5428"/>
      <c r="S41" s="5427" t="s">
        <v>3642</v>
      </c>
      <c r="T41" s="5428"/>
      <c r="U41" s="5428"/>
      <c r="V41" s="5428"/>
      <c r="W41" s="5428"/>
      <c r="X41" s="5428"/>
      <c r="Y41" s="5428"/>
      <c r="Z41" s="5428"/>
      <c r="AA41" s="5428"/>
      <c r="AB41" s="5443"/>
    </row>
    <row r="42" spans="1:28" ht="27" customHeight="1">
      <c r="A42" s="5427" t="s">
        <v>3634</v>
      </c>
      <c r="B42" s="5428"/>
      <c r="C42" s="5428"/>
      <c r="D42" s="5428"/>
      <c r="E42" s="5428"/>
      <c r="F42" s="5428"/>
      <c r="G42" s="5428"/>
      <c r="H42" s="5428"/>
      <c r="I42" s="5428"/>
      <c r="J42" s="5427" t="s">
        <v>3634</v>
      </c>
      <c r="K42" s="5428"/>
      <c r="L42" s="5428"/>
      <c r="M42" s="5428"/>
      <c r="N42" s="5428"/>
      <c r="O42" s="5428"/>
      <c r="P42" s="5428"/>
      <c r="Q42" s="5428"/>
      <c r="R42" s="5428"/>
      <c r="S42" s="5429"/>
      <c r="T42" s="5430"/>
      <c r="U42" s="5430"/>
      <c r="V42" s="5430"/>
      <c r="W42" s="5430"/>
      <c r="X42" s="5430"/>
      <c r="Y42" s="5430"/>
      <c r="Z42" s="5430"/>
      <c r="AA42" s="5430"/>
      <c r="AB42" s="5431"/>
    </row>
    <row r="43" spans="1:28" ht="27" customHeight="1">
      <c r="A43" s="5438" t="s">
        <v>3635</v>
      </c>
      <c r="B43" s="5439"/>
      <c r="C43" s="5439"/>
      <c r="D43" s="5439"/>
      <c r="E43" s="5439"/>
      <c r="F43" s="5439"/>
      <c r="G43" s="5439"/>
      <c r="H43" s="5439"/>
      <c r="I43" s="5439"/>
      <c r="J43" s="5438" t="s">
        <v>3635</v>
      </c>
      <c r="K43" s="5439"/>
      <c r="L43" s="5439"/>
      <c r="M43" s="5439"/>
      <c r="N43" s="5439"/>
      <c r="O43" s="5439"/>
      <c r="P43" s="5439"/>
      <c r="Q43" s="5439"/>
      <c r="R43" s="5439"/>
      <c r="S43" s="5432"/>
      <c r="T43" s="5433"/>
      <c r="U43" s="5433"/>
      <c r="V43" s="5433"/>
      <c r="W43" s="5433"/>
      <c r="X43" s="5433"/>
      <c r="Y43" s="5433"/>
      <c r="Z43" s="5433"/>
      <c r="AA43" s="5433"/>
      <c r="AB43" s="5434"/>
    </row>
    <row r="44" spans="1:28" ht="27" customHeight="1">
      <c r="A44" s="5440" t="s">
        <v>3955</v>
      </c>
      <c r="B44" s="5441"/>
      <c r="C44" s="5441"/>
      <c r="D44" s="5441"/>
      <c r="E44" s="5441"/>
      <c r="F44" s="5441"/>
      <c r="G44" s="5441"/>
      <c r="H44" s="5441"/>
      <c r="I44" s="5442"/>
      <c r="J44" s="5440" t="s">
        <v>3955</v>
      </c>
      <c r="K44" s="5441"/>
      <c r="L44" s="5441"/>
      <c r="M44" s="5441"/>
      <c r="N44" s="5441"/>
      <c r="O44" s="5441"/>
      <c r="P44" s="5441"/>
      <c r="Q44" s="5441"/>
      <c r="R44" s="5441"/>
      <c r="S44" s="5435"/>
      <c r="T44" s="5436"/>
      <c r="U44" s="5436"/>
      <c r="V44" s="5436"/>
      <c r="W44" s="5436"/>
      <c r="X44" s="5436"/>
      <c r="Y44" s="5436"/>
      <c r="Z44" s="5436"/>
      <c r="AA44" s="5436"/>
      <c r="AB44" s="5437"/>
    </row>
    <row r="45" spans="1:28" ht="17.25" customHeight="1">
      <c r="A45" s="2049" t="s">
        <v>3028</v>
      </c>
    </row>
    <row r="46" spans="1:28" ht="17.25" customHeight="1">
      <c r="A46" s="2049" t="s">
        <v>5518</v>
      </c>
    </row>
    <row r="47" spans="1:28" ht="17.25" customHeight="1">
      <c r="A47" s="2049" t="s">
        <v>5519</v>
      </c>
    </row>
    <row r="48" spans="1:28" ht="17.25" customHeight="1">
      <c r="A48" s="2049" t="s">
        <v>5520</v>
      </c>
    </row>
    <row r="49" spans="1:1" ht="17.25" customHeight="1">
      <c r="A49" s="2049" t="s">
        <v>5521</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C37:AB38"/>
    <mergeCell ref="A3:AB3"/>
    <mergeCell ref="A4:AB4"/>
    <mergeCell ref="U7:V7"/>
    <mergeCell ref="S11:AB12"/>
    <mergeCell ref="S13:AB14"/>
    <mergeCell ref="D20:J20"/>
    <mergeCell ref="C23:D23"/>
    <mergeCell ref="F23:G23"/>
    <mergeCell ref="I23:J23"/>
    <mergeCell ref="C27:AB28"/>
    <mergeCell ref="C32:AB33"/>
    <mergeCell ref="A41:I41"/>
    <mergeCell ref="J41:R41"/>
    <mergeCell ref="S41:AB41"/>
    <mergeCell ref="A42:I42"/>
    <mergeCell ref="J42:R42"/>
    <mergeCell ref="S42:AB44"/>
    <mergeCell ref="A43:I43"/>
    <mergeCell ref="J43:R43"/>
    <mergeCell ref="A44:I44"/>
    <mergeCell ref="J44:R44"/>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49" customWidth="1"/>
    <col min="25" max="27" width="3.125" style="2066" customWidth="1"/>
    <col min="28" max="28" width="3.125" style="2049" customWidth="1"/>
    <col min="29" max="29" width="12.375" style="2049" customWidth="1"/>
    <col min="30" max="30" width="9" style="2049" customWidth="1"/>
    <col min="31" max="16384" width="9" style="2049"/>
  </cols>
  <sheetData>
    <row r="1" spans="1:28" ht="15.95" customHeight="1">
      <c r="A1" s="2048" t="s">
        <v>4631</v>
      </c>
      <c r="G1" s="2050"/>
      <c r="H1" s="2050"/>
      <c r="Y1" s="2051"/>
      <c r="Z1" s="2051"/>
      <c r="AA1" s="2051"/>
    </row>
    <row r="2" spans="1:28" ht="15.95" customHeight="1">
      <c r="A2" s="2048"/>
      <c r="G2" s="2050"/>
      <c r="H2" s="2050"/>
      <c r="Y2" s="2051"/>
      <c r="Z2" s="2051"/>
      <c r="AA2" s="2051"/>
    </row>
    <row r="3" spans="1:28" ht="15.95" customHeight="1">
      <c r="A3" s="5418" t="s">
        <v>15</v>
      </c>
      <c r="B3" s="5418"/>
      <c r="C3" s="5418"/>
      <c r="D3" s="5418"/>
      <c r="E3" s="5418"/>
      <c r="F3" s="5418"/>
      <c r="G3" s="5418"/>
      <c r="H3" s="5418"/>
      <c r="I3" s="5418"/>
      <c r="J3" s="5418"/>
      <c r="K3" s="5418"/>
      <c r="L3" s="5418"/>
      <c r="M3" s="5418"/>
      <c r="N3" s="5418"/>
      <c r="O3" s="5418"/>
      <c r="P3" s="5418"/>
      <c r="Q3" s="5418"/>
      <c r="R3" s="5418"/>
      <c r="S3" s="5418"/>
      <c r="T3" s="5418"/>
      <c r="U3" s="5418"/>
      <c r="V3" s="5418"/>
      <c r="W3" s="5418"/>
      <c r="X3" s="5418"/>
      <c r="Y3" s="5418"/>
      <c r="Z3" s="5418"/>
      <c r="AA3" s="5418"/>
      <c r="AB3" s="5418"/>
    </row>
    <row r="4" spans="1:28" ht="15.95" customHeight="1">
      <c r="Y4" s="2051"/>
      <c r="Z4" s="2051"/>
      <c r="AA4" s="2051"/>
    </row>
    <row r="5" spans="1:28" ht="25.5" customHeight="1">
      <c r="A5" s="5444" t="s">
        <v>4626</v>
      </c>
      <c r="B5" s="5444"/>
      <c r="C5" s="5444"/>
      <c r="D5" s="5444"/>
      <c r="E5" s="5444"/>
      <c r="F5" s="5444"/>
      <c r="G5" s="5444"/>
      <c r="H5" s="5444"/>
      <c r="I5" s="5444"/>
      <c r="J5" s="5444"/>
      <c r="K5" s="5444"/>
      <c r="L5" s="5444"/>
      <c r="M5" s="5444"/>
      <c r="N5" s="5444"/>
      <c r="O5" s="5444"/>
      <c r="P5" s="5444"/>
      <c r="Q5" s="5444"/>
      <c r="R5" s="5444"/>
      <c r="S5" s="5444"/>
      <c r="T5" s="5444"/>
      <c r="U5" s="5444"/>
      <c r="V5" s="5444"/>
      <c r="W5" s="5444"/>
      <c r="X5" s="5444"/>
      <c r="Y5" s="5444"/>
      <c r="Z5" s="5444"/>
      <c r="AA5" s="5444"/>
      <c r="AB5" s="5444"/>
    </row>
    <row r="6" spans="1:28" ht="15.95" customHeight="1">
      <c r="A6" s="5418" t="s">
        <v>3598</v>
      </c>
      <c r="B6" s="5418"/>
      <c r="C6" s="5418"/>
      <c r="D6" s="5418"/>
      <c r="E6" s="5418"/>
      <c r="F6" s="5418"/>
      <c r="G6" s="5418"/>
      <c r="H6" s="5418"/>
      <c r="I6" s="5418"/>
      <c r="J6" s="5418"/>
      <c r="K6" s="5418"/>
      <c r="L6" s="5418"/>
      <c r="M6" s="5418"/>
      <c r="N6" s="5418"/>
      <c r="O6" s="5418"/>
      <c r="P6" s="5418"/>
      <c r="Q6" s="5418"/>
      <c r="R6" s="5418"/>
      <c r="S6" s="5418"/>
      <c r="T6" s="5418"/>
      <c r="U6" s="5418"/>
      <c r="V6" s="5418"/>
      <c r="W6" s="5418"/>
      <c r="X6" s="5418"/>
      <c r="Y6" s="5418"/>
      <c r="Z6" s="5418"/>
      <c r="AA6" s="5418"/>
      <c r="AB6" s="5418"/>
    </row>
    <row r="7" spans="1:28" ht="15.95" customHeight="1">
      <c r="A7" s="2053"/>
      <c r="B7" s="2053"/>
      <c r="C7" s="2053"/>
      <c r="D7" s="2053"/>
      <c r="E7" s="2053"/>
      <c r="F7" s="2053"/>
      <c r="G7" s="2053"/>
      <c r="H7" s="2053"/>
      <c r="I7" s="2053"/>
      <c r="J7" s="2053"/>
      <c r="K7" s="2053"/>
      <c r="L7" s="2053"/>
      <c r="M7" s="2053"/>
      <c r="N7" s="2053"/>
      <c r="O7" s="2053"/>
      <c r="P7" s="2053"/>
      <c r="Q7" s="2053"/>
      <c r="R7" s="2053"/>
      <c r="S7" s="2053"/>
      <c r="T7" s="2053"/>
      <c r="U7" s="2053"/>
      <c r="V7" s="2053"/>
      <c r="W7" s="2053"/>
      <c r="X7" s="2053"/>
      <c r="Y7" s="2053"/>
      <c r="Z7" s="2053"/>
      <c r="AA7" s="2053"/>
      <c r="AB7" s="2053"/>
    </row>
    <row r="8" spans="1:28" ht="15.95" customHeight="1">
      <c r="B8" s="2052"/>
      <c r="C8" s="2052"/>
      <c r="D8" s="2052"/>
      <c r="E8" s="2052"/>
      <c r="F8" s="2052"/>
      <c r="N8" s="2052"/>
      <c r="U8" s="5459"/>
      <c r="V8" s="5459"/>
      <c r="W8" s="1179" t="s">
        <v>477</v>
      </c>
      <c r="X8" s="2095"/>
      <c r="Y8" s="1179" t="s">
        <v>5</v>
      </c>
      <c r="Z8" s="2095"/>
      <c r="AA8" s="1179" t="s">
        <v>478</v>
      </c>
    </row>
    <row r="9" spans="1:28" ht="15.95" customHeight="1">
      <c r="B9" s="2052"/>
      <c r="C9" s="2052"/>
      <c r="D9" s="2052"/>
      <c r="E9" s="2052"/>
      <c r="F9" s="2052"/>
      <c r="G9" s="2052"/>
      <c r="H9" s="2052"/>
      <c r="Y9" s="2049"/>
      <c r="Z9" s="2049"/>
      <c r="AA9" s="2049"/>
    </row>
    <row r="10" spans="1:28" ht="15.95" customHeight="1">
      <c r="A10" s="2049" t="s">
        <v>5434</v>
      </c>
      <c r="D10" s="2052"/>
      <c r="E10" s="2052"/>
      <c r="F10" s="2052"/>
      <c r="G10" s="2052"/>
      <c r="H10" s="2052"/>
      <c r="Y10" s="2049"/>
      <c r="Z10" s="2049"/>
      <c r="AA10" s="2049"/>
    </row>
    <row r="11" spans="1:28" ht="15.95" customHeight="1">
      <c r="Y11" s="2049"/>
      <c r="Z11" s="2049"/>
      <c r="AA11" s="2049"/>
    </row>
    <row r="12" spans="1:28" ht="15.95" customHeight="1">
      <c r="I12" s="2049" t="s">
        <v>4632</v>
      </c>
      <c r="M12" s="2049" t="s">
        <v>4633</v>
      </c>
      <c r="S12" s="5463"/>
      <c r="T12" s="5463"/>
      <c r="U12" s="5463"/>
      <c r="V12" s="5463"/>
      <c r="W12" s="5463"/>
      <c r="X12" s="5463"/>
      <c r="Y12" s="5463"/>
      <c r="Z12" s="5463"/>
      <c r="AA12" s="5463"/>
      <c r="AB12" s="5463"/>
    </row>
    <row r="13" spans="1:28" ht="15.95" customHeight="1">
      <c r="M13" s="2049" t="s">
        <v>3601</v>
      </c>
      <c r="S13" s="5463"/>
      <c r="T13" s="5463"/>
      <c r="U13" s="5463"/>
      <c r="V13" s="5463"/>
      <c r="W13" s="5463"/>
      <c r="X13" s="5463"/>
      <c r="Y13" s="5463"/>
      <c r="Z13" s="5463"/>
      <c r="AA13" s="5463"/>
      <c r="AB13" s="5463"/>
    </row>
    <row r="14" spans="1:28" ht="15.95" customHeight="1">
      <c r="M14" s="2049" t="s">
        <v>3110</v>
      </c>
      <c r="S14" s="5463"/>
      <c r="T14" s="5463"/>
      <c r="U14" s="5463"/>
      <c r="V14" s="5463"/>
      <c r="W14" s="5463"/>
      <c r="X14" s="5463"/>
      <c r="Y14" s="5463"/>
      <c r="Z14" s="5463"/>
      <c r="AA14" s="5463"/>
      <c r="AB14" s="5463"/>
    </row>
    <row r="15" spans="1:28" ht="15.95" customHeight="1">
      <c r="M15" s="2049" t="s">
        <v>3111</v>
      </c>
      <c r="S15" s="5463"/>
      <c r="T15" s="5463"/>
      <c r="U15" s="5463"/>
      <c r="V15" s="5463"/>
      <c r="W15" s="5463"/>
      <c r="X15" s="5463"/>
      <c r="Y15" s="5463"/>
      <c r="Z15" s="5463"/>
      <c r="AA15" s="5463"/>
      <c r="AB15" s="5463"/>
    </row>
    <row r="16" spans="1:28" ht="15.95" customHeight="1">
      <c r="S16" s="2097"/>
      <c r="T16" s="2097"/>
      <c r="U16" s="2097"/>
      <c r="V16" s="2097"/>
      <c r="W16" s="2097"/>
      <c r="X16" s="2097"/>
      <c r="Y16" s="2097"/>
      <c r="Z16" s="2097"/>
      <c r="AA16" s="2097"/>
      <c r="AB16" s="2097"/>
    </row>
    <row r="17" spans="1:28" ht="15.95" customHeight="1">
      <c r="I17" s="2049" t="s">
        <v>4634</v>
      </c>
      <c r="M17" s="2049" t="s">
        <v>4633</v>
      </c>
      <c r="S17" s="5463"/>
      <c r="T17" s="5463"/>
      <c r="U17" s="5463"/>
      <c r="V17" s="5463"/>
      <c r="W17" s="5463"/>
      <c r="X17" s="5463"/>
      <c r="Y17" s="5463"/>
      <c r="Z17" s="5463"/>
      <c r="AA17" s="5463"/>
      <c r="AB17" s="5463"/>
    </row>
    <row r="18" spans="1:28" ht="15.95" customHeight="1">
      <c r="M18" s="2049" t="s">
        <v>3601</v>
      </c>
      <c r="S18" s="5463"/>
      <c r="T18" s="5463"/>
      <c r="U18" s="5463"/>
      <c r="V18" s="5463"/>
      <c r="W18" s="5463"/>
      <c r="X18" s="5463"/>
      <c r="Y18" s="5463"/>
      <c r="Z18" s="5463"/>
      <c r="AA18" s="5463"/>
      <c r="AB18" s="5463"/>
    </row>
    <row r="19" spans="1:28" ht="15.95" customHeight="1">
      <c r="M19" s="2049" t="s">
        <v>2563</v>
      </c>
      <c r="S19" s="5463"/>
      <c r="T19" s="5463"/>
      <c r="U19" s="5463"/>
      <c r="V19" s="5463"/>
      <c r="W19" s="5463"/>
      <c r="X19" s="5463"/>
      <c r="Y19" s="5463"/>
      <c r="Z19" s="5463"/>
      <c r="AA19" s="5463"/>
      <c r="AB19" s="5463"/>
    </row>
    <row r="20" spans="1:28" ht="15.95" customHeight="1">
      <c r="M20" s="2049" t="s">
        <v>3111</v>
      </c>
      <c r="S20" s="5463"/>
      <c r="T20" s="5463"/>
      <c r="U20" s="5463"/>
      <c r="V20" s="5463"/>
      <c r="W20" s="5463"/>
      <c r="X20" s="5463"/>
      <c r="Y20" s="5463"/>
      <c r="Z20" s="5463"/>
      <c r="AA20" s="5463"/>
      <c r="AB20" s="5463"/>
    </row>
    <row r="21" spans="1:28" ht="15.95" customHeight="1">
      <c r="Y21" s="2049"/>
      <c r="Z21" s="2049"/>
      <c r="AA21" s="2049"/>
    </row>
    <row r="22" spans="1:28" ht="15.95" customHeight="1">
      <c r="A22" s="2049" t="s">
        <v>4635</v>
      </c>
      <c r="Y22" s="2049"/>
      <c r="Z22" s="2049"/>
      <c r="AA22" s="2049"/>
    </row>
    <row r="23" spans="1:28" ht="15.95" customHeight="1">
      <c r="A23" s="2049" t="s">
        <v>4636</v>
      </c>
      <c r="Y23" s="2049"/>
      <c r="Z23" s="2049"/>
      <c r="AA23" s="2049"/>
    </row>
    <row r="24" spans="1:28" ht="15.95" customHeight="1">
      <c r="Y24" s="2049"/>
      <c r="Z24" s="2049"/>
      <c r="AA24" s="2049"/>
    </row>
    <row r="25" spans="1:28" ht="15.95" customHeight="1">
      <c r="A25" s="2049" t="s">
        <v>4627</v>
      </c>
      <c r="Y25" s="2049"/>
      <c r="Z25" s="2049"/>
      <c r="AA25" s="2049"/>
    </row>
    <row r="26" spans="1:28" ht="15.95" customHeight="1">
      <c r="C26" s="2052" t="s">
        <v>6</v>
      </c>
      <c r="D26" s="5417"/>
      <c r="E26" s="5417"/>
      <c r="F26" s="5417"/>
      <c r="G26" s="5417"/>
      <c r="H26" s="5417"/>
      <c r="I26" s="5417"/>
      <c r="J26" s="5417"/>
      <c r="K26" s="2052" t="s">
        <v>7</v>
      </c>
      <c r="Y26" s="2049"/>
      <c r="Z26" s="2049"/>
      <c r="AA26" s="2049"/>
    </row>
    <row r="27" spans="1:28" ht="12" customHeight="1">
      <c r="Y27" s="2049"/>
      <c r="Z27" s="2049"/>
      <c r="AA27" s="2049"/>
    </row>
    <row r="28" spans="1:28" ht="15.95" customHeight="1">
      <c r="A28" s="2049" t="s">
        <v>4628</v>
      </c>
      <c r="Y28" s="2049"/>
      <c r="Z28" s="2049"/>
      <c r="AA28" s="2049"/>
    </row>
    <row r="29" spans="1:28" ht="15.95" customHeight="1">
      <c r="C29" s="5417"/>
      <c r="D29" s="5417"/>
      <c r="E29" s="1179" t="s">
        <v>477</v>
      </c>
      <c r="F29" s="5417"/>
      <c r="G29" s="5417"/>
      <c r="H29" s="1179" t="s">
        <v>5</v>
      </c>
      <c r="I29" s="5417"/>
      <c r="J29" s="5417"/>
      <c r="K29" s="1179" t="s">
        <v>478</v>
      </c>
      <c r="Y29" s="2049"/>
      <c r="Z29" s="2049"/>
      <c r="AA29" s="2049"/>
    </row>
    <row r="30" spans="1:28" ht="12" customHeight="1">
      <c r="Y30" s="2049"/>
      <c r="Z30" s="2049"/>
      <c r="AA30" s="2049"/>
    </row>
    <row r="31" spans="1:28" ht="15.95" customHeight="1">
      <c r="A31" s="2049" t="s">
        <v>4629</v>
      </c>
      <c r="Y31" s="2049"/>
      <c r="Z31" s="2049"/>
      <c r="AA31" s="2049"/>
    </row>
    <row r="32" spans="1:28" ht="6" customHeight="1">
      <c r="Y32" s="2049"/>
      <c r="Z32" s="2049"/>
      <c r="AA32" s="2049"/>
    </row>
    <row r="33" spans="1:28" ht="15.95" customHeight="1">
      <c r="C33" s="5461" t="str">
        <f>cst_wskakunin_BUILD__address</f>
        <v>埼玉県さいたま市緑区</v>
      </c>
      <c r="D33" s="5461"/>
      <c r="E33" s="5461"/>
      <c r="F33" s="5461"/>
      <c r="G33" s="5461"/>
      <c r="H33" s="5461"/>
      <c r="I33" s="5461"/>
      <c r="J33" s="5461"/>
      <c r="K33" s="5461"/>
      <c r="L33" s="5461"/>
      <c r="M33" s="5461"/>
      <c r="N33" s="5461"/>
      <c r="O33" s="5461"/>
      <c r="P33" s="5461"/>
      <c r="Q33" s="5461"/>
      <c r="R33" s="5461"/>
      <c r="S33" s="5461"/>
      <c r="T33" s="5461"/>
      <c r="U33" s="5461"/>
      <c r="V33" s="5461"/>
      <c r="W33" s="5461"/>
      <c r="X33" s="5461"/>
      <c r="Y33" s="5461"/>
      <c r="Z33" s="5461"/>
      <c r="AA33" s="5461"/>
      <c r="AB33" s="5461"/>
    </row>
    <row r="34" spans="1:28" ht="15.95" customHeight="1">
      <c r="C34" s="5461"/>
      <c r="D34" s="5461"/>
      <c r="E34" s="5461"/>
      <c r="F34" s="5461"/>
      <c r="G34" s="5461"/>
      <c r="H34" s="5461"/>
      <c r="I34" s="5461"/>
      <c r="J34" s="5461"/>
      <c r="K34" s="5461"/>
      <c r="L34" s="5461"/>
      <c r="M34" s="5461"/>
      <c r="N34" s="5461"/>
      <c r="O34" s="5461"/>
      <c r="P34" s="5461"/>
      <c r="Q34" s="5461"/>
      <c r="R34" s="5461"/>
      <c r="S34" s="5461"/>
      <c r="T34" s="5461"/>
      <c r="U34" s="5461"/>
      <c r="V34" s="5461"/>
      <c r="W34" s="5461"/>
      <c r="X34" s="5461"/>
      <c r="Y34" s="5461"/>
      <c r="Z34" s="5461"/>
      <c r="AA34" s="5461"/>
      <c r="AB34" s="5461"/>
    </row>
    <row r="35" spans="1:28" ht="12" customHeight="1">
      <c r="Y35" s="2049"/>
      <c r="Z35" s="2049"/>
      <c r="AA35" s="2049"/>
    </row>
    <row r="36" spans="1:28" ht="15.95" customHeight="1">
      <c r="A36" s="2049" t="s">
        <v>4630</v>
      </c>
      <c r="Y36" s="2049"/>
      <c r="Z36" s="2049"/>
      <c r="AA36" s="2049"/>
    </row>
    <row r="37" spans="1:28" ht="6" customHeight="1">
      <c r="Y37" s="2049"/>
      <c r="Z37" s="2049"/>
      <c r="AA37" s="2049"/>
    </row>
    <row r="38" spans="1:28" ht="15.95" customHeight="1">
      <c r="C38" s="5462"/>
      <c r="D38" s="5462"/>
      <c r="E38" s="5462"/>
      <c r="F38" s="5462"/>
      <c r="G38" s="5462"/>
      <c r="H38" s="5462"/>
      <c r="I38" s="5462"/>
      <c r="J38" s="5462"/>
      <c r="K38" s="5462"/>
      <c r="L38" s="5462"/>
      <c r="M38" s="5462"/>
      <c r="N38" s="5462"/>
      <c r="O38" s="5462"/>
      <c r="P38" s="5462"/>
      <c r="Q38" s="5462"/>
      <c r="R38" s="5462"/>
      <c r="S38" s="5462"/>
      <c r="T38" s="5462"/>
      <c r="U38" s="5462"/>
      <c r="V38" s="5462"/>
      <c r="W38" s="5462"/>
      <c r="X38" s="5462"/>
      <c r="Y38" s="5462"/>
      <c r="Z38" s="5462"/>
      <c r="AA38" s="5462"/>
      <c r="AB38" s="5462"/>
    </row>
    <row r="39" spans="1:28" ht="12" customHeight="1">
      <c r="Y39" s="2049"/>
      <c r="Z39" s="2049"/>
      <c r="AA39" s="2049"/>
    </row>
    <row r="40" spans="1:28" ht="15.95" customHeight="1">
      <c r="A40" s="2049" t="s">
        <v>3988</v>
      </c>
      <c r="Y40" s="2049"/>
      <c r="Z40" s="2049"/>
      <c r="AA40" s="2049"/>
    </row>
    <row r="41" spans="1:28" ht="27" customHeight="1">
      <c r="A41" s="5427" t="s">
        <v>4552</v>
      </c>
      <c r="B41" s="5428"/>
      <c r="C41" s="5428"/>
      <c r="D41" s="5428"/>
      <c r="E41" s="5428"/>
      <c r="F41" s="5428"/>
      <c r="G41" s="5428"/>
      <c r="H41" s="5428"/>
      <c r="I41" s="5428"/>
      <c r="J41" s="5427" t="s">
        <v>4553</v>
      </c>
      <c r="K41" s="5428"/>
      <c r="L41" s="5428"/>
      <c r="M41" s="5428"/>
      <c r="N41" s="5428"/>
      <c r="O41" s="5428"/>
      <c r="P41" s="5428"/>
      <c r="Q41" s="5428"/>
      <c r="R41" s="5428"/>
      <c r="S41" s="5427" t="s">
        <v>3642</v>
      </c>
      <c r="T41" s="5428"/>
      <c r="U41" s="5428"/>
      <c r="V41" s="5428"/>
      <c r="W41" s="5428"/>
      <c r="X41" s="5428"/>
      <c r="Y41" s="5428"/>
      <c r="Z41" s="5428"/>
      <c r="AA41" s="5428"/>
      <c r="AB41" s="5443"/>
    </row>
    <row r="42" spans="1:28" ht="27" customHeight="1">
      <c r="A42" s="5427" t="s">
        <v>3634</v>
      </c>
      <c r="B42" s="5428"/>
      <c r="C42" s="5428"/>
      <c r="D42" s="5428"/>
      <c r="E42" s="5428"/>
      <c r="F42" s="5428"/>
      <c r="G42" s="5428"/>
      <c r="H42" s="5428"/>
      <c r="I42" s="5428"/>
      <c r="J42" s="5427" t="s">
        <v>3634</v>
      </c>
      <c r="K42" s="5428"/>
      <c r="L42" s="5428"/>
      <c r="M42" s="5428"/>
      <c r="N42" s="5428"/>
      <c r="O42" s="5428"/>
      <c r="P42" s="5428"/>
      <c r="Q42" s="5428"/>
      <c r="R42" s="5428"/>
      <c r="S42" s="5429"/>
      <c r="T42" s="5430"/>
      <c r="U42" s="5430"/>
      <c r="V42" s="5430"/>
      <c r="W42" s="5430"/>
      <c r="X42" s="5430"/>
      <c r="Y42" s="5430"/>
      <c r="Z42" s="5430"/>
      <c r="AA42" s="5430"/>
      <c r="AB42" s="5431"/>
    </row>
    <row r="43" spans="1:28" ht="27" customHeight="1">
      <c r="A43" s="5438" t="s">
        <v>3635</v>
      </c>
      <c r="B43" s="5439"/>
      <c r="C43" s="5439"/>
      <c r="D43" s="5439"/>
      <c r="E43" s="5439"/>
      <c r="F43" s="5439"/>
      <c r="G43" s="5439"/>
      <c r="H43" s="5439"/>
      <c r="I43" s="5439"/>
      <c r="J43" s="5438" t="s">
        <v>3635</v>
      </c>
      <c r="K43" s="5439"/>
      <c r="L43" s="5439"/>
      <c r="M43" s="5439"/>
      <c r="N43" s="5439"/>
      <c r="O43" s="5439"/>
      <c r="P43" s="5439"/>
      <c r="Q43" s="5439"/>
      <c r="R43" s="5439"/>
      <c r="S43" s="5432"/>
      <c r="T43" s="5433"/>
      <c r="U43" s="5433"/>
      <c r="V43" s="5433"/>
      <c r="W43" s="5433"/>
      <c r="X43" s="5433"/>
      <c r="Y43" s="5433"/>
      <c r="Z43" s="5433"/>
      <c r="AA43" s="5433"/>
      <c r="AB43" s="5434"/>
    </row>
    <row r="44" spans="1:28" ht="27" customHeight="1">
      <c r="A44" s="5440" t="s">
        <v>3955</v>
      </c>
      <c r="B44" s="5441"/>
      <c r="C44" s="5441"/>
      <c r="D44" s="5441"/>
      <c r="E44" s="5441"/>
      <c r="F44" s="5441"/>
      <c r="G44" s="5441"/>
      <c r="H44" s="5441"/>
      <c r="I44" s="5442"/>
      <c r="J44" s="5440" t="s">
        <v>3955</v>
      </c>
      <c r="K44" s="5441"/>
      <c r="L44" s="5441"/>
      <c r="M44" s="5441"/>
      <c r="N44" s="5441"/>
      <c r="O44" s="5441"/>
      <c r="P44" s="5441"/>
      <c r="Q44" s="5441"/>
      <c r="R44" s="5441"/>
      <c r="S44" s="5435"/>
      <c r="T44" s="5436"/>
      <c r="U44" s="5436"/>
      <c r="V44" s="5436"/>
      <c r="W44" s="5436"/>
      <c r="X44" s="5436"/>
      <c r="Y44" s="5436"/>
      <c r="Z44" s="5436"/>
      <c r="AA44" s="5436"/>
      <c r="AB44" s="5437"/>
    </row>
    <row r="45" spans="1:28" ht="15.95" customHeight="1">
      <c r="A45" s="2049" t="s">
        <v>3028</v>
      </c>
    </row>
    <row r="46" spans="1:28" ht="15.95" customHeight="1">
      <c r="A46" s="2049" t="s">
        <v>4637</v>
      </c>
    </row>
    <row r="47" spans="1:28" ht="15.95" customHeight="1">
      <c r="A47" s="2049" t="s">
        <v>4638</v>
      </c>
    </row>
    <row r="48" spans="1:28" ht="15.95" customHeight="1">
      <c r="A48" s="2049" t="s">
        <v>4649</v>
      </c>
    </row>
    <row r="49" spans="1:28" ht="15.95" customHeight="1">
      <c r="A49" s="2049" t="s">
        <v>4387</v>
      </c>
    </row>
    <row r="50" spans="1:28" ht="15.95" customHeight="1">
      <c r="A50" s="2049" t="s">
        <v>4639</v>
      </c>
    </row>
    <row r="51" spans="1:28" ht="15.95" customHeight="1">
      <c r="A51" s="2049" t="s">
        <v>4640</v>
      </c>
    </row>
    <row r="52" spans="1:28" ht="17.25" customHeight="1">
      <c r="A52" s="2049" t="s">
        <v>4641</v>
      </c>
    </row>
    <row r="53" spans="1:28" ht="17.25" customHeight="1">
      <c r="A53" s="5418" t="s">
        <v>32</v>
      </c>
      <c r="B53" s="5418"/>
      <c r="C53" s="5418"/>
      <c r="D53" s="5418"/>
      <c r="E53" s="5418"/>
      <c r="F53" s="5418"/>
      <c r="G53" s="5418"/>
      <c r="H53" s="5418"/>
      <c r="I53" s="5418"/>
      <c r="J53" s="5418"/>
      <c r="K53" s="5418"/>
      <c r="L53" s="5418"/>
      <c r="M53" s="5418"/>
      <c r="N53" s="5418"/>
      <c r="O53" s="5418"/>
      <c r="P53" s="5418"/>
      <c r="Q53" s="5418"/>
      <c r="R53" s="5418"/>
      <c r="S53" s="5418"/>
      <c r="T53" s="5418"/>
      <c r="U53" s="5418"/>
      <c r="V53" s="5418"/>
      <c r="W53" s="5418"/>
      <c r="X53" s="5418"/>
      <c r="Y53" s="5418"/>
      <c r="Z53" s="5418"/>
      <c r="AA53" s="5418"/>
      <c r="AB53" s="5418"/>
    </row>
    <row r="54" spans="1:28" ht="17.25" customHeight="1">
      <c r="A54" s="2052"/>
      <c r="B54" s="2052"/>
      <c r="C54" s="2052"/>
      <c r="D54" s="2052"/>
      <c r="E54" s="2052"/>
      <c r="F54" s="2052"/>
      <c r="G54" s="2052"/>
      <c r="H54" s="2052"/>
      <c r="I54" s="2052"/>
      <c r="J54" s="2052"/>
      <c r="K54" s="2052"/>
      <c r="L54" s="2052"/>
      <c r="M54" s="2052"/>
      <c r="N54" s="2052"/>
      <c r="O54" s="2052"/>
      <c r="P54" s="2052"/>
      <c r="Q54" s="2052"/>
      <c r="R54" s="2052"/>
      <c r="S54" s="2052"/>
      <c r="T54" s="2052"/>
      <c r="U54" s="2052"/>
      <c r="V54" s="2052"/>
      <c r="W54" s="2052"/>
      <c r="X54" s="2052"/>
      <c r="Y54" s="2052"/>
      <c r="Z54" s="2052"/>
      <c r="AA54" s="2052"/>
      <c r="AB54" s="2052"/>
    </row>
    <row r="55" spans="1:28" ht="17.25" customHeight="1">
      <c r="A55" s="2049" t="s">
        <v>4642</v>
      </c>
    </row>
    <row r="56" spans="1:28" ht="6" customHeight="1">
      <c r="B56" s="2069"/>
      <c r="C56" s="2070"/>
      <c r="D56" s="2070"/>
      <c r="E56" s="2070"/>
      <c r="F56" s="2070"/>
      <c r="G56" s="2070"/>
      <c r="H56" s="2070"/>
      <c r="I56" s="2070"/>
      <c r="J56" s="2070"/>
      <c r="K56" s="2070"/>
      <c r="L56" s="2070"/>
      <c r="M56" s="2070"/>
      <c r="N56" s="2070"/>
      <c r="O56" s="2070"/>
      <c r="P56" s="2070"/>
      <c r="Q56" s="2070"/>
      <c r="R56" s="2070"/>
      <c r="S56" s="2070"/>
      <c r="T56" s="2070"/>
      <c r="U56" s="2070"/>
      <c r="V56" s="2070"/>
      <c r="W56" s="2070"/>
      <c r="X56" s="2070"/>
      <c r="Y56" s="2071"/>
      <c r="Z56" s="2071"/>
      <c r="AA56" s="2071"/>
      <c r="AB56" s="2072"/>
    </row>
    <row r="57" spans="1:28" ht="17.25" customHeight="1">
      <c r="B57" s="5419"/>
      <c r="C57" s="5420"/>
      <c r="D57" s="5420"/>
      <c r="E57" s="5420"/>
      <c r="F57" s="5420"/>
      <c r="G57" s="5420"/>
      <c r="H57" s="5420"/>
      <c r="I57" s="5420"/>
      <c r="J57" s="5420"/>
      <c r="K57" s="5420"/>
      <c r="L57" s="5420"/>
      <c r="M57" s="5420"/>
      <c r="N57" s="5420"/>
      <c r="O57" s="5420"/>
      <c r="P57" s="5420"/>
      <c r="Q57" s="5420"/>
      <c r="R57" s="5420"/>
      <c r="S57" s="5420"/>
      <c r="T57" s="5420"/>
      <c r="U57" s="5420"/>
      <c r="V57" s="5420"/>
      <c r="W57" s="5420"/>
      <c r="X57" s="5420"/>
      <c r="Y57" s="5420"/>
      <c r="Z57" s="5420"/>
      <c r="AA57" s="5420"/>
      <c r="AB57" s="5421"/>
    </row>
    <row r="58" spans="1:28" ht="17.25" customHeight="1">
      <c r="B58" s="5419"/>
      <c r="C58" s="5420"/>
      <c r="D58" s="5420"/>
      <c r="E58" s="5420"/>
      <c r="F58" s="5420"/>
      <c r="G58" s="5420"/>
      <c r="H58" s="5420"/>
      <c r="I58" s="5420"/>
      <c r="J58" s="5420"/>
      <c r="K58" s="5420"/>
      <c r="L58" s="5420"/>
      <c r="M58" s="5420"/>
      <c r="N58" s="5420"/>
      <c r="O58" s="5420"/>
      <c r="P58" s="5420"/>
      <c r="Q58" s="5420"/>
      <c r="R58" s="5420"/>
      <c r="S58" s="5420"/>
      <c r="T58" s="5420"/>
      <c r="U58" s="5420"/>
      <c r="V58" s="5420"/>
      <c r="W58" s="5420"/>
      <c r="X58" s="5420"/>
      <c r="Y58" s="5420"/>
      <c r="Z58" s="5420"/>
      <c r="AA58" s="5420"/>
      <c r="AB58" s="5421"/>
    </row>
    <row r="59" spans="1:28" ht="17.25" customHeight="1">
      <c r="B59" s="5419"/>
      <c r="C59" s="5420"/>
      <c r="D59" s="5420"/>
      <c r="E59" s="5420"/>
      <c r="F59" s="5420"/>
      <c r="G59" s="5420"/>
      <c r="H59" s="5420"/>
      <c r="I59" s="5420"/>
      <c r="J59" s="5420"/>
      <c r="K59" s="5420"/>
      <c r="L59" s="5420"/>
      <c r="M59" s="5420"/>
      <c r="N59" s="5420"/>
      <c r="O59" s="5420"/>
      <c r="P59" s="5420"/>
      <c r="Q59" s="5420"/>
      <c r="R59" s="5420"/>
      <c r="S59" s="5420"/>
      <c r="T59" s="5420"/>
      <c r="U59" s="5420"/>
      <c r="V59" s="5420"/>
      <c r="W59" s="5420"/>
      <c r="X59" s="5420"/>
      <c r="Y59" s="5420"/>
      <c r="Z59" s="5420"/>
      <c r="AA59" s="5420"/>
      <c r="AB59" s="5421"/>
    </row>
    <row r="60" spans="1:28" ht="17.25" customHeight="1">
      <c r="B60" s="5419"/>
      <c r="C60" s="5420"/>
      <c r="D60" s="5420"/>
      <c r="E60" s="5420"/>
      <c r="F60" s="5420"/>
      <c r="G60" s="5420"/>
      <c r="H60" s="5420"/>
      <c r="I60" s="5420"/>
      <c r="J60" s="5420"/>
      <c r="K60" s="5420"/>
      <c r="L60" s="5420"/>
      <c r="M60" s="5420"/>
      <c r="N60" s="5420"/>
      <c r="O60" s="5420"/>
      <c r="P60" s="5420"/>
      <c r="Q60" s="5420"/>
      <c r="R60" s="5420"/>
      <c r="S60" s="5420"/>
      <c r="T60" s="5420"/>
      <c r="U60" s="5420"/>
      <c r="V60" s="5420"/>
      <c r="W60" s="5420"/>
      <c r="X60" s="5420"/>
      <c r="Y60" s="5420"/>
      <c r="Z60" s="5420"/>
      <c r="AA60" s="5420"/>
      <c r="AB60" s="5421"/>
    </row>
    <row r="61" spans="1:28" ht="6" customHeight="1">
      <c r="B61" s="2074"/>
      <c r="C61" s="2059"/>
      <c r="D61" s="2059"/>
      <c r="E61" s="2059"/>
      <c r="F61" s="2059"/>
      <c r="G61" s="2059"/>
      <c r="H61" s="2059"/>
      <c r="I61" s="2059"/>
      <c r="J61" s="2059"/>
      <c r="K61" s="2059"/>
      <c r="L61" s="2059"/>
      <c r="M61" s="2059"/>
      <c r="N61" s="2059"/>
      <c r="O61" s="2059"/>
      <c r="P61" s="2059"/>
      <c r="Q61" s="2059"/>
      <c r="R61" s="2059"/>
      <c r="S61" s="2059"/>
      <c r="T61" s="2059"/>
      <c r="U61" s="2059"/>
      <c r="V61" s="2059"/>
      <c r="W61" s="2059"/>
      <c r="X61" s="2059"/>
      <c r="Y61" s="2075"/>
      <c r="Z61" s="2075"/>
      <c r="AA61" s="2075"/>
      <c r="AB61" s="2076"/>
    </row>
    <row r="62" spans="1:28" ht="17.25" customHeight="1"/>
    <row r="63" spans="1:28" ht="17.25" customHeight="1">
      <c r="A63" s="2049" t="s">
        <v>4643</v>
      </c>
    </row>
    <row r="64" spans="1:28" ht="17.25" customHeight="1">
      <c r="A64" s="2049" t="s">
        <v>4620</v>
      </c>
    </row>
    <row r="65" spans="1:28" ht="6" customHeight="1">
      <c r="B65" s="2069"/>
      <c r="C65" s="2070"/>
      <c r="D65" s="2070"/>
      <c r="E65" s="2070"/>
      <c r="F65" s="2070"/>
      <c r="G65" s="2070"/>
      <c r="H65" s="2070"/>
      <c r="I65" s="2070"/>
      <c r="J65" s="2070"/>
      <c r="K65" s="2070"/>
      <c r="L65" s="2070"/>
      <c r="M65" s="2070"/>
      <c r="N65" s="2070"/>
      <c r="O65" s="2070"/>
      <c r="P65" s="2070"/>
      <c r="Q65" s="2070"/>
      <c r="R65" s="2070"/>
      <c r="S65" s="2070"/>
      <c r="T65" s="2070"/>
      <c r="U65" s="2070"/>
      <c r="V65" s="2070"/>
      <c r="W65" s="2070"/>
      <c r="X65" s="2070"/>
      <c r="Y65" s="2071"/>
      <c r="Z65" s="2071"/>
      <c r="AA65" s="2071"/>
      <c r="AB65" s="2072"/>
    </row>
    <row r="66" spans="1:28" ht="17.25" customHeight="1">
      <c r="B66" s="2098"/>
      <c r="C66" s="2099"/>
      <c r="D66" s="2099"/>
      <c r="E66" s="2099"/>
      <c r="F66" s="2099"/>
      <c r="G66" s="2099"/>
      <c r="H66" s="2099"/>
      <c r="I66" s="2099"/>
      <c r="J66" s="2099"/>
      <c r="K66" s="2099"/>
      <c r="L66" s="2099"/>
      <c r="M66" s="2099"/>
      <c r="N66" s="2099"/>
      <c r="O66" s="2099"/>
      <c r="P66" s="2099"/>
      <c r="Q66" s="2099"/>
      <c r="R66" s="2099"/>
      <c r="S66" s="2099"/>
      <c r="T66" s="2099"/>
      <c r="U66" s="2099"/>
      <c r="V66" s="2099"/>
      <c r="W66" s="2099"/>
      <c r="X66" s="2099"/>
      <c r="Y66" s="2099"/>
      <c r="Z66" s="2099"/>
      <c r="AA66" s="2099"/>
      <c r="AB66" s="2100"/>
    </row>
    <row r="67" spans="1:28" ht="17.25" customHeight="1">
      <c r="B67" s="2098"/>
      <c r="C67" s="2099"/>
      <c r="D67" s="2099"/>
      <c r="E67" s="2099"/>
      <c r="F67" s="2099"/>
      <c r="G67" s="2099"/>
      <c r="H67" s="2099"/>
      <c r="I67" s="2099"/>
      <c r="J67" s="2099"/>
      <c r="K67" s="2099"/>
      <c r="L67" s="2099"/>
      <c r="M67" s="2099"/>
      <c r="N67" s="2099"/>
      <c r="O67" s="2099"/>
      <c r="P67" s="2099"/>
      <c r="Q67" s="2099"/>
      <c r="R67" s="2099"/>
      <c r="S67" s="2099"/>
      <c r="T67" s="2099"/>
      <c r="U67" s="2099"/>
      <c r="V67" s="2099"/>
      <c r="W67" s="2099"/>
      <c r="X67" s="2099"/>
      <c r="Y67" s="2099"/>
      <c r="Z67" s="2099"/>
      <c r="AA67" s="2099"/>
      <c r="AB67" s="2100"/>
    </row>
    <row r="68" spans="1:28" ht="17.25" customHeight="1">
      <c r="B68" s="2098"/>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099"/>
      <c r="AB68" s="2100"/>
    </row>
    <row r="69" spans="1:28" ht="6" customHeight="1">
      <c r="B69" s="2074"/>
      <c r="C69" s="2059"/>
      <c r="D69" s="2059"/>
      <c r="E69" s="2059"/>
      <c r="F69" s="2059"/>
      <c r="G69" s="2059"/>
      <c r="H69" s="2059"/>
      <c r="I69" s="2059"/>
      <c r="J69" s="2059"/>
      <c r="K69" s="2059"/>
      <c r="L69" s="2059"/>
      <c r="M69" s="2059"/>
      <c r="N69" s="2059"/>
      <c r="O69" s="2059"/>
      <c r="P69" s="2059"/>
      <c r="Q69" s="2059"/>
      <c r="R69" s="2059"/>
      <c r="S69" s="2059"/>
      <c r="T69" s="2059"/>
      <c r="U69" s="2059"/>
      <c r="V69" s="2059"/>
      <c r="W69" s="2059"/>
      <c r="X69" s="2059"/>
      <c r="Y69" s="2059"/>
      <c r="Z69" s="2059"/>
      <c r="AA69" s="2059"/>
      <c r="AB69" s="2076"/>
    </row>
    <row r="70" spans="1:28" ht="17.25" customHeight="1">
      <c r="A70" s="2049" t="s">
        <v>4621</v>
      </c>
    </row>
    <row r="71" spans="1:28" ht="6" customHeight="1">
      <c r="B71" s="2069"/>
      <c r="C71" s="2070"/>
      <c r="D71" s="2070"/>
      <c r="E71" s="2070"/>
      <c r="F71" s="2070"/>
      <c r="G71" s="2070"/>
      <c r="H71" s="2070"/>
      <c r="I71" s="2070"/>
      <c r="J71" s="2070"/>
      <c r="K71" s="2070"/>
      <c r="L71" s="2070"/>
      <c r="M71" s="2070"/>
      <c r="N71" s="2070"/>
      <c r="O71" s="2070"/>
      <c r="P71" s="2070"/>
      <c r="Q71" s="2070"/>
      <c r="R71" s="2070"/>
      <c r="S71" s="2070"/>
      <c r="T71" s="2070"/>
      <c r="U71" s="2070"/>
      <c r="V71" s="2070"/>
      <c r="W71" s="2070"/>
      <c r="X71" s="2070"/>
      <c r="Y71" s="2071"/>
      <c r="Z71" s="2071"/>
      <c r="AA71" s="2071"/>
      <c r="AB71" s="2072"/>
    </row>
    <row r="72" spans="1:28" ht="17.25" customHeight="1">
      <c r="B72" s="5419"/>
      <c r="C72" s="5420"/>
      <c r="D72" s="5420"/>
      <c r="E72" s="5420"/>
      <c r="F72" s="5420"/>
      <c r="G72" s="5420"/>
      <c r="H72" s="5420"/>
      <c r="I72" s="5420"/>
      <c r="J72" s="5420"/>
      <c r="K72" s="5420"/>
      <c r="L72" s="5420"/>
      <c r="M72" s="5420"/>
      <c r="N72" s="5420"/>
      <c r="O72" s="5420"/>
      <c r="P72" s="5420"/>
      <c r="Q72" s="5420"/>
      <c r="R72" s="5420"/>
      <c r="S72" s="5420"/>
      <c r="T72" s="5420"/>
      <c r="U72" s="5420"/>
      <c r="V72" s="5420"/>
      <c r="W72" s="5420"/>
      <c r="X72" s="5420"/>
      <c r="Y72" s="5420"/>
      <c r="Z72" s="5420"/>
      <c r="AA72" s="5420"/>
      <c r="AB72" s="5421"/>
    </row>
    <row r="73" spans="1:28" ht="17.25" customHeight="1">
      <c r="B73" s="5419"/>
      <c r="C73" s="5420"/>
      <c r="D73" s="5420"/>
      <c r="E73" s="5420"/>
      <c r="F73" s="5420"/>
      <c r="G73" s="5420"/>
      <c r="H73" s="5420"/>
      <c r="I73" s="5420"/>
      <c r="J73" s="5420"/>
      <c r="K73" s="5420"/>
      <c r="L73" s="5420"/>
      <c r="M73" s="5420"/>
      <c r="N73" s="5420"/>
      <c r="O73" s="5420"/>
      <c r="P73" s="5420"/>
      <c r="Q73" s="5420"/>
      <c r="R73" s="5420"/>
      <c r="S73" s="5420"/>
      <c r="T73" s="5420"/>
      <c r="U73" s="5420"/>
      <c r="V73" s="5420"/>
      <c r="W73" s="5420"/>
      <c r="X73" s="5420"/>
      <c r="Y73" s="5420"/>
      <c r="Z73" s="5420"/>
      <c r="AA73" s="5420"/>
      <c r="AB73" s="5421"/>
    </row>
    <row r="74" spans="1:28" ht="17.25" customHeight="1">
      <c r="B74" s="5419"/>
      <c r="C74" s="5420"/>
      <c r="D74" s="5420"/>
      <c r="E74" s="5420"/>
      <c r="F74" s="5420"/>
      <c r="G74" s="5420"/>
      <c r="H74" s="5420"/>
      <c r="I74" s="5420"/>
      <c r="J74" s="5420"/>
      <c r="K74" s="5420"/>
      <c r="L74" s="5420"/>
      <c r="M74" s="5420"/>
      <c r="N74" s="5420"/>
      <c r="O74" s="5420"/>
      <c r="P74" s="5420"/>
      <c r="Q74" s="5420"/>
      <c r="R74" s="5420"/>
      <c r="S74" s="5420"/>
      <c r="T74" s="5420"/>
      <c r="U74" s="5420"/>
      <c r="V74" s="5420"/>
      <c r="W74" s="5420"/>
      <c r="X74" s="5420"/>
      <c r="Y74" s="5420"/>
      <c r="Z74" s="5420"/>
      <c r="AA74" s="5420"/>
      <c r="AB74" s="5421"/>
    </row>
    <row r="75" spans="1:28" ht="6" customHeight="1">
      <c r="B75" s="2074"/>
      <c r="C75" s="2059"/>
      <c r="D75" s="2059"/>
      <c r="E75" s="2059"/>
      <c r="F75" s="2059"/>
      <c r="G75" s="2059"/>
      <c r="H75" s="2059"/>
      <c r="I75" s="2059"/>
      <c r="J75" s="2059"/>
      <c r="K75" s="2059"/>
      <c r="L75" s="2059"/>
      <c r="M75" s="2059"/>
      <c r="N75" s="2059"/>
      <c r="O75" s="2059"/>
      <c r="P75" s="2059"/>
      <c r="Q75" s="2059"/>
      <c r="R75" s="2059"/>
      <c r="S75" s="2059"/>
      <c r="T75" s="2059"/>
      <c r="U75" s="2059"/>
      <c r="V75" s="2059"/>
      <c r="W75" s="2059"/>
      <c r="X75" s="2059"/>
      <c r="Y75" s="2075"/>
      <c r="Z75" s="2075"/>
      <c r="AA75" s="2075"/>
      <c r="AB75" s="2076"/>
    </row>
    <row r="76" spans="1:28" ht="17.25" customHeight="1">
      <c r="A76" s="2049" t="s">
        <v>3028</v>
      </c>
    </row>
    <row r="77" spans="1:28" ht="17.25" customHeight="1">
      <c r="A77" s="2049" t="s">
        <v>4644</v>
      </c>
    </row>
    <row r="78" spans="1:28" ht="17.25" customHeight="1">
      <c r="A78" s="2049" t="s">
        <v>4645</v>
      </c>
    </row>
    <row r="79" spans="1:28" ht="17.25" customHeight="1">
      <c r="A79" s="2049" t="s">
        <v>4646</v>
      </c>
    </row>
    <row r="80" spans="1:28" ht="17.25" customHeight="1"/>
    <row r="81" spans="1:28" ht="17.25" customHeight="1">
      <c r="A81" s="2049" t="s">
        <v>4647</v>
      </c>
    </row>
    <row r="82" spans="1:28" ht="17.25" customHeight="1">
      <c r="A82" s="2049" t="s">
        <v>5522</v>
      </c>
    </row>
    <row r="83" spans="1:28" ht="17.25" customHeight="1">
      <c r="A83" s="2049" t="s">
        <v>5523</v>
      </c>
    </row>
    <row r="84" spans="1:28" ht="6" customHeight="1">
      <c r="B84" s="2069"/>
      <c r="C84" s="2070"/>
      <c r="D84" s="2070"/>
      <c r="E84" s="2070"/>
      <c r="F84" s="2070"/>
      <c r="G84" s="2070"/>
      <c r="H84" s="2070"/>
      <c r="I84" s="2070"/>
      <c r="J84" s="2070"/>
      <c r="K84" s="2070"/>
      <c r="L84" s="2070"/>
      <c r="M84" s="2070"/>
      <c r="N84" s="2070"/>
      <c r="O84" s="2070"/>
      <c r="P84" s="2070"/>
      <c r="Q84" s="2070"/>
      <c r="R84" s="2070"/>
      <c r="S84" s="2070"/>
      <c r="T84" s="2070"/>
      <c r="U84" s="2070"/>
      <c r="V84" s="2070"/>
      <c r="W84" s="2070"/>
      <c r="X84" s="2070"/>
      <c r="Y84" s="2071"/>
      <c r="Z84" s="2071"/>
      <c r="AA84" s="2071"/>
      <c r="AB84" s="2072"/>
    </row>
    <row r="85" spans="1:28" ht="17.25" customHeight="1">
      <c r="B85" s="2098"/>
      <c r="C85" s="2099"/>
      <c r="D85" s="2099"/>
      <c r="E85" s="2099"/>
      <c r="F85" s="2099"/>
      <c r="G85" s="2099"/>
      <c r="H85" s="2099"/>
      <c r="I85" s="2099"/>
      <c r="J85" s="2099"/>
      <c r="K85" s="2099"/>
      <c r="L85" s="2099"/>
      <c r="M85" s="2099"/>
      <c r="N85" s="2099"/>
      <c r="O85" s="2099"/>
      <c r="P85" s="2099"/>
      <c r="Q85" s="2099"/>
      <c r="R85" s="2099"/>
      <c r="S85" s="2099"/>
      <c r="T85" s="2099"/>
      <c r="U85" s="2099"/>
      <c r="V85" s="2099"/>
      <c r="W85" s="2099"/>
      <c r="X85" s="2099"/>
      <c r="Y85" s="2099"/>
      <c r="Z85" s="2099"/>
      <c r="AA85" s="2099"/>
      <c r="AB85" s="2100"/>
    </row>
    <row r="86" spans="1:28" ht="17.25" customHeight="1">
      <c r="B86" s="2098"/>
      <c r="C86" s="2099"/>
      <c r="D86" s="2099"/>
      <c r="E86" s="2099"/>
      <c r="F86" s="2099"/>
      <c r="G86" s="2099"/>
      <c r="H86" s="2099"/>
      <c r="I86" s="2099"/>
      <c r="J86" s="2099"/>
      <c r="K86" s="2099"/>
      <c r="L86" s="2099"/>
      <c r="M86" s="2099"/>
      <c r="N86" s="2099"/>
      <c r="O86" s="2099"/>
      <c r="P86" s="2099"/>
      <c r="Q86" s="2099"/>
      <c r="R86" s="2099"/>
      <c r="S86" s="2099"/>
      <c r="T86" s="2099"/>
      <c r="U86" s="2099"/>
      <c r="V86" s="2099"/>
      <c r="W86" s="2099"/>
      <c r="X86" s="2099"/>
      <c r="Y86" s="2099"/>
      <c r="Z86" s="2099"/>
      <c r="AA86" s="2099"/>
      <c r="AB86" s="2100"/>
    </row>
    <row r="87" spans="1:28" ht="6" customHeight="1">
      <c r="B87" s="2074"/>
      <c r="C87" s="2059"/>
      <c r="D87" s="2059"/>
      <c r="E87" s="2059"/>
      <c r="F87" s="2059"/>
      <c r="G87" s="2059"/>
      <c r="H87" s="2059"/>
      <c r="I87" s="2059"/>
      <c r="J87" s="2059"/>
      <c r="K87" s="2059"/>
      <c r="L87" s="2059"/>
      <c r="M87" s="2059"/>
      <c r="N87" s="2059"/>
      <c r="O87" s="2059"/>
      <c r="P87" s="2059"/>
      <c r="Q87" s="2059"/>
      <c r="R87" s="2059"/>
      <c r="S87" s="2059"/>
      <c r="T87" s="2059"/>
      <c r="U87" s="2059"/>
      <c r="V87" s="2059"/>
      <c r="W87" s="2059"/>
      <c r="X87" s="2059"/>
      <c r="Y87" s="2075"/>
      <c r="Z87" s="2075"/>
      <c r="AA87" s="2075"/>
      <c r="AB87" s="2076"/>
    </row>
    <row r="88" spans="1:28" ht="17.25" customHeight="1"/>
    <row r="89" spans="1:28" ht="17.25" customHeight="1">
      <c r="A89" s="2049" t="s">
        <v>4648</v>
      </c>
    </row>
    <row r="90" spans="1:28" ht="6" customHeight="1">
      <c r="B90" s="2069"/>
      <c r="C90" s="2070"/>
      <c r="D90" s="2070"/>
      <c r="E90" s="2070"/>
      <c r="F90" s="2070"/>
      <c r="G90" s="2070"/>
      <c r="H90" s="2070"/>
      <c r="I90" s="2070"/>
      <c r="J90" s="2070"/>
      <c r="K90" s="2070"/>
      <c r="L90" s="2070"/>
      <c r="M90" s="2070"/>
      <c r="N90" s="2070"/>
      <c r="O90" s="2070"/>
      <c r="P90" s="2070"/>
      <c r="Q90" s="2070"/>
      <c r="R90" s="2070"/>
      <c r="S90" s="2070"/>
      <c r="T90" s="2070"/>
      <c r="U90" s="2070"/>
      <c r="V90" s="2070"/>
      <c r="W90" s="2070"/>
      <c r="X90" s="2070"/>
      <c r="Y90" s="2071"/>
      <c r="Z90" s="2071"/>
      <c r="AA90" s="2071"/>
      <c r="AB90" s="2072"/>
    </row>
    <row r="91" spans="1:28" ht="17.25" customHeight="1">
      <c r="B91" s="2098"/>
      <c r="C91" s="2099"/>
      <c r="D91" s="2099"/>
      <c r="E91" s="2099"/>
      <c r="F91" s="2099"/>
      <c r="G91" s="2099"/>
      <c r="H91" s="2099"/>
      <c r="I91" s="2099"/>
      <c r="J91" s="2099"/>
      <c r="K91" s="2099"/>
      <c r="L91" s="2099"/>
      <c r="M91" s="2099"/>
      <c r="N91" s="2099"/>
      <c r="O91" s="2099"/>
      <c r="P91" s="2099"/>
      <c r="Q91" s="2099"/>
      <c r="R91" s="2099"/>
      <c r="S91" s="2099"/>
      <c r="T91" s="2099"/>
      <c r="U91" s="2099"/>
      <c r="V91" s="2099"/>
      <c r="W91" s="2099"/>
      <c r="X91" s="2099"/>
      <c r="Y91" s="2099"/>
      <c r="Z91" s="2099"/>
      <c r="AA91" s="2099"/>
      <c r="AB91" s="2100"/>
    </row>
    <row r="92" spans="1:28" ht="17.25" customHeight="1">
      <c r="B92" s="2098"/>
      <c r="C92" s="2099"/>
      <c r="D92" s="2099"/>
      <c r="E92" s="2099"/>
      <c r="F92" s="2099"/>
      <c r="G92" s="2099"/>
      <c r="H92" s="2099"/>
      <c r="I92" s="2099"/>
      <c r="J92" s="2099"/>
      <c r="K92" s="2099"/>
      <c r="L92" s="2099"/>
      <c r="M92" s="2099"/>
      <c r="N92" s="2099"/>
      <c r="O92" s="2099"/>
      <c r="P92" s="2099"/>
      <c r="Q92" s="2099"/>
      <c r="R92" s="2099"/>
      <c r="S92" s="2099"/>
      <c r="T92" s="2099"/>
      <c r="U92" s="2099"/>
      <c r="V92" s="2099"/>
      <c r="W92" s="2099"/>
      <c r="X92" s="2099"/>
      <c r="Y92" s="2099"/>
      <c r="Z92" s="2099"/>
      <c r="AA92" s="2099"/>
      <c r="AB92" s="2100"/>
    </row>
    <row r="93" spans="1:28" ht="6" customHeight="1">
      <c r="B93" s="2074"/>
      <c r="C93" s="2059"/>
      <c r="D93" s="2059"/>
      <c r="E93" s="2059"/>
      <c r="F93" s="2059"/>
      <c r="G93" s="2059"/>
      <c r="H93" s="2059"/>
      <c r="I93" s="2059"/>
      <c r="J93" s="2059"/>
      <c r="K93" s="2059"/>
      <c r="L93" s="2059"/>
      <c r="M93" s="2059"/>
      <c r="N93" s="2059"/>
      <c r="O93" s="2059"/>
      <c r="P93" s="2059"/>
      <c r="Q93" s="2059"/>
      <c r="R93" s="2059"/>
      <c r="S93" s="2059"/>
      <c r="T93" s="2059"/>
      <c r="U93" s="2059"/>
      <c r="V93" s="2059"/>
      <c r="W93" s="2059"/>
      <c r="X93" s="2059"/>
      <c r="Y93" s="2075"/>
      <c r="Z93" s="2075"/>
      <c r="AA93" s="2075"/>
      <c r="AB93" s="2076"/>
    </row>
    <row r="94" spans="1:28" ht="17.25" customHeight="1"/>
    <row r="95" spans="1:28" ht="17.25" customHeight="1">
      <c r="A95" s="2049" t="s">
        <v>4591</v>
      </c>
    </row>
    <row r="96" spans="1:28" ht="6" customHeight="1">
      <c r="B96" s="2069"/>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1"/>
      <c r="Z96" s="2071"/>
      <c r="AA96" s="2071"/>
      <c r="AB96" s="2072"/>
    </row>
    <row r="97" spans="2:28" ht="17.25" customHeight="1">
      <c r="B97" s="2073" t="s">
        <v>4592</v>
      </c>
      <c r="N97" s="5414" t="str">
        <f>cst_wskakunin_KOUJI_TYAKUSYU_YOTEI_DATE</f>
        <v/>
      </c>
      <c r="O97" s="5414"/>
      <c r="P97" s="2052" t="s">
        <v>477</v>
      </c>
      <c r="Q97" s="5415" t="str">
        <f>cst_wskakunin_KOUJI_TYAKUSYU_YOTEI_DATE</f>
        <v/>
      </c>
      <c r="R97" s="5415"/>
      <c r="S97" s="2052" t="s">
        <v>5</v>
      </c>
      <c r="T97" s="5416" t="str">
        <f>cst_wskakunin_KOUJI_TYAKUSYU_YOTEI_DATE</f>
        <v/>
      </c>
      <c r="U97" s="5416"/>
      <c r="V97" s="2052" t="s">
        <v>478</v>
      </c>
      <c r="Y97" s="2049"/>
      <c r="Z97" s="2049"/>
      <c r="AA97" s="2049"/>
      <c r="AB97" s="2077"/>
    </row>
    <row r="98" spans="2:28" ht="6" customHeight="1">
      <c r="B98" s="2074"/>
      <c r="C98" s="2059"/>
      <c r="D98" s="2059"/>
      <c r="E98" s="2059"/>
      <c r="F98" s="2059"/>
      <c r="G98" s="2059"/>
      <c r="H98" s="2059"/>
      <c r="I98" s="2059"/>
      <c r="J98" s="2059"/>
      <c r="K98" s="2059"/>
      <c r="L98" s="2059"/>
      <c r="M98" s="2059"/>
      <c r="N98" s="2059"/>
      <c r="O98" s="2059"/>
      <c r="P98" s="2059"/>
      <c r="Q98" s="2059"/>
      <c r="R98" s="2059"/>
      <c r="S98" s="2059"/>
      <c r="T98" s="2059"/>
      <c r="U98" s="2059"/>
      <c r="V98" s="2059"/>
      <c r="W98" s="2059"/>
      <c r="X98" s="2059"/>
      <c r="Y98" s="2075"/>
      <c r="Z98" s="2075"/>
      <c r="AA98" s="2075"/>
      <c r="AB98" s="2076"/>
    </row>
    <row r="99" spans="2:28" ht="6" customHeight="1">
      <c r="B99" s="2069"/>
      <c r="C99" s="2070"/>
      <c r="D99" s="2070"/>
      <c r="E99" s="2070"/>
      <c r="F99" s="2070"/>
      <c r="G99" s="2070"/>
      <c r="H99" s="2070"/>
      <c r="I99" s="2070"/>
      <c r="J99" s="2070"/>
      <c r="K99" s="2070"/>
      <c r="L99" s="2070"/>
      <c r="M99" s="2070"/>
      <c r="N99" s="2070"/>
      <c r="O99" s="2070"/>
      <c r="P99" s="2070"/>
      <c r="Q99" s="2070"/>
      <c r="R99" s="2070"/>
      <c r="S99" s="2070"/>
      <c r="T99" s="2070"/>
      <c r="U99" s="2070"/>
      <c r="V99" s="2070"/>
      <c r="W99" s="2070"/>
      <c r="X99" s="2070"/>
      <c r="Y99" s="2071"/>
      <c r="Z99" s="2071"/>
      <c r="AA99" s="2071"/>
      <c r="AB99" s="2072"/>
    </row>
    <row r="100" spans="2:28" ht="17.25" customHeight="1">
      <c r="B100" s="2073" t="s">
        <v>4593</v>
      </c>
      <c r="N100" s="5414" t="str">
        <f>cst_wskakunin_KOUJI_KANRYOU_YOTEI_DATE</f>
        <v/>
      </c>
      <c r="O100" s="5414"/>
      <c r="P100" s="1179" t="s">
        <v>477</v>
      </c>
      <c r="Q100" s="5415" t="str">
        <f>cst_wskakunin_KOUJI_KANRYOU_YOTEI_DATE</f>
        <v/>
      </c>
      <c r="R100" s="5415"/>
      <c r="S100" s="1179" t="s">
        <v>5</v>
      </c>
      <c r="T100" s="5416" t="str">
        <f>cst_wskakunin_KOUJI_KANRYOU_YOTEI_DATE</f>
        <v/>
      </c>
      <c r="U100" s="5416"/>
      <c r="V100" s="1179" t="s">
        <v>478</v>
      </c>
      <c r="Y100" s="2049"/>
      <c r="Z100" s="2049"/>
      <c r="AA100" s="2049"/>
      <c r="AB100" s="2077"/>
    </row>
    <row r="101" spans="2:28" ht="6" customHeight="1">
      <c r="B101" s="2074"/>
      <c r="C101" s="2059"/>
      <c r="D101" s="2059"/>
      <c r="E101" s="2059"/>
      <c r="F101" s="2059"/>
      <c r="G101" s="2059"/>
      <c r="H101" s="2059"/>
      <c r="I101" s="2059"/>
      <c r="J101" s="2059"/>
      <c r="K101" s="2059"/>
      <c r="L101" s="2059"/>
      <c r="M101" s="2059"/>
      <c r="N101" s="2059"/>
      <c r="O101" s="2059"/>
      <c r="P101" s="2059"/>
      <c r="Q101" s="2059"/>
      <c r="R101" s="2059"/>
      <c r="S101" s="2059"/>
      <c r="T101" s="2059"/>
      <c r="U101" s="2059"/>
      <c r="V101" s="2059"/>
      <c r="W101" s="2059"/>
      <c r="X101" s="2059"/>
      <c r="Y101" s="2075"/>
      <c r="Z101" s="2075"/>
      <c r="AA101" s="2075"/>
      <c r="AB101" s="2076"/>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S14:AB15"/>
    <mergeCell ref="A3:AB3"/>
    <mergeCell ref="A5:AB5"/>
    <mergeCell ref="A6:AB6"/>
    <mergeCell ref="U8:V8"/>
    <mergeCell ref="S12:AB13"/>
    <mergeCell ref="S17:AB18"/>
    <mergeCell ref="S19:AB20"/>
    <mergeCell ref="D26:J26"/>
    <mergeCell ref="C29:D29"/>
    <mergeCell ref="F29:G29"/>
    <mergeCell ref="I29:J29"/>
    <mergeCell ref="A42:I42"/>
    <mergeCell ref="J42:R42"/>
    <mergeCell ref="S42:AB44"/>
    <mergeCell ref="A43:I43"/>
    <mergeCell ref="J43:R43"/>
    <mergeCell ref="C33:AB34"/>
    <mergeCell ref="C38:AB38"/>
    <mergeCell ref="A41:I41"/>
    <mergeCell ref="J41:R41"/>
    <mergeCell ref="S41:AB41"/>
    <mergeCell ref="N100:O100"/>
    <mergeCell ref="Q100:R100"/>
    <mergeCell ref="T100:U100"/>
    <mergeCell ref="A44:I44"/>
    <mergeCell ref="J44:R44"/>
    <mergeCell ref="A53:AB53"/>
    <mergeCell ref="B57:AB60"/>
    <mergeCell ref="B72:AB74"/>
    <mergeCell ref="N97:O97"/>
    <mergeCell ref="Q97:R97"/>
    <mergeCell ref="T97:U97"/>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49" customWidth="1"/>
    <col min="25" max="27" width="3.125" style="2066" customWidth="1"/>
    <col min="28" max="28" width="3.125" style="2049" customWidth="1"/>
    <col min="29" max="29" width="12.375" style="2049" customWidth="1"/>
    <col min="30" max="30" width="9" style="2049" customWidth="1"/>
    <col min="31" max="16384" width="9" style="2049"/>
  </cols>
  <sheetData>
    <row r="1" spans="1:28" ht="15.95" customHeight="1">
      <c r="A1" s="2048" t="s">
        <v>4650</v>
      </c>
      <c r="G1" s="2050"/>
      <c r="H1" s="2050"/>
      <c r="Y1" s="2051"/>
      <c r="Z1" s="2051"/>
      <c r="AA1" s="2051"/>
    </row>
    <row r="2" spans="1:28" ht="15.95" customHeight="1">
      <c r="A2" s="2048"/>
      <c r="G2" s="2050"/>
      <c r="H2" s="2050"/>
      <c r="Y2" s="2051"/>
      <c r="Z2" s="2051"/>
      <c r="AA2" s="2051"/>
    </row>
    <row r="3" spans="1:28" ht="15.95" customHeight="1">
      <c r="A3" s="5418" t="s">
        <v>15</v>
      </c>
      <c r="B3" s="5418"/>
      <c r="C3" s="5418"/>
      <c r="D3" s="5418"/>
      <c r="E3" s="5418"/>
      <c r="F3" s="5418"/>
      <c r="G3" s="5418"/>
      <c r="H3" s="5418"/>
      <c r="I3" s="5418"/>
      <c r="J3" s="5418"/>
      <c r="K3" s="5418"/>
      <c r="L3" s="5418"/>
      <c r="M3" s="5418"/>
      <c r="N3" s="5418"/>
      <c r="O3" s="5418"/>
      <c r="P3" s="5418"/>
      <c r="Q3" s="5418"/>
      <c r="R3" s="5418"/>
      <c r="S3" s="5418"/>
      <c r="T3" s="5418"/>
      <c r="U3" s="5418"/>
      <c r="V3" s="5418"/>
      <c r="W3" s="5418"/>
      <c r="X3" s="5418"/>
      <c r="Y3" s="5418"/>
      <c r="Z3" s="5418"/>
      <c r="AA3" s="5418"/>
      <c r="AB3" s="5418"/>
    </row>
    <row r="4" spans="1:28" ht="15.95" customHeight="1">
      <c r="Y4" s="2051"/>
      <c r="Z4" s="2051"/>
      <c r="AA4" s="2051"/>
    </row>
    <row r="5" spans="1:28" ht="25.5" customHeight="1">
      <c r="A5" s="5444" t="s">
        <v>4626</v>
      </c>
      <c r="B5" s="5444"/>
      <c r="C5" s="5444"/>
      <c r="D5" s="5444"/>
      <c r="E5" s="5444"/>
      <c r="F5" s="5444"/>
      <c r="G5" s="5444"/>
      <c r="H5" s="5444"/>
      <c r="I5" s="5444"/>
      <c r="J5" s="5444"/>
      <c r="K5" s="5444"/>
      <c r="L5" s="5444"/>
      <c r="M5" s="5444"/>
      <c r="N5" s="5444"/>
      <c r="O5" s="5444"/>
      <c r="P5" s="5444"/>
      <c r="Q5" s="5444"/>
      <c r="R5" s="5444"/>
      <c r="S5" s="5444"/>
      <c r="T5" s="5444"/>
      <c r="U5" s="5444"/>
      <c r="V5" s="5444"/>
      <c r="W5" s="5444"/>
      <c r="X5" s="5444"/>
      <c r="Y5" s="5444"/>
      <c r="Z5" s="5444"/>
      <c r="AA5" s="5444"/>
      <c r="AB5" s="5444"/>
    </row>
    <row r="6" spans="1:28" ht="15.95" customHeight="1">
      <c r="A6" s="5418" t="s">
        <v>3598</v>
      </c>
      <c r="B6" s="5418"/>
      <c r="C6" s="5418"/>
      <c r="D6" s="5418"/>
      <c r="E6" s="5418"/>
      <c r="F6" s="5418"/>
      <c r="G6" s="5418"/>
      <c r="H6" s="5418"/>
      <c r="I6" s="5418"/>
      <c r="J6" s="5418"/>
      <c r="K6" s="5418"/>
      <c r="L6" s="5418"/>
      <c r="M6" s="5418"/>
      <c r="N6" s="5418"/>
      <c r="O6" s="5418"/>
      <c r="P6" s="5418"/>
      <c r="Q6" s="5418"/>
      <c r="R6" s="5418"/>
      <c r="S6" s="5418"/>
      <c r="T6" s="5418"/>
      <c r="U6" s="5418"/>
      <c r="V6" s="5418"/>
      <c r="W6" s="5418"/>
      <c r="X6" s="5418"/>
      <c r="Y6" s="5418"/>
      <c r="Z6" s="5418"/>
      <c r="AA6" s="5418"/>
      <c r="AB6" s="5418"/>
    </row>
    <row r="7" spans="1:28" ht="15.95" customHeight="1">
      <c r="A7" s="2053"/>
      <c r="B7" s="2053"/>
      <c r="C7" s="2053"/>
      <c r="D7" s="2053"/>
      <c r="E7" s="2053"/>
      <c r="F7" s="2053"/>
      <c r="G7" s="2053"/>
      <c r="H7" s="2053"/>
      <c r="I7" s="2053"/>
      <c r="J7" s="2053"/>
      <c r="K7" s="2053"/>
      <c r="L7" s="2053"/>
      <c r="M7" s="2053"/>
      <c r="N7" s="2053"/>
      <c r="O7" s="2053"/>
      <c r="P7" s="2053"/>
      <c r="Q7" s="2053"/>
      <c r="R7" s="2053"/>
      <c r="S7" s="2053"/>
      <c r="T7" s="2053"/>
      <c r="U7" s="2053"/>
      <c r="V7" s="2053"/>
      <c r="W7" s="2053"/>
      <c r="X7" s="2053"/>
      <c r="Y7" s="2053"/>
      <c r="Z7" s="2053"/>
      <c r="AA7" s="2053"/>
      <c r="AB7" s="2053"/>
    </row>
    <row r="8" spans="1:28" ht="15.95" customHeight="1">
      <c r="B8" s="2052"/>
      <c r="C8" s="2052"/>
      <c r="D8" s="2052"/>
      <c r="E8" s="2052"/>
      <c r="F8" s="2052"/>
      <c r="N8" s="2052"/>
      <c r="U8" s="5459"/>
      <c r="V8" s="5459"/>
      <c r="W8" s="1179" t="s">
        <v>477</v>
      </c>
      <c r="X8" s="2095"/>
      <c r="Y8" s="1179" t="s">
        <v>5</v>
      </c>
      <c r="Z8" s="2095"/>
      <c r="AA8" s="1179" t="s">
        <v>478</v>
      </c>
    </row>
    <row r="9" spans="1:28" ht="15.95" customHeight="1">
      <c r="B9" s="2052"/>
      <c r="C9" s="2052"/>
      <c r="D9" s="2052"/>
      <c r="E9" s="2052"/>
      <c r="F9" s="2052"/>
      <c r="G9" s="2052"/>
      <c r="H9" s="2052"/>
      <c r="Y9" s="2049"/>
      <c r="Z9" s="2049"/>
      <c r="AA9" s="2049"/>
    </row>
    <row r="10" spans="1:28" ht="15.95" customHeight="1">
      <c r="A10" s="2049" t="s">
        <v>5434</v>
      </c>
      <c r="D10" s="2052"/>
      <c r="E10" s="2052"/>
      <c r="F10" s="2052"/>
      <c r="G10" s="2052"/>
      <c r="H10" s="2052"/>
      <c r="Y10" s="2049"/>
      <c r="Z10" s="2049"/>
      <c r="AA10" s="2049"/>
    </row>
    <row r="11" spans="1:28" ht="15.95" customHeight="1">
      <c r="Y11" s="2049"/>
      <c r="Z11" s="2049"/>
      <c r="AA11" s="2049"/>
    </row>
    <row r="12" spans="1:28" ht="15.95" customHeight="1">
      <c r="I12" s="2049" t="s">
        <v>5524</v>
      </c>
      <c r="M12" s="2049" t="s">
        <v>4633</v>
      </c>
      <c r="S12" s="5463"/>
      <c r="T12" s="5463"/>
      <c r="U12" s="5463"/>
      <c r="V12" s="5463"/>
      <c r="W12" s="5463"/>
      <c r="X12" s="5463"/>
      <c r="Y12" s="5463"/>
      <c r="Z12" s="5463"/>
      <c r="AA12" s="5463"/>
      <c r="AB12" s="5463"/>
    </row>
    <row r="13" spans="1:28" ht="15.95" customHeight="1">
      <c r="I13" s="2049" t="s">
        <v>4632</v>
      </c>
      <c r="M13" s="2049" t="s">
        <v>3601</v>
      </c>
      <c r="S13" s="5463"/>
      <c r="T13" s="5463"/>
      <c r="U13" s="5463"/>
      <c r="V13" s="5463"/>
      <c r="W13" s="5463"/>
      <c r="X13" s="5463"/>
      <c r="Y13" s="5463"/>
      <c r="Z13" s="5463"/>
      <c r="AA13" s="5463"/>
      <c r="AB13" s="5463"/>
    </row>
    <row r="14" spans="1:28" ht="15.95" customHeight="1">
      <c r="M14" s="2049" t="s">
        <v>3110</v>
      </c>
      <c r="S14" s="5463"/>
      <c r="T14" s="5463"/>
      <c r="U14" s="5463"/>
      <c r="V14" s="5463"/>
      <c r="W14" s="5463"/>
      <c r="X14" s="5463"/>
      <c r="Y14" s="5463"/>
      <c r="Z14" s="5463"/>
      <c r="AA14" s="5463"/>
      <c r="AB14" s="5463"/>
    </row>
    <row r="15" spans="1:28" ht="15.95" customHeight="1">
      <c r="M15" s="2049" t="s">
        <v>3111</v>
      </c>
      <c r="S15" s="5463"/>
      <c r="T15" s="5463"/>
      <c r="U15" s="5463"/>
      <c r="V15" s="5463"/>
      <c r="W15" s="5463"/>
      <c r="X15" s="5463"/>
      <c r="Y15" s="5463"/>
      <c r="Z15" s="5463"/>
      <c r="AA15" s="5463"/>
      <c r="AB15" s="5463"/>
    </row>
    <row r="16" spans="1:28" ht="15.95" customHeight="1">
      <c r="S16" s="2101"/>
      <c r="T16" s="2101"/>
      <c r="U16" s="2101"/>
      <c r="V16" s="2101"/>
      <c r="W16" s="2101"/>
      <c r="X16" s="2101"/>
      <c r="Y16" s="2101"/>
      <c r="Z16" s="2101"/>
      <c r="AA16" s="2101"/>
      <c r="AB16" s="2101"/>
    </row>
    <row r="17" spans="1:28" ht="15.95" customHeight="1">
      <c r="I17" s="2049" t="s">
        <v>5524</v>
      </c>
      <c r="M17" s="2049" t="s">
        <v>4633</v>
      </c>
      <c r="S17" s="5463"/>
      <c r="T17" s="5463"/>
      <c r="U17" s="5463"/>
      <c r="V17" s="5463"/>
      <c r="W17" s="5463"/>
      <c r="X17" s="5463"/>
      <c r="Y17" s="5463"/>
      <c r="Z17" s="5463"/>
      <c r="AA17" s="5463"/>
      <c r="AB17" s="5463"/>
    </row>
    <row r="18" spans="1:28" ht="15.95" customHeight="1">
      <c r="I18" s="2049" t="s">
        <v>5525</v>
      </c>
      <c r="M18" s="2049" t="s">
        <v>3601</v>
      </c>
      <c r="S18" s="5463"/>
      <c r="T18" s="5463"/>
      <c r="U18" s="5463"/>
      <c r="V18" s="5463"/>
      <c r="W18" s="5463"/>
      <c r="X18" s="5463"/>
      <c r="Y18" s="5463"/>
      <c r="Z18" s="5463"/>
      <c r="AA18" s="5463"/>
      <c r="AB18" s="5463"/>
    </row>
    <row r="19" spans="1:28" ht="15.95" customHeight="1">
      <c r="M19" s="2049" t="s">
        <v>2563</v>
      </c>
      <c r="S19" s="5463"/>
      <c r="T19" s="5463"/>
      <c r="U19" s="5463"/>
      <c r="V19" s="5463"/>
      <c r="W19" s="5463"/>
      <c r="X19" s="5463"/>
      <c r="Y19" s="5463"/>
      <c r="Z19" s="5463"/>
      <c r="AA19" s="5463"/>
      <c r="AB19" s="5463"/>
    </row>
    <row r="20" spans="1:28" ht="15.95" customHeight="1">
      <c r="M20" s="2049" t="s">
        <v>3111</v>
      </c>
      <c r="S20" s="5463"/>
      <c r="T20" s="5463"/>
      <c r="U20" s="5463"/>
      <c r="V20" s="5463"/>
      <c r="W20" s="5463"/>
      <c r="X20" s="5463"/>
      <c r="Y20" s="5463"/>
      <c r="Z20" s="5463"/>
      <c r="AA20" s="5463"/>
      <c r="AB20" s="5463"/>
    </row>
    <row r="21" spans="1:28" ht="15.95" customHeight="1">
      <c r="Y21" s="2049"/>
      <c r="Z21" s="2049"/>
      <c r="AA21" s="2049"/>
    </row>
    <row r="22" spans="1:28" ht="15.95" customHeight="1">
      <c r="A22" s="2049" t="s">
        <v>4651</v>
      </c>
      <c r="Y22" s="2049"/>
      <c r="Z22" s="2049"/>
      <c r="AA22" s="2049"/>
    </row>
    <row r="23" spans="1:28" ht="15.95" customHeight="1">
      <c r="A23" s="2049" t="s">
        <v>4636</v>
      </c>
      <c r="Y23" s="2049"/>
      <c r="Z23" s="2049"/>
      <c r="AA23" s="2049"/>
    </row>
    <row r="24" spans="1:28" ht="15.95" customHeight="1">
      <c r="Y24" s="2049"/>
      <c r="Z24" s="2049"/>
      <c r="AA24" s="2049"/>
    </row>
    <row r="25" spans="1:28" ht="15.95" customHeight="1">
      <c r="A25" s="2049" t="s">
        <v>4627</v>
      </c>
      <c r="Y25" s="2049"/>
      <c r="Z25" s="2049"/>
      <c r="AA25" s="2049"/>
    </row>
    <row r="26" spans="1:28" ht="15.95" customHeight="1">
      <c r="C26" s="2052" t="s">
        <v>6</v>
      </c>
      <c r="D26" s="5417"/>
      <c r="E26" s="5417"/>
      <c r="F26" s="5417"/>
      <c r="G26" s="5417"/>
      <c r="H26" s="5417"/>
      <c r="I26" s="5417"/>
      <c r="J26" s="5417"/>
      <c r="K26" s="2052" t="s">
        <v>7</v>
      </c>
      <c r="Y26" s="2049"/>
      <c r="Z26" s="2049"/>
      <c r="AA26" s="2049"/>
    </row>
    <row r="27" spans="1:28" ht="12" customHeight="1">
      <c r="Y27" s="2049"/>
      <c r="Z27" s="2049"/>
      <c r="AA27" s="2049"/>
    </row>
    <row r="28" spans="1:28" ht="15.95" customHeight="1">
      <c r="A28" s="2049" t="s">
        <v>4628</v>
      </c>
      <c r="Y28" s="2049"/>
      <c r="Z28" s="2049"/>
      <c r="AA28" s="2049"/>
    </row>
    <row r="29" spans="1:28" ht="15.95" customHeight="1">
      <c r="C29" s="5417"/>
      <c r="D29" s="5417"/>
      <c r="E29" s="1179" t="s">
        <v>477</v>
      </c>
      <c r="F29" s="5417"/>
      <c r="G29" s="5417"/>
      <c r="H29" s="1179" t="s">
        <v>5</v>
      </c>
      <c r="I29" s="5417"/>
      <c r="J29" s="5417"/>
      <c r="K29" s="1179" t="s">
        <v>478</v>
      </c>
      <c r="Y29" s="2049"/>
      <c r="Z29" s="2049"/>
      <c r="AA29" s="2049"/>
    </row>
    <row r="30" spans="1:28" ht="12" customHeight="1">
      <c r="Y30" s="2049"/>
      <c r="Z30" s="2049"/>
      <c r="AA30" s="2049"/>
    </row>
    <row r="31" spans="1:28" ht="15.95" customHeight="1">
      <c r="A31" s="2049" t="s">
        <v>4629</v>
      </c>
      <c r="Y31" s="2049"/>
      <c r="Z31" s="2049"/>
      <c r="AA31" s="2049"/>
    </row>
    <row r="32" spans="1:28" ht="6" customHeight="1">
      <c r="Y32" s="2049"/>
      <c r="Z32" s="2049"/>
      <c r="AA32" s="2049"/>
    </row>
    <row r="33" spans="1:28" ht="15.95" customHeight="1">
      <c r="C33" s="5455" t="str">
        <f>cst_wskakunin_BUILD__address</f>
        <v>埼玉県さいたま市緑区</v>
      </c>
      <c r="D33" s="5455"/>
      <c r="E33" s="5455"/>
      <c r="F33" s="5455"/>
      <c r="G33" s="5455"/>
      <c r="H33" s="5455"/>
      <c r="I33" s="5455"/>
      <c r="J33" s="5455"/>
      <c r="K33" s="5455"/>
      <c r="L33" s="5455"/>
      <c r="M33" s="5455"/>
      <c r="N33" s="5455"/>
      <c r="O33" s="5455"/>
      <c r="P33" s="5455"/>
      <c r="Q33" s="5455"/>
      <c r="R33" s="5455"/>
      <c r="S33" s="5455"/>
      <c r="T33" s="5455"/>
      <c r="U33" s="5455"/>
      <c r="V33" s="5455"/>
      <c r="W33" s="5455"/>
      <c r="X33" s="5455"/>
      <c r="Y33" s="5455"/>
      <c r="Z33" s="5455"/>
      <c r="AA33" s="5455"/>
      <c r="AB33" s="5455"/>
    </row>
    <row r="34" spans="1:28" ht="15.95" customHeight="1">
      <c r="C34" s="5455"/>
      <c r="D34" s="5455"/>
      <c r="E34" s="5455"/>
      <c r="F34" s="5455"/>
      <c r="G34" s="5455"/>
      <c r="H34" s="5455"/>
      <c r="I34" s="5455"/>
      <c r="J34" s="5455"/>
      <c r="K34" s="5455"/>
      <c r="L34" s="5455"/>
      <c r="M34" s="5455"/>
      <c r="N34" s="5455"/>
      <c r="O34" s="5455"/>
      <c r="P34" s="5455"/>
      <c r="Q34" s="5455"/>
      <c r="R34" s="5455"/>
      <c r="S34" s="5455"/>
      <c r="T34" s="5455"/>
      <c r="U34" s="5455"/>
      <c r="V34" s="5455"/>
      <c r="W34" s="5455"/>
      <c r="X34" s="5455"/>
      <c r="Y34" s="5455"/>
      <c r="Z34" s="5455"/>
      <c r="AA34" s="5455"/>
      <c r="AB34" s="5455"/>
    </row>
    <row r="35" spans="1:28" ht="12" customHeight="1">
      <c r="Y35" s="2049"/>
      <c r="Z35" s="2049"/>
      <c r="AA35" s="2049"/>
    </row>
    <row r="36" spans="1:28" ht="15.95" customHeight="1">
      <c r="A36" s="2049" t="s">
        <v>4630</v>
      </c>
      <c r="Y36" s="2049"/>
      <c r="Z36" s="2049"/>
      <c r="AA36" s="2049"/>
    </row>
    <row r="37" spans="1:28" ht="6" customHeight="1">
      <c r="Y37" s="2049"/>
      <c r="Z37" s="2049"/>
      <c r="AA37" s="2049"/>
    </row>
    <row r="38" spans="1:28" ht="15.95" customHeight="1">
      <c r="C38" s="5462"/>
      <c r="D38" s="5462"/>
      <c r="E38" s="5462"/>
      <c r="F38" s="5462"/>
      <c r="G38" s="5462"/>
      <c r="H38" s="5462"/>
      <c r="I38" s="5462"/>
      <c r="J38" s="5462"/>
      <c r="K38" s="5462"/>
      <c r="L38" s="5462"/>
      <c r="M38" s="5462"/>
      <c r="N38" s="5462"/>
      <c r="O38" s="5462"/>
      <c r="P38" s="5462"/>
      <c r="Q38" s="5462"/>
      <c r="R38" s="5462"/>
      <c r="S38" s="5462"/>
      <c r="T38" s="5462"/>
      <c r="U38" s="5462"/>
      <c r="V38" s="5462"/>
      <c r="W38" s="5462"/>
      <c r="X38" s="5462"/>
      <c r="Y38" s="5462"/>
      <c r="Z38" s="5462"/>
      <c r="AA38" s="5462"/>
      <c r="AB38" s="5462"/>
    </row>
    <row r="39" spans="1:28" ht="12" customHeight="1">
      <c r="Y39" s="2049"/>
      <c r="Z39" s="2049"/>
      <c r="AA39" s="2049"/>
    </row>
    <row r="40" spans="1:28" ht="15.95" customHeight="1">
      <c r="A40" s="2049" t="s">
        <v>3988</v>
      </c>
      <c r="Y40" s="2049"/>
      <c r="Z40" s="2049"/>
      <c r="AA40" s="2049"/>
    </row>
    <row r="41" spans="1:28" ht="27" customHeight="1">
      <c r="A41" s="5427" t="s">
        <v>4552</v>
      </c>
      <c r="B41" s="5428"/>
      <c r="C41" s="5428"/>
      <c r="D41" s="5428"/>
      <c r="E41" s="5428"/>
      <c r="F41" s="5428"/>
      <c r="G41" s="5428"/>
      <c r="H41" s="5428"/>
      <c r="I41" s="5428"/>
      <c r="J41" s="5427" t="s">
        <v>4553</v>
      </c>
      <c r="K41" s="5428"/>
      <c r="L41" s="5428"/>
      <c r="M41" s="5428"/>
      <c r="N41" s="5428"/>
      <c r="O41" s="5428"/>
      <c r="P41" s="5428"/>
      <c r="Q41" s="5428"/>
      <c r="R41" s="5428"/>
      <c r="S41" s="5427" t="s">
        <v>3642</v>
      </c>
      <c r="T41" s="5428"/>
      <c r="U41" s="5428"/>
      <c r="V41" s="5428"/>
      <c r="W41" s="5428"/>
      <c r="X41" s="5428"/>
      <c r="Y41" s="5428"/>
      <c r="Z41" s="5428"/>
      <c r="AA41" s="5428"/>
      <c r="AB41" s="5443"/>
    </row>
    <row r="42" spans="1:28" ht="27" customHeight="1">
      <c r="A42" s="5427" t="s">
        <v>3634</v>
      </c>
      <c r="B42" s="5428"/>
      <c r="C42" s="5428"/>
      <c r="D42" s="5428"/>
      <c r="E42" s="5428"/>
      <c r="F42" s="5428"/>
      <c r="G42" s="5428"/>
      <c r="H42" s="5428"/>
      <c r="I42" s="5428"/>
      <c r="J42" s="5427" t="s">
        <v>3634</v>
      </c>
      <c r="K42" s="5428"/>
      <c r="L42" s="5428"/>
      <c r="M42" s="5428"/>
      <c r="N42" s="5428"/>
      <c r="O42" s="5428"/>
      <c r="P42" s="5428"/>
      <c r="Q42" s="5428"/>
      <c r="R42" s="5428"/>
      <c r="S42" s="5429"/>
      <c r="T42" s="5430"/>
      <c r="U42" s="5430"/>
      <c r="V42" s="5430"/>
      <c r="W42" s="5430"/>
      <c r="X42" s="5430"/>
      <c r="Y42" s="5430"/>
      <c r="Z42" s="5430"/>
      <c r="AA42" s="5430"/>
      <c r="AB42" s="5431"/>
    </row>
    <row r="43" spans="1:28" ht="27" customHeight="1">
      <c r="A43" s="5438" t="s">
        <v>3635</v>
      </c>
      <c r="B43" s="5439"/>
      <c r="C43" s="5439"/>
      <c r="D43" s="5439"/>
      <c r="E43" s="5439"/>
      <c r="F43" s="5439"/>
      <c r="G43" s="5439"/>
      <c r="H43" s="5439"/>
      <c r="I43" s="5439"/>
      <c r="J43" s="5438" t="s">
        <v>3635</v>
      </c>
      <c r="K43" s="5439"/>
      <c r="L43" s="5439"/>
      <c r="M43" s="5439"/>
      <c r="N43" s="5439"/>
      <c r="O43" s="5439"/>
      <c r="P43" s="5439"/>
      <c r="Q43" s="5439"/>
      <c r="R43" s="5439"/>
      <c r="S43" s="5432"/>
      <c r="T43" s="5433"/>
      <c r="U43" s="5433"/>
      <c r="V43" s="5433"/>
      <c r="W43" s="5433"/>
      <c r="X43" s="5433"/>
      <c r="Y43" s="5433"/>
      <c r="Z43" s="5433"/>
      <c r="AA43" s="5433"/>
      <c r="AB43" s="5434"/>
    </row>
    <row r="44" spans="1:28" ht="27" customHeight="1">
      <c r="A44" s="5440" t="s">
        <v>3955</v>
      </c>
      <c r="B44" s="5441"/>
      <c r="C44" s="5441"/>
      <c r="D44" s="5441"/>
      <c r="E44" s="5441"/>
      <c r="F44" s="5441"/>
      <c r="G44" s="5441"/>
      <c r="H44" s="5441"/>
      <c r="I44" s="5442"/>
      <c r="J44" s="5440" t="s">
        <v>3955</v>
      </c>
      <c r="K44" s="5441"/>
      <c r="L44" s="5441"/>
      <c r="M44" s="5441"/>
      <c r="N44" s="5441"/>
      <c r="O44" s="5441"/>
      <c r="P44" s="5441"/>
      <c r="Q44" s="5441"/>
      <c r="R44" s="5441"/>
      <c r="S44" s="5435"/>
      <c r="T44" s="5436"/>
      <c r="U44" s="5436"/>
      <c r="V44" s="5436"/>
      <c r="W44" s="5436"/>
      <c r="X44" s="5436"/>
      <c r="Y44" s="5436"/>
      <c r="Z44" s="5436"/>
      <c r="AA44" s="5436"/>
      <c r="AB44" s="5437"/>
    </row>
    <row r="45" spans="1:28" ht="15.95" customHeight="1">
      <c r="A45" s="2049" t="s">
        <v>3028</v>
      </c>
    </row>
    <row r="46" spans="1:28" ht="15.95" customHeight="1">
      <c r="A46" s="2049" t="s">
        <v>4652</v>
      </c>
    </row>
    <row r="47" spans="1:28" ht="15.95" customHeight="1">
      <c r="A47" s="2049" t="s">
        <v>4653</v>
      </c>
    </row>
    <row r="48" spans="1:28" ht="15.95" customHeight="1"/>
    <row r="49" spans="1:28" ht="15.95" customHeight="1"/>
    <row r="50" spans="1:28" ht="15.95" customHeight="1"/>
    <row r="51" spans="1:28" ht="15.95" customHeight="1"/>
    <row r="52" spans="1:28" ht="17.25" customHeight="1"/>
    <row r="53" spans="1:28" ht="17.25" customHeight="1">
      <c r="A53" s="5418" t="s">
        <v>32</v>
      </c>
      <c r="B53" s="5418"/>
      <c r="C53" s="5418"/>
      <c r="D53" s="5418"/>
      <c r="E53" s="5418"/>
      <c r="F53" s="5418"/>
      <c r="G53" s="5418"/>
      <c r="H53" s="5418"/>
      <c r="I53" s="5418"/>
      <c r="J53" s="5418"/>
      <c r="K53" s="5418"/>
      <c r="L53" s="5418"/>
      <c r="M53" s="5418"/>
      <c r="N53" s="5418"/>
      <c r="O53" s="5418"/>
      <c r="P53" s="5418"/>
      <c r="Q53" s="5418"/>
      <c r="R53" s="5418"/>
      <c r="S53" s="5418"/>
      <c r="T53" s="5418"/>
      <c r="U53" s="5418"/>
      <c r="V53" s="5418"/>
      <c r="W53" s="5418"/>
      <c r="X53" s="5418"/>
      <c r="Y53" s="5418"/>
      <c r="Z53" s="5418"/>
      <c r="AA53" s="5418"/>
      <c r="AB53" s="5418"/>
    </row>
    <row r="54" spans="1:28" ht="17.25" customHeight="1">
      <c r="A54" s="2052"/>
      <c r="B54" s="2052"/>
      <c r="C54" s="2052"/>
      <c r="D54" s="2052"/>
      <c r="E54" s="2052"/>
      <c r="F54" s="2052"/>
      <c r="G54" s="2052"/>
      <c r="H54" s="2052"/>
      <c r="I54" s="2052"/>
      <c r="J54" s="2052"/>
      <c r="K54" s="2052"/>
      <c r="L54" s="2052"/>
      <c r="M54" s="2052"/>
      <c r="N54" s="2052"/>
      <c r="O54" s="2052"/>
      <c r="P54" s="2052"/>
      <c r="Q54" s="2052"/>
      <c r="R54" s="2052"/>
      <c r="S54" s="2052"/>
      <c r="T54" s="2052"/>
      <c r="U54" s="2052"/>
      <c r="V54" s="2052"/>
      <c r="W54" s="2052"/>
      <c r="X54" s="2052"/>
      <c r="Y54" s="2052"/>
      <c r="Z54" s="2052"/>
      <c r="AA54" s="2052"/>
      <c r="AB54" s="2052"/>
    </row>
    <row r="55" spans="1:28" ht="17.25" customHeight="1">
      <c r="A55" s="2049" t="s">
        <v>4642</v>
      </c>
    </row>
    <row r="56" spans="1:28" ht="6" customHeight="1">
      <c r="B56" s="2069"/>
      <c r="C56" s="2070"/>
      <c r="D56" s="2070"/>
      <c r="E56" s="2070"/>
      <c r="F56" s="2070"/>
      <c r="G56" s="2070"/>
      <c r="H56" s="2070"/>
      <c r="I56" s="2070"/>
      <c r="J56" s="2070"/>
      <c r="K56" s="2070"/>
      <c r="L56" s="2070"/>
      <c r="M56" s="2070"/>
      <c r="N56" s="2070"/>
      <c r="O56" s="2070"/>
      <c r="P56" s="2070"/>
      <c r="Q56" s="2070"/>
      <c r="R56" s="2070"/>
      <c r="S56" s="2070"/>
      <c r="T56" s="2070"/>
      <c r="U56" s="2070"/>
      <c r="V56" s="2070"/>
      <c r="W56" s="2070"/>
      <c r="X56" s="2070"/>
      <c r="Y56" s="2071"/>
      <c r="Z56" s="2071"/>
      <c r="AA56" s="2071"/>
      <c r="AB56" s="2072"/>
    </row>
    <row r="57" spans="1:28" ht="17.25" customHeight="1">
      <c r="B57" s="5449"/>
      <c r="C57" s="5450"/>
      <c r="D57" s="5450"/>
      <c r="E57" s="5450"/>
      <c r="F57" s="5450"/>
      <c r="G57" s="5450"/>
      <c r="H57" s="5450"/>
      <c r="I57" s="5450"/>
      <c r="J57" s="5450"/>
      <c r="K57" s="5450"/>
      <c r="L57" s="5450"/>
      <c r="M57" s="5450"/>
      <c r="N57" s="5450"/>
      <c r="O57" s="5450"/>
      <c r="P57" s="5450"/>
      <c r="Q57" s="5450"/>
      <c r="R57" s="5450"/>
      <c r="S57" s="5450"/>
      <c r="T57" s="5450"/>
      <c r="U57" s="5450"/>
      <c r="V57" s="5450"/>
      <c r="W57" s="5450"/>
      <c r="X57" s="5450"/>
      <c r="Y57" s="5450"/>
      <c r="Z57" s="5450"/>
      <c r="AA57" s="5450"/>
      <c r="AB57" s="5451"/>
    </row>
    <row r="58" spans="1:28" ht="17.25" customHeight="1">
      <c r="B58" s="5449"/>
      <c r="C58" s="5450"/>
      <c r="D58" s="5450"/>
      <c r="E58" s="5450"/>
      <c r="F58" s="5450"/>
      <c r="G58" s="5450"/>
      <c r="H58" s="5450"/>
      <c r="I58" s="5450"/>
      <c r="J58" s="5450"/>
      <c r="K58" s="5450"/>
      <c r="L58" s="5450"/>
      <c r="M58" s="5450"/>
      <c r="N58" s="5450"/>
      <c r="O58" s="5450"/>
      <c r="P58" s="5450"/>
      <c r="Q58" s="5450"/>
      <c r="R58" s="5450"/>
      <c r="S58" s="5450"/>
      <c r="T58" s="5450"/>
      <c r="U58" s="5450"/>
      <c r="V58" s="5450"/>
      <c r="W58" s="5450"/>
      <c r="X58" s="5450"/>
      <c r="Y58" s="5450"/>
      <c r="Z58" s="5450"/>
      <c r="AA58" s="5450"/>
      <c r="AB58" s="5451"/>
    </row>
    <row r="59" spans="1:28" ht="17.25" customHeight="1">
      <c r="B59" s="5449"/>
      <c r="C59" s="5450"/>
      <c r="D59" s="5450"/>
      <c r="E59" s="5450"/>
      <c r="F59" s="5450"/>
      <c r="G59" s="5450"/>
      <c r="H59" s="5450"/>
      <c r="I59" s="5450"/>
      <c r="J59" s="5450"/>
      <c r="K59" s="5450"/>
      <c r="L59" s="5450"/>
      <c r="M59" s="5450"/>
      <c r="N59" s="5450"/>
      <c r="O59" s="5450"/>
      <c r="P59" s="5450"/>
      <c r="Q59" s="5450"/>
      <c r="R59" s="5450"/>
      <c r="S59" s="5450"/>
      <c r="T59" s="5450"/>
      <c r="U59" s="5450"/>
      <c r="V59" s="5450"/>
      <c r="W59" s="5450"/>
      <c r="X59" s="5450"/>
      <c r="Y59" s="5450"/>
      <c r="Z59" s="5450"/>
      <c r="AA59" s="5450"/>
      <c r="AB59" s="5451"/>
    </row>
    <row r="60" spans="1:28" ht="17.25" customHeight="1">
      <c r="B60" s="5449"/>
      <c r="C60" s="5450"/>
      <c r="D60" s="5450"/>
      <c r="E60" s="5450"/>
      <c r="F60" s="5450"/>
      <c r="G60" s="5450"/>
      <c r="H60" s="5450"/>
      <c r="I60" s="5450"/>
      <c r="J60" s="5450"/>
      <c r="K60" s="5450"/>
      <c r="L60" s="5450"/>
      <c r="M60" s="5450"/>
      <c r="N60" s="5450"/>
      <c r="O60" s="5450"/>
      <c r="P60" s="5450"/>
      <c r="Q60" s="5450"/>
      <c r="R60" s="5450"/>
      <c r="S60" s="5450"/>
      <c r="T60" s="5450"/>
      <c r="U60" s="5450"/>
      <c r="V60" s="5450"/>
      <c r="W60" s="5450"/>
      <c r="X60" s="5450"/>
      <c r="Y60" s="5450"/>
      <c r="Z60" s="5450"/>
      <c r="AA60" s="5450"/>
      <c r="AB60" s="5451"/>
    </row>
    <row r="61" spans="1:28" ht="6" customHeight="1">
      <c r="B61" s="2074"/>
      <c r="C61" s="2059"/>
      <c r="D61" s="2059"/>
      <c r="E61" s="2059"/>
      <c r="F61" s="2059"/>
      <c r="G61" s="2059"/>
      <c r="H61" s="2059"/>
      <c r="I61" s="2059"/>
      <c r="J61" s="2059"/>
      <c r="K61" s="2059"/>
      <c r="L61" s="2059"/>
      <c r="M61" s="2059"/>
      <c r="N61" s="2059"/>
      <c r="O61" s="2059"/>
      <c r="P61" s="2059"/>
      <c r="Q61" s="2059"/>
      <c r="R61" s="2059"/>
      <c r="S61" s="2059"/>
      <c r="T61" s="2059"/>
      <c r="U61" s="2059"/>
      <c r="V61" s="2059"/>
      <c r="W61" s="2059"/>
      <c r="X61" s="2059"/>
      <c r="Y61" s="2075"/>
      <c r="Z61" s="2075"/>
      <c r="AA61" s="2075"/>
      <c r="AB61" s="2076"/>
    </row>
    <row r="62" spans="1:28" ht="17.25" customHeight="1">
      <c r="A62" s="2049" t="s">
        <v>3028</v>
      </c>
    </row>
    <row r="63" spans="1:28" ht="17.25" customHeight="1">
      <c r="A63" s="2049" t="s">
        <v>4654</v>
      </c>
    </row>
    <row r="64" spans="1:28" ht="17.25" customHeight="1">
      <c r="A64" s="2049" t="s">
        <v>4655</v>
      </c>
    </row>
    <row r="65" spans="1:28" ht="17.25" customHeight="1"/>
    <row r="66" spans="1:28" ht="17.25" customHeight="1">
      <c r="A66" s="2049" t="s">
        <v>4643</v>
      </c>
    </row>
    <row r="67" spans="1:28" ht="17.25" customHeight="1">
      <c r="A67" s="2049" t="s">
        <v>4620</v>
      </c>
    </row>
    <row r="68" spans="1:28" ht="6" customHeight="1">
      <c r="B68" s="2069"/>
      <c r="C68" s="2070"/>
      <c r="D68" s="2070"/>
      <c r="E68" s="2070"/>
      <c r="F68" s="2070"/>
      <c r="G68" s="2070"/>
      <c r="H68" s="2070"/>
      <c r="I68" s="2070"/>
      <c r="J68" s="2070"/>
      <c r="K68" s="2070"/>
      <c r="L68" s="2070"/>
      <c r="M68" s="2070"/>
      <c r="N68" s="2070"/>
      <c r="O68" s="2070"/>
      <c r="P68" s="2070"/>
      <c r="Q68" s="2070"/>
      <c r="R68" s="2070"/>
      <c r="S68" s="2070"/>
      <c r="T68" s="2070"/>
      <c r="U68" s="2070"/>
      <c r="V68" s="2070"/>
      <c r="W68" s="2070"/>
      <c r="X68" s="2070"/>
      <c r="Y68" s="2071"/>
      <c r="Z68" s="2071"/>
      <c r="AA68" s="2071"/>
      <c r="AB68" s="2072"/>
    </row>
    <row r="69" spans="1:28" ht="17.25" customHeight="1">
      <c r="B69" s="5449"/>
      <c r="C69" s="5450"/>
      <c r="D69" s="5450"/>
      <c r="E69" s="5450"/>
      <c r="F69" s="5450"/>
      <c r="G69" s="5450"/>
      <c r="H69" s="5450"/>
      <c r="I69" s="5450"/>
      <c r="J69" s="5450"/>
      <c r="K69" s="5450"/>
      <c r="L69" s="5450"/>
      <c r="M69" s="5450"/>
      <c r="N69" s="5450"/>
      <c r="O69" s="5450"/>
      <c r="P69" s="5450"/>
      <c r="Q69" s="5450"/>
      <c r="R69" s="5450"/>
      <c r="S69" s="5450"/>
      <c r="T69" s="5450"/>
      <c r="U69" s="5450"/>
      <c r="V69" s="5450"/>
      <c r="W69" s="5450"/>
      <c r="X69" s="5450"/>
      <c r="Y69" s="5450"/>
      <c r="Z69" s="5450"/>
      <c r="AA69" s="5450"/>
      <c r="AB69" s="5451"/>
    </row>
    <row r="70" spans="1:28" ht="17.25" customHeight="1">
      <c r="B70" s="5449"/>
      <c r="C70" s="5450"/>
      <c r="D70" s="5450"/>
      <c r="E70" s="5450"/>
      <c r="F70" s="5450"/>
      <c r="G70" s="5450"/>
      <c r="H70" s="5450"/>
      <c r="I70" s="5450"/>
      <c r="J70" s="5450"/>
      <c r="K70" s="5450"/>
      <c r="L70" s="5450"/>
      <c r="M70" s="5450"/>
      <c r="N70" s="5450"/>
      <c r="O70" s="5450"/>
      <c r="P70" s="5450"/>
      <c r="Q70" s="5450"/>
      <c r="R70" s="5450"/>
      <c r="S70" s="5450"/>
      <c r="T70" s="5450"/>
      <c r="U70" s="5450"/>
      <c r="V70" s="5450"/>
      <c r="W70" s="5450"/>
      <c r="X70" s="5450"/>
      <c r="Y70" s="5450"/>
      <c r="Z70" s="5450"/>
      <c r="AA70" s="5450"/>
      <c r="AB70" s="5451"/>
    </row>
    <row r="71" spans="1:28" ht="17.25" customHeight="1">
      <c r="B71" s="5449"/>
      <c r="C71" s="5450"/>
      <c r="D71" s="5450"/>
      <c r="E71" s="5450"/>
      <c r="F71" s="5450"/>
      <c r="G71" s="5450"/>
      <c r="H71" s="5450"/>
      <c r="I71" s="5450"/>
      <c r="J71" s="5450"/>
      <c r="K71" s="5450"/>
      <c r="L71" s="5450"/>
      <c r="M71" s="5450"/>
      <c r="N71" s="5450"/>
      <c r="O71" s="5450"/>
      <c r="P71" s="5450"/>
      <c r="Q71" s="5450"/>
      <c r="R71" s="5450"/>
      <c r="S71" s="5450"/>
      <c r="T71" s="5450"/>
      <c r="U71" s="5450"/>
      <c r="V71" s="5450"/>
      <c r="W71" s="5450"/>
      <c r="X71" s="5450"/>
      <c r="Y71" s="5450"/>
      <c r="Z71" s="5450"/>
      <c r="AA71" s="5450"/>
      <c r="AB71" s="5451"/>
    </row>
    <row r="72" spans="1:28" ht="6" customHeight="1">
      <c r="B72" s="2074"/>
      <c r="C72" s="2059"/>
      <c r="D72" s="2059"/>
      <c r="E72" s="2059"/>
      <c r="F72" s="2059"/>
      <c r="G72" s="2059"/>
      <c r="H72" s="2059"/>
      <c r="I72" s="2059"/>
      <c r="J72" s="2059"/>
      <c r="K72" s="2059"/>
      <c r="L72" s="2059"/>
      <c r="M72" s="2059"/>
      <c r="N72" s="2059"/>
      <c r="O72" s="2059"/>
      <c r="P72" s="2059"/>
      <c r="Q72" s="2059"/>
      <c r="R72" s="2059"/>
      <c r="S72" s="2059"/>
      <c r="T72" s="2059"/>
      <c r="U72" s="2059"/>
      <c r="V72" s="2059"/>
      <c r="W72" s="2059"/>
      <c r="X72" s="2059"/>
      <c r="Y72" s="2075"/>
      <c r="Z72" s="2075"/>
      <c r="AA72" s="2075"/>
      <c r="AB72" s="2076"/>
    </row>
    <row r="73" spans="1:28" ht="17.25" customHeight="1"/>
    <row r="74" spans="1:28" ht="17.25" customHeight="1">
      <c r="A74" s="2049" t="s">
        <v>4621</v>
      </c>
    </row>
    <row r="75" spans="1:28" ht="6" customHeight="1">
      <c r="B75" s="2069"/>
      <c r="C75" s="2070"/>
      <c r="D75" s="2070"/>
      <c r="E75" s="2070"/>
      <c r="F75" s="2070"/>
      <c r="G75" s="2070"/>
      <c r="H75" s="2070"/>
      <c r="I75" s="2070"/>
      <c r="J75" s="2070"/>
      <c r="K75" s="2070"/>
      <c r="L75" s="2070"/>
      <c r="M75" s="2070"/>
      <c r="N75" s="2070"/>
      <c r="O75" s="2070"/>
      <c r="P75" s="2070"/>
      <c r="Q75" s="2070"/>
      <c r="R75" s="2070"/>
      <c r="S75" s="2070"/>
      <c r="T75" s="2070"/>
      <c r="U75" s="2070"/>
      <c r="V75" s="2070"/>
      <c r="W75" s="2070"/>
      <c r="X75" s="2070"/>
      <c r="Y75" s="2071"/>
      <c r="Z75" s="2071"/>
      <c r="AA75" s="2071"/>
      <c r="AB75" s="2072"/>
    </row>
    <row r="76" spans="1:28" ht="17.25" customHeight="1">
      <c r="B76" s="5449"/>
      <c r="C76" s="5450"/>
      <c r="D76" s="5450"/>
      <c r="E76" s="5450"/>
      <c r="F76" s="5450"/>
      <c r="G76" s="5450"/>
      <c r="H76" s="5450"/>
      <c r="I76" s="5450"/>
      <c r="J76" s="5450"/>
      <c r="K76" s="5450"/>
      <c r="L76" s="5450"/>
      <c r="M76" s="5450"/>
      <c r="N76" s="5450"/>
      <c r="O76" s="5450"/>
      <c r="P76" s="5450"/>
      <c r="Q76" s="5450"/>
      <c r="R76" s="5450"/>
      <c r="S76" s="5450"/>
      <c r="T76" s="5450"/>
      <c r="U76" s="5450"/>
      <c r="V76" s="5450"/>
      <c r="W76" s="5450"/>
      <c r="X76" s="5450"/>
      <c r="Y76" s="5450"/>
      <c r="Z76" s="5450"/>
      <c r="AA76" s="5450"/>
      <c r="AB76" s="5451"/>
    </row>
    <row r="77" spans="1:28" ht="17.25" customHeight="1">
      <c r="B77" s="5449"/>
      <c r="C77" s="5450"/>
      <c r="D77" s="5450"/>
      <c r="E77" s="5450"/>
      <c r="F77" s="5450"/>
      <c r="G77" s="5450"/>
      <c r="H77" s="5450"/>
      <c r="I77" s="5450"/>
      <c r="J77" s="5450"/>
      <c r="K77" s="5450"/>
      <c r="L77" s="5450"/>
      <c r="M77" s="5450"/>
      <c r="N77" s="5450"/>
      <c r="O77" s="5450"/>
      <c r="P77" s="5450"/>
      <c r="Q77" s="5450"/>
      <c r="R77" s="5450"/>
      <c r="S77" s="5450"/>
      <c r="T77" s="5450"/>
      <c r="U77" s="5450"/>
      <c r="V77" s="5450"/>
      <c r="W77" s="5450"/>
      <c r="X77" s="5450"/>
      <c r="Y77" s="5450"/>
      <c r="Z77" s="5450"/>
      <c r="AA77" s="5450"/>
      <c r="AB77" s="5451"/>
    </row>
    <row r="78" spans="1:28" ht="17.25" customHeight="1">
      <c r="B78" s="5449"/>
      <c r="C78" s="5450"/>
      <c r="D78" s="5450"/>
      <c r="E78" s="5450"/>
      <c r="F78" s="5450"/>
      <c r="G78" s="5450"/>
      <c r="H78" s="5450"/>
      <c r="I78" s="5450"/>
      <c r="J78" s="5450"/>
      <c r="K78" s="5450"/>
      <c r="L78" s="5450"/>
      <c r="M78" s="5450"/>
      <c r="N78" s="5450"/>
      <c r="O78" s="5450"/>
      <c r="P78" s="5450"/>
      <c r="Q78" s="5450"/>
      <c r="R78" s="5450"/>
      <c r="S78" s="5450"/>
      <c r="T78" s="5450"/>
      <c r="U78" s="5450"/>
      <c r="V78" s="5450"/>
      <c r="W78" s="5450"/>
      <c r="X78" s="5450"/>
      <c r="Y78" s="5450"/>
      <c r="Z78" s="5450"/>
      <c r="AA78" s="5450"/>
      <c r="AB78" s="5451"/>
    </row>
    <row r="79" spans="1:28" ht="6" customHeight="1">
      <c r="B79" s="2074"/>
      <c r="C79" s="2059"/>
      <c r="D79" s="2059"/>
      <c r="E79" s="2059"/>
      <c r="F79" s="2059"/>
      <c r="G79" s="2059"/>
      <c r="H79" s="2059"/>
      <c r="I79" s="2059"/>
      <c r="J79" s="2059"/>
      <c r="K79" s="2059"/>
      <c r="L79" s="2059"/>
      <c r="M79" s="2059"/>
      <c r="N79" s="2059"/>
      <c r="O79" s="2059"/>
      <c r="P79" s="2059"/>
      <c r="Q79" s="2059"/>
      <c r="R79" s="2059"/>
      <c r="S79" s="2059"/>
      <c r="T79" s="2059"/>
      <c r="U79" s="2059"/>
      <c r="V79" s="2059"/>
      <c r="W79" s="2059"/>
      <c r="X79" s="2059"/>
      <c r="Y79" s="2075"/>
      <c r="Z79" s="2075"/>
      <c r="AA79" s="2075"/>
      <c r="AB79" s="2076"/>
    </row>
    <row r="80" spans="1:28" ht="17.25" customHeight="1">
      <c r="A80" s="2049" t="s">
        <v>3028</v>
      </c>
    </row>
    <row r="81" spans="1:28" ht="17.25" customHeight="1">
      <c r="A81" s="2049" t="s">
        <v>4644</v>
      </c>
    </row>
    <row r="82" spans="1:28" ht="17.25" customHeight="1">
      <c r="A82" s="2049" t="s">
        <v>4645</v>
      </c>
    </row>
    <row r="83" spans="1:28" ht="17.25" customHeight="1">
      <c r="A83" s="2049" t="s">
        <v>4656</v>
      </c>
    </row>
    <row r="84" spans="1:28" ht="17.25" customHeight="1"/>
    <row r="85" spans="1:28" ht="17.25" customHeight="1">
      <c r="A85" s="2049" t="s">
        <v>4657</v>
      </c>
    </row>
    <row r="86" spans="1:28" ht="6" customHeight="1">
      <c r="B86" s="2069"/>
      <c r="C86" s="2070"/>
      <c r="D86" s="2070"/>
      <c r="E86" s="2070"/>
      <c r="F86" s="2070"/>
      <c r="G86" s="2070"/>
      <c r="H86" s="2070"/>
      <c r="I86" s="2070"/>
      <c r="J86" s="2070"/>
      <c r="K86" s="2070"/>
      <c r="L86" s="2070"/>
      <c r="M86" s="2070"/>
      <c r="N86" s="2070"/>
      <c r="O86" s="2070"/>
      <c r="P86" s="2070"/>
      <c r="Q86" s="2070"/>
      <c r="R86" s="2070"/>
      <c r="S86" s="2070"/>
      <c r="T86" s="2070"/>
      <c r="U86" s="2070"/>
      <c r="V86" s="2070"/>
      <c r="W86" s="2070"/>
      <c r="X86" s="2070"/>
      <c r="Y86" s="2071"/>
      <c r="Z86" s="2071"/>
      <c r="AA86" s="2071"/>
      <c r="AB86" s="2072"/>
    </row>
    <row r="87" spans="1:28" ht="17.25" customHeight="1">
      <c r="B87" s="2073" t="s">
        <v>4592</v>
      </c>
      <c r="N87" s="5414" t="str">
        <f>cst_wskakunin_KOUJI_TYAKUSYU_YOTEI_DATE</f>
        <v/>
      </c>
      <c r="O87" s="5414"/>
      <c r="P87" s="1179" t="s">
        <v>477</v>
      </c>
      <c r="Q87" s="5415" t="str">
        <f>cst_wskakunin_KOUJI_TYAKUSYU_YOTEI_DATE</f>
        <v/>
      </c>
      <c r="R87" s="5415"/>
      <c r="S87" s="1179" t="s">
        <v>5</v>
      </c>
      <c r="T87" s="5416" t="str">
        <f>cst_wskakunin_KOUJI_TYAKUSYU_YOTEI_DATE</f>
        <v/>
      </c>
      <c r="U87" s="5416"/>
      <c r="V87" s="1179" t="s">
        <v>478</v>
      </c>
      <c r="Y87" s="2049"/>
      <c r="Z87" s="2049"/>
      <c r="AA87" s="2049"/>
      <c r="AB87" s="2077"/>
    </row>
    <row r="88" spans="1:28" ht="6" customHeight="1">
      <c r="B88" s="2074"/>
      <c r="C88" s="2059"/>
      <c r="D88" s="2059"/>
      <c r="E88" s="2059"/>
      <c r="F88" s="2059"/>
      <c r="G88" s="2059"/>
      <c r="H88" s="2059"/>
      <c r="I88" s="2059"/>
      <c r="J88" s="2059"/>
      <c r="K88" s="2059"/>
      <c r="L88" s="2059"/>
      <c r="M88" s="2059"/>
      <c r="N88" s="1182"/>
      <c r="O88" s="1182"/>
      <c r="P88" s="1182"/>
      <c r="Q88" s="1182"/>
      <c r="R88" s="1182"/>
      <c r="S88" s="1182"/>
      <c r="T88" s="1182"/>
      <c r="U88" s="1182"/>
      <c r="V88" s="1182"/>
      <c r="W88" s="2059"/>
      <c r="X88" s="2059"/>
      <c r="Y88" s="2075"/>
      <c r="Z88" s="2075"/>
      <c r="AA88" s="2075"/>
      <c r="AB88" s="2076"/>
    </row>
    <row r="89" spans="1:28" ht="6" customHeight="1">
      <c r="B89" s="2069"/>
      <c r="C89" s="2070"/>
      <c r="D89" s="2070"/>
      <c r="E89" s="2070"/>
      <c r="F89" s="2070"/>
      <c r="G89" s="2070"/>
      <c r="H89" s="2070"/>
      <c r="I89" s="2070"/>
      <c r="J89" s="2070"/>
      <c r="K89" s="2070"/>
      <c r="L89" s="2070"/>
      <c r="M89" s="2070"/>
      <c r="N89" s="1181"/>
      <c r="O89" s="1181"/>
      <c r="P89" s="1181"/>
      <c r="Q89" s="1181"/>
      <c r="R89" s="1181"/>
      <c r="S89" s="1181"/>
      <c r="T89" s="1181"/>
      <c r="U89" s="1181"/>
      <c r="V89" s="1181"/>
      <c r="W89" s="2070"/>
      <c r="X89" s="2070"/>
      <c r="Y89" s="2071"/>
      <c r="Z89" s="2071"/>
      <c r="AA89" s="2071"/>
      <c r="AB89" s="2072"/>
    </row>
    <row r="90" spans="1:28" ht="17.25" customHeight="1">
      <c r="B90" s="2073" t="s">
        <v>4593</v>
      </c>
      <c r="N90" s="5414" t="str">
        <f>cst_wskakunin_KOUJI_KANRYOU_YOTEI_DATE</f>
        <v/>
      </c>
      <c r="O90" s="5414"/>
      <c r="P90" s="1179" t="s">
        <v>477</v>
      </c>
      <c r="Q90" s="5415" t="str">
        <f>cst_wskakunin_KOUJI_KANRYOU_YOTEI_DATE</f>
        <v/>
      </c>
      <c r="R90" s="5415"/>
      <c r="S90" s="1179" t="s">
        <v>5</v>
      </c>
      <c r="T90" s="5416" t="str">
        <f>cst_wskakunin_KOUJI_KANRYOU_YOTEI_DATE</f>
        <v/>
      </c>
      <c r="U90" s="5416"/>
      <c r="V90" s="1179" t="s">
        <v>478</v>
      </c>
      <c r="Y90" s="2049"/>
      <c r="Z90" s="2049"/>
      <c r="AA90" s="2049"/>
      <c r="AB90" s="2077"/>
    </row>
    <row r="91" spans="1:28" ht="6" customHeight="1">
      <c r="B91" s="2074"/>
      <c r="C91" s="2059"/>
      <c r="D91" s="2059"/>
      <c r="E91" s="2059"/>
      <c r="F91" s="2059"/>
      <c r="G91" s="2059"/>
      <c r="H91" s="2059"/>
      <c r="I91" s="2059"/>
      <c r="J91" s="2059"/>
      <c r="K91" s="2059"/>
      <c r="L91" s="2059"/>
      <c r="M91" s="2059"/>
      <c r="N91" s="2059"/>
      <c r="O91" s="2059"/>
      <c r="P91" s="2059"/>
      <c r="Q91" s="2059"/>
      <c r="R91" s="2059"/>
      <c r="S91" s="2059"/>
      <c r="T91" s="2059"/>
      <c r="U91" s="2059"/>
      <c r="V91" s="2059"/>
      <c r="W91" s="2059"/>
      <c r="X91" s="2059"/>
      <c r="Y91" s="2075"/>
      <c r="Z91" s="2075"/>
      <c r="AA91" s="2075"/>
      <c r="AB91" s="2076"/>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S14:AB15"/>
    <mergeCell ref="A3:AB3"/>
    <mergeCell ref="A5:AB5"/>
    <mergeCell ref="A6:AB6"/>
    <mergeCell ref="U8:V8"/>
    <mergeCell ref="S12:AB13"/>
    <mergeCell ref="S17:AB18"/>
    <mergeCell ref="S19:AB20"/>
    <mergeCell ref="D26:J26"/>
    <mergeCell ref="C29:D29"/>
    <mergeCell ref="F29:G29"/>
    <mergeCell ref="I29:J29"/>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N87:O87"/>
    <mergeCell ref="Q87:R87"/>
    <mergeCell ref="T87:U87"/>
    <mergeCell ref="N90:O90"/>
    <mergeCell ref="Q90:R90"/>
    <mergeCell ref="T90:U90"/>
  </mergeCells>
  <phoneticPr fontId="136"/>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49" customWidth="1"/>
    <col min="25" max="27" width="3.125" style="2066" customWidth="1"/>
    <col min="28" max="28" width="3.125" style="2049" customWidth="1"/>
    <col min="29" max="29" width="12.375" style="2049" customWidth="1"/>
    <col min="30" max="30" width="9" style="2049" customWidth="1"/>
    <col min="31" max="16384" width="9" style="2049"/>
  </cols>
  <sheetData>
    <row r="1" spans="1:28" ht="17.25" customHeight="1">
      <c r="A1" s="2048" t="s">
        <v>4725</v>
      </c>
      <c r="G1" s="2050"/>
      <c r="H1" s="2050"/>
      <c r="Y1" s="2051"/>
      <c r="Z1" s="2051"/>
      <c r="AA1" s="2051"/>
    </row>
    <row r="2" spans="1:28" ht="17.25" customHeight="1">
      <c r="Y2" s="2051"/>
      <c r="Z2" s="2051"/>
      <c r="AA2" s="2051"/>
    </row>
    <row r="3" spans="1:28" ht="25.5" customHeight="1">
      <c r="A3" s="5464" t="s">
        <v>4726</v>
      </c>
      <c r="B3" s="5464"/>
      <c r="C3" s="5464"/>
      <c r="D3" s="5464"/>
      <c r="E3" s="5464"/>
      <c r="F3" s="5464"/>
      <c r="G3" s="5464"/>
      <c r="H3" s="5464"/>
      <c r="I3" s="5464"/>
      <c r="J3" s="5464"/>
      <c r="K3" s="5464"/>
      <c r="L3" s="5464"/>
      <c r="M3" s="5464"/>
      <c r="N3" s="5464"/>
      <c r="O3" s="5464"/>
      <c r="P3" s="5464"/>
      <c r="Q3" s="5464"/>
      <c r="R3" s="5464"/>
      <c r="S3" s="5464"/>
      <c r="T3" s="5464"/>
      <c r="U3" s="5464"/>
      <c r="V3" s="5464"/>
      <c r="W3" s="5464"/>
      <c r="X3" s="5464"/>
      <c r="Y3" s="5464"/>
      <c r="Z3" s="5464"/>
      <c r="AA3" s="5464"/>
      <c r="AB3" s="5464"/>
    </row>
    <row r="4" spans="1:28" ht="17.25" customHeight="1">
      <c r="A4" s="5418" t="s">
        <v>5411</v>
      </c>
      <c r="B4" s="5418"/>
      <c r="C4" s="5418"/>
      <c r="D4" s="5418"/>
      <c r="E4" s="5418"/>
      <c r="F4" s="5418"/>
      <c r="G4" s="5418"/>
      <c r="H4" s="5418"/>
      <c r="I4" s="5418"/>
      <c r="J4" s="5418"/>
      <c r="K4" s="5418"/>
      <c r="L4" s="5418"/>
      <c r="M4" s="5418"/>
      <c r="N4" s="5418"/>
      <c r="O4" s="5418"/>
      <c r="P4" s="5418"/>
      <c r="Q4" s="5418"/>
      <c r="R4" s="5418"/>
      <c r="S4" s="5418"/>
      <c r="T4" s="5418"/>
      <c r="U4" s="5418"/>
      <c r="V4" s="5418"/>
      <c r="W4" s="5418"/>
      <c r="X4" s="5418"/>
      <c r="Y4" s="5418"/>
      <c r="Z4" s="5418"/>
      <c r="AA4" s="5418"/>
      <c r="AB4" s="5418"/>
    </row>
    <row r="5" spans="1:28" ht="17.25" customHeight="1">
      <c r="A5" s="5418" t="s">
        <v>15</v>
      </c>
      <c r="B5" s="5418"/>
      <c r="C5" s="5418"/>
      <c r="D5" s="5418"/>
      <c r="E5" s="5418"/>
      <c r="F5" s="5418"/>
      <c r="G5" s="5418"/>
      <c r="H5" s="5418"/>
      <c r="I5" s="5418"/>
      <c r="J5" s="5418"/>
      <c r="K5" s="5418"/>
      <c r="L5" s="5418"/>
      <c r="M5" s="5418"/>
      <c r="N5" s="5418"/>
      <c r="O5" s="5418"/>
      <c r="P5" s="5418"/>
      <c r="Q5" s="5418"/>
      <c r="R5" s="5418"/>
      <c r="S5" s="5418"/>
      <c r="T5" s="5418"/>
      <c r="U5" s="5418"/>
      <c r="V5" s="5418"/>
      <c r="W5" s="5418"/>
      <c r="X5" s="5418"/>
      <c r="Y5" s="5418"/>
      <c r="Z5" s="5418"/>
      <c r="AA5" s="5418"/>
      <c r="AB5" s="5418"/>
    </row>
    <row r="6" spans="1:28" ht="17.25" customHeight="1">
      <c r="A6" s="2053"/>
      <c r="B6" s="2053"/>
      <c r="C6" s="2053"/>
      <c r="D6" s="2053"/>
      <c r="E6" s="2053"/>
      <c r="F6" s="2053"/>
      <c r="G6" s="2053"/>
      <c r="H6" s="2053"/>
      <c r="I6" s="2053"/>
      <c r="J6" s="2053"/>
      <c r="K6" s="2053"/>
      <c r="L6" s="2053"/>
      <c r="M6" s="2053"/>
      <c r="N6" s="2053"/>
      <c r="O6" s="2053"/>
      <c r="P6" s="2053"/>
      <c r="Q6" s="2053"/>
      <c r="R6" s="2053"/>
      <c r="S6" s="2053"/>
      <c r="T6" s="2053"/>
      <c r="U6" s="2053"/>
      <c r="V6" s="2053"/>
      <c r="W6" s="2053"/>
      <c r="X6" s="2053"/>
      <c r="Y6" s="2053"/>
      <c r="Z6" s="2053"/>
      <c r="AA6" s="2053"/>
      <c r="AB6" s="2053"/>
    </row>
    <row r="7" spans="1:28" ht="17.25" customHeight="1">
      <c r="B7" s="2052"/>
      <c r="C7" s="2052"/>
      <c r="D7" s="2052"/>
      <c r="E7" s="2052"/>
      <c r="F7" s="2052"/>
      <c r="N7" s="2052"/>
      <c r="U7" s="5454"/>
      <c r="V7" s="5454"/>
      <c r="W7" s="1179" t="s">
        <v>477</v>
      </c>
      <c r="X7" s="2054"/>
      <c r="Y7" s="1179" t="s">
        <v>5</v>
      </c>
      <c r="Z7" s="2054"/>
      <c r="AA7" s="1179" t="s">
        <v>478</v>
      </c>
    </row>
    <row r="8" spans="1:28" ht="17.25" customHeight="1">
      <c r="B8" s="2052"/>
      <c r="C8" s="2052"/>
      <c r="D8" s="2052"/>
      <c r="E8" s="2052"/>
      <c r="F8" s="2052"/>
      <c r="G8" s="2052"/>
      <c r="H8" s="2052"/>
      <c r="Y8" s="2049"/>
      <c r="Z8" s="2049"/>
      <c r="AA8" s="2049"/>
    </row>
    <row r="9" spans="1:28" ht="18" customHeight="1">
      <c r="A9" s="2049" t="s">
        <v>3599</v>
      </c>
      <c r="D9" s="2052"/>
      <c r="E9" s="2052"/>
      <c r="F9" s="2052"/>
      <c r="G9" s="2052"/>
      <c r="H9" s="2052"/>
      <c r="Y9" s="2049"/>
      <c r="Z9" s="2049"/>
      <c r="AA9" s="2049"/>
    </row>
    <row r="10" spans="1:28" ht="18" customHeight="1">
      <c r="Y10" s="2049"/>
      <c r="Z10" s="2049"/>
      <c r="AA10" s="2049"/>
    </row>
    <row r="11" spans="1:28" ht="17.25" customHeight="1">
      <c r="L11" s="2049" t="s">
        <v>3640</v>
      </c>
      <c r="S11" s="5455" t="str">
        <f>cst_wskakunin_owner1__address</f>
        <v>埼玉県埼玉県さいたま市浦和区岸町７－１２－３</v>
      </c>
      <c r="T11" s="5455"/>
      <c r="U11" s="5455"/>
      <c r="V11" s="5455"/>
      <c r="W11" s="5455"/>
      <c r="X11" s="5455"/>
      <c r="Y11" s="5455"/>
      <c r="Z11" s="5455"/>
      <c r="AA11" s="5455"/>
      <c r="AB11" s="5455"/>
    </row>
    <row r="12" spans="1:28" ht="17.25" customHeight="1">
      <c r="L12" s="2049" t="s">
        <v>3601</v>
      </c>
      <c r="S12" s="5455"/>
      <c r="T12" s="5455"/>
      <c r="U12" s="5455"/>
      <c r="V12" s="5455"/>
      <c r="W12" s="5455"/>
      <c r="X12" s="5455"/>
      <c r="Y12" s="5455"/>
      <c r="Z12" s="5455"/>
      <c r="AA12" s="5455"/>
      <c r="AB12" s="5455"/>
    </row>
    <row r="13" spans="1:28" ht="17.25" customHeight="1">
      <c r="L13" s="2049" t="s">
        <v>3110</v>
      </c>
      <c r="S13" s="5453" t="str">
        <f>cst_wskakunin_owner1__space3</f>
        <v>テスト建て主
代表取締役社長　テストさん</v>
      </c>
      <c r="T13" s="5453"/>
      <c r="U13" s="5453"/>
      <c r="V13" s="5453"/>
      <c r="W13" s="5453"/>
      <c r="X13" s="5453"/>
      <c r="Y13" s="5453"/>
      <c r="Z13" s="5453"/>
      <c r="AA13" s="5453"/>
      <c r="AB13" s="5453"/>
    </row>
    <row r="14" spans="1:28" ht="17.25" customHeight="1">
      <c r="L14" s="2049" t="s">
        <v>3111</v>
      </c>
      <c r="S14" s="5453"/>
      <c r="T14" s="5453"/>
      <c r="U14" s="5453"/>
      <c r="V14" s="5453"/>
      <c r="W14" s="5453"/>
      <c r="X14" s="5453"/>
      <c r="Y14" s="5453"/>
      <c r="Z14" s="5453"/>
      <c r="AA14" s="5453"/>
      <c r="AB14" s="5453"/>
    </row>
    <row r="15" spans="1:28" ht="17.25" customHeight="1">
      <c r="Y15" s="2049"/>
      <c r="Z15" s="2049"/>
      <c r="AA15" s="2049"/>
    </row>
    <row r="16" spans="1:28" ht="17.25" customHeight="1">
      <c r="A16" s="2049" t="s">
        <v>4727</v>
      </c>
      <c r="Y16" s="2049"/>
      <c r="Z16" s="2049"/>
      <c r="AA16" s="2049"/>
    </row>
    <row r="17" spans="1:28" ht="17.25" customHeight="1">
      <c r="A17" s="2049" t="s">
        <v>4728</v>
      </c>
      <c r="Y17" s="2049"/>
      <c r="Z17" s="2049"/>
      <c r="AA17" s="2049"/>
    </row>
    <row r="18" spans="1:28" ht="17.25" customHeight="1">
      <c r="A18" s="2049" t="s">
        <v>4729</v>
      </c>
      <c r="Y18" s="2049"/>
      <c r="Z18" s="2049"/>
      <c r="AA18" s="2049"/>
    </row>
    <row r="19" spans="1:28" ht="17.25" customHeight="1">
      <c r="A19" s="2049" t="s">
        <v>4730</v>
      </c>
      <c r="Y19" s="2049"/>
      <c r="Z19" s="2049"/>
      <c r="AA19" s="2049"/>
    </row>
    <row r="20" spans="1:28" ht="17.25" customHeight="1">
      <c r="Y20" s="2049"/>
      <c r="Z20" s="2049"/>
      <c r="AA20" s="2049"/>
    </row>
    <row r="21" spans="1:28" ht="17.25" customHeight="1">
      <c r="Y21" s="2049"/>
      <c r="Z21" s="2049"/>
      <c r="AA21" s="2049"/>
    </row>
    <row r="22" spans="1:28" ht="17.25" customHeight="1">
      <c r="Y22" s="2049"/>
      <c r="Z22" s="2049"/>
      <c r="AA22" s="2049"/>
    </row>
    <row r="23" spans="1:28" ht="17.25" customHeight="1">
      <c r="A23" s="2055"/>
      <c r="Y23" s="2049"/>
      <c r="Z23" s="2049"/>
      <c r="AA23" s="2049"/>
    </row>
    <row r="24" spans="1:28" ht="17.25" customHeight="1">
      <c r="B24" s="2052"/>
      <c r="C24" s="2056"/>
      <c r="Y24" s="2049"/>
      <c r="Z24" s="2049"/>
      <c r="AA24" s="2049"/>
    </row>
    <row r="25" spans="1:28" ht="17.25" customHeight="1">
      <c r="B25" s="2052"/>
      <c r="C25" s="2056"/>
      <c r="Y25" s="2051"/>
      <c r="Z25" s="2051"/>
      <c r="AA25" s="2051"/>
    </row>
    <row r="26" spans="1:28" ht="17.25" customHeight="1">
      <c r="N26" s="2057"/>
      <c r="O26" s="2058"/>
      <c r="P26" s="2058"/>
      <c r="Q26" s="2058"/>
      <c r="R26" s="2058"/>
      <c r="S26" s="2058"/>
      <c r="T26" s="2058"/>
      <c r="U26" s="2058"/>
      <c r="V26" s="2058"/>
      <c r="W26" s="2058"/>
      <c r="X26" s="2058"/>
      <c r="Y26" s="2058"/>
      <c r="Z26" s="2058"/>
      <c r="AA26" s="2058"/>
      <c r="AB26" s="2058"/>
    </row>
    <row r="27" spans="1:28" ht="17.25" customHeight="1">
      <c r="A27" s="2059"/>
      <c r="B27" s="2059"/>
      <c r="C27" s="2059"/>
      <c r="D27" s="2059"/>
      <c r="E27" s="2059"/>
      <c r="F27" s="2059"/>
      <c r="G27" s="2059"/>
      <c r="H27" s="2059"/>
      <c r="I27" s="2060"/>
      <c r="J27" s="2060"/>
      <c r="K27" s="2060"/>
      <c r="L27" s="2060"/>
      <c r="M27" s="2060"/>
      <c r="N27" s="2061"/>
      <c r="O27" s="2061"/>
      <c r="P27" s="2061"/>
      <c r="Q27" s="2061"/>
      <c r="R27" s="2061"/>
      <c r="S27" s="2061"/>
      <c r="T27" s="2061"/>
      <c r="U27" s="2061"/>
      <c r="V27" s="2061"/>
      <c r="W27" s="2061"/>
      <c r="X27" s="2061"/>
      <c r="Y27" s="2061"/>
      <c r="Z27" s="2061"/>
      <c r="AA27" s="2061"/>
      <c r="AB27" s="2061"/>
    </row>
    <row r="28" spans="1:28" ht="26.25" customHeight="1">
      <c r="A28" s="5465" t="s">
        <v>3114</v>
      </c>
      <c r="B28" s="5466"/>
      <c r="C28" s="5466"/>
      <c r="D28" s="5466"/>
      <c r="E28" s="5466"/>
      <c r="F28" s="5466"/>
      <c r="G28" s="5466"/>
      <c r="H28" s="5466"/>
      <c r="I28" s="5466"/>
      <c r="J28" s="5467"/>
      <c r="K28" s="5468" t="s">
        <v>3633</v>
      </c>
      <c r="L28" s="5469"/>
      <c r="M28" s="5469"/>
      <c r="N28" s="5469"/>
      <c r="O28" s="5469"/>
      <c r="P28" s="5469"/>
      <c r="Q28" s="5469"/>
      <c r="R28" s="5469"/>
      <c r="S28" s="5469"/>
      <c r="T28" s="5469"/>
      <c r="U28" s="5469"/>
      <c r="V28" s="5469"/>
      <c r="W28" s="5469"/>
      <c r="X28" s="5469"/>
      <c r="Y28" s="5469"/>
      <c r="Z28" s="5469"/>
      <c r="AA28" s="5469"/>
      <c r="AB28" s="5470"/>
    </row>
    <row r="29" spans="1:28" ht="26.25" customHeight="1">
      <c r="A29" s="5465" t="s">
        <v>3634</v>
      </c>
      <c r="B29" s="5466"/>
      <c r="C29" s="5466"/>
      <c r="D29" s="5466"/>
      <c r="E29" s="5466"/>
      <c r="F29" s="5466"/>
      <c r="G29" s="5466"/>
      <c r="H29" s="5466"/>
      <c r="I29" s="5466"/>
      <c r="J29" s="5467"/>
      <c r="K29" s="5471"/>
      <c r="L29" s="5472"/>
      <c r="M29" s="5472"/>
      <c r="N29" s="5472"/>
      <c r="O29" s="5472"/>
      <c r="P29" s="5472"/>
      <c r="Q29" s="5472"/>
      <c r="R29" s="5472"/>
      <c r="S29" s="5472"/>
      <c r="T29" s="5472"/>
      <c r="U29" s="5472"/>
      <c r="V29" s="5472"/>
      <c r="W29" s="5472"/>
      <c r="X29" s="5472"/>
      <c r="Y29" s="5472"/>
      <c r="Z29" s="5472"/>
      <c r="AA29" s="5472"/>
      <c r="AB29" s="5473"/>
    </row>
    <row r="30" spans="1:28" ht="26.25" customHeight="1">
      <c r="A30" s="5477" t="s">
        <v>3635</v>
      </c>
      <c r="B30" s="5478"/>
      <c r="C30" s="5478"/>
      <c r="D30" s="5478"/>
      <c r="E30" s="5478"/>
      <c r="F30" s="5478"/>
      <c r="G30" s="5478"/>
      <c r="H30" s="5478"/>
      <c r="I30" s="5478"/>
      <c r="J30" s="5479"/>
      <c r="K30" s="5471"/>
      <c r="L30" s="5472"/>
      <c r="M30" s="5472"/>
      <c r="N30" s="5472"/>
      <c r="O30" s="5472"/>
      <c r="P30" s="5472"/>
      <c r="Q30" s="5472"/>
      <c r="R30" s="5472"/>
      <c r="S30" s="5472"/>
      <c r="T30" s="5472"/>
      <c r="U30" s="5472"/>
      <c r="V30" s="5472"/>
      <c r="W30" s="5472"/>
      <c r="X30" s="5472"/>
      <c r="Y30" s="5472"/>
      <c r="Z30" s="5472"/>
      <c r="AA30" s="5472"/>
      <c r="AB30" s="5473"/>
    </row>
    <row r="31" spans="1:28" ht="26.25" customHeight="1">
      <c r="A31" s="5480" t="s">
        <v>3953</v>
      </c>
      <c r="B31" s="5480"/>
      <c r="C31" s="5480"/>
      <c r="D31" s="5480"/>
      <c r="E31" s="5480"/>
      <c r="F31" s="5480"/>
      <c r="G31" s="5480"/>
      <c r="H31" s="5480"/>
      <c r="I31" s="5480"/>
      <c r="J31" s="5481"/>
      <c r="K31" s="5474"/>
      <c r="L31" s="5475"/>
      <c r="M31" s="5475"/>
      <c r="N31" s="5475"/>
      <c r="O31" s="5475"/>
      <c r="P31" s="5475"/>
      <c r="Q31" s="5475"/>
      <c r="R31" s="5475"/>
      <c r="S31" s="5475"/>
      <c r="T31" s="5475"/>
      <c r="U31" s="5475"/>
      <c r="V31" s="5475"/>
      <c r="W31" s="5475"/>
      <c r="X31" s="5475"/>
      <c r="Y31" s="5475"/>
      <c r="Z31" s="5475"/>
      <c r="AA31" s="5475"/>
      <c r="AB31" s="5476"/>
    </row>
    <row r="32" spans="1:28" ht="17.25" customHeight="1">
      <c r="A32" s="2049" t="s">
        <v>3028</v>
      </c>
    </row>
    <row r="33" spans="1:28" ht="17.25" customHeight="1">
      <c r="A33" s="2049" t="s">
        <v>5075</v>
      </c>
    </row>
    <row r="34" spans="1:28" ht="17.25" customHeight="1">
      <c r="A34" s="2049" t="s">
        <v>5076</v>
      </c>
    </row>
    <row r="35" spans="1:28" ht="17.25" customHeight="1">
      <c r="A35" s="2049" t="s">
        <v>5077</v>
      </c>
    </row>
    <row r="36" spans="1:28" ht="17.25" customHeight="1">
      <c r="A36" s="2049" t="s">
        <v>5078</v>
      </c>
    </row>
    <row r="37" spans="1:28" ht="17.25" customHeight="1">
      <c r="A37" s="2049" t="s">
        <v>5412</v>
      </c>
    </row>
    <row r="38" spans="1:28" ht="17.25" customHeight="1">
      <c r="A38" s="2049" t="s">
        <v>4560</v>
      </c>
    </row>
    <row r="39" spans="1:28" ht="17.25" customHeight="1">
      <c r="A39" s="2049" t="s">
        <v>4732</v>
      </c>
    </row>
    <row r="40" spans="1:28" ht="17.25" customHeight="1">
      <c r="A40" s="2049" t="s">
        <v>4733</v>
      </c>
    </row>
    <row r="41" spans="1:28" ht="17.25" customHeight="1">
      <c r="A41" s="2049" t="s">
        <v>4734</v>
      </c>
    </row>
    <row r="42" spans="1:28" ht="17.25" customHeight="1"/>
    <row r="43" spans="1:28" ht="17.25" customHeight="1">
      <c r="A43" s="2049" t="s">
        <v>3097</v>
      </c>
    </row>
    <row r="44" spans="1:28" ht="17.25" customHeight="1">
      <c r="A44" s="2049" t="s">
        <v>4735</v>
      </c>
    </row>
    <row r="45" spans="1:28" ht="17.25" customHeight="1">
      <c r="A45" s="2049" t="s">
        <v>4736</v>
      </c>
    </row>
    <row r="46" spans="1:28" ht="17.25" customHeight="1">
      <c r="C46" s="2067" t="s">
        <v>139</v>
      </c>
      <c r="D46" s="2049" t="s">
        <v>3613</v>
      </c>
      <c r="H46" s="2067" t="s">
        <v>139</v>
      </c>
      <c r="I46" s="2049" t="s">
        <v>3614</v>
      </c>
      <c r="M46" s="2067" t="s">
        <v>139</v>
      </c>
      <c r="N46" s="2049" t="s">
        <v>4737</v>
      </c>
    </row>
    <row r="47" spans="1:28" ht="17.25" customHeight="1">
      <c r="C47" s="2068"/>
      <c r="H47" s="2068"/>
      <c r="M47" s="2068"/>
    </row>
    <row r="48" spans="1:28" ht="17.25" customHeight="1">
      <c r="A48" s="5418" t="s">
        <v>5413</v>
      </c>
      <c r="B48" s="5418"/>
      <c r="C48" s="5418"/>
      <c r="D48" s="5418"/>
      <c r="E48" s="5418"/>
      <c r="F48" s="5418"/>
      <c r="G48" s="5418"/>
      <c r="H48" s="5418"/>
      <c r="I48" s="5418"/>
      <c r="J48" s="5418"/>
      <c r="K48" s="5418"/>
      <c r="L48" s="5418"/>
      <c r="M48" s="5418"/>
      <c r="N48" s="5418"/>
      <c r="O48" s="5418"/>
      <c r="P48" s="5418"/>
      <c r="Q48" s="5418"/>
      <c r="R48" s="5418"/>
      <c r="S48" s="5418"/>
      <c r="T48" s="5418"/>
      <c r="U48" s="5418"/>
      <c r="V48" s="5418"/>
      <c r="W48" s="5418"/>
      <c r="X48" s="5418"/>
      <c r="Y48" s="5418"/>
      <c r="Z48" s="5418"/>
      <c r="AA48" s="5418"/>
      <c r="AB48" s="5418"/>
    </row>
    <row r="49" spans="1:28" ht="17.25" customHeight="1">
      <c r="A49" s="5418" t="s">
        <v>5414</v>
      </c>
      <c r="B49" s="5418"/>
      <c r="C49" s="5418"/>
      <c r="D49" s="5418"/>
      <c r="E49" s="5418"/>
      <c r="F49" s="5418"/>
      <c r="G49" s="5418"/>
      <c r="H49" s="5418"/>
      <c r="I49" s="5418"/>
      <c r="J49" s="5418"/>
      <c r="K49" s="5418"/>
      <c r="L49" s="5418"/>
      <c r="M49" s="5418"/>
      <c r="N49" s="5418"/>
      <c r="O49" s="5418"/>
      <c r="P49" s="5418"/>
      <c r="Q49" s="5418"/>
      <c r="R49" s="5418"/>
      <c r="S49" s="5418"/>
      <c r="T49" s="5418"/>
      <c r="U49" s="5418"/>
      <c r="V49" s="5418"/>
      <c r="W49" s="5418"/>
      <c r="X49" s="5418"/>
      <c r="Y49" s="5418"/>
      <c r="Z49" s="5418"/>
      <c r="AA49" s="5418"/>
      <c r="AB49" s="5418"/>
    </row>
    <row r="50" spans="1:28" ht="17.25" customHeight="1">
      <c r="A50" s="2049" t="s">
        <v>4562</v>
      </c>
    </row>
    <row r="51" spans="1:28" ht="17.25" customHeight="1">
      <c r="A51" s="2049" t="s">
        <v>4563</v>
      </c>
    </row>
    <row r="52" spans="1:28" ht="6" customHeight="1">
      <c r="B52" s="2069"/>
      <c r="C52" s="2070"/>
      <c r="D52" s="2070"/>
      <c r="E52" s="2070"/>
      <c r="F52" s="2070"/>
      <c r="G52" s="2070"/>
      <c r="H52" s="2070"/>
      <c r="I52" s="2070"/>
      <c r="J52" s="2070"/>
      <c r="K52" s="2070"/>
      <c r="L52" s="2070"/>
      <c r="M52" s="2070"/>
      <c r="N52" s="2070"/>
      <c r="O52" s="2070"/>
      <c r="P52" s="2070"/>
      <c r="Q52" s="2070"/>
      <c r="R52" s="2070"/>
      <c r="S52" s="2070"/>
      <c r="T52" s="2070"/>
      <c r="U52" s="2070"/>
      <c r="V52" s="2070"/>
      <c r="W52" s="2070"/>
      <c r="X52" s="2070"/>
      <c r="Y52" s="2071"/>
      <c r="Z52" s="2071"/>
      <c r="AA52" s="2071"/>
      <c r="AB52" s="2072"/>
    </row>
    <row r="53" spans="1:28" ht="17.25" customHeight="1">
      <c r="B53" s="2073" t="s">
        <v>3643</v>
      </c>
      <c r="H53" s="5423" t="str">
        <f>cst_wskakunin_BUILD__address</f>
        <v>埼玉県さいたま市緑区</v>
      </c>
      <c r="I53" s="5423"/>
      <c r="J53" s="5423"/>
      <c r="K53" s="5423"/>
      <c r="L53" s="5423"/>
      <c r="M53" s="5423"/>
      <c r="N53" s="5423"/>
      <c r="O53" s="5423"/>
      <c r="P53" s="5423"/>
      <c r="Q53" s="5423"/>
      <c r="R53" s="5423"/>
      <c r="S53" s="5423"/>
      <c r="T53" s="5423"/>
      <c r="U53" s="5423"/>
      <c r="V53" s="5423"/>
      <c r="W53" s="5423"/>
      <c r="X53" s="5423"/>
      <c r="Y53" s="5423"/>
      <c r="Z53" s="5423"/>
      <c r="AA53" s="5423"/>
      <c r="AB53" s="5424"/>
    </row>
    <row r="54" spans="1:28" ht="6" customHeight="1">
      <c r="B54" s="2074"/>
      <c r="C54" s="2059"/>
      <c r="D54" s="2059"/>
      <c r="E54" s="2059"/>
      <c r="F54" s="2059"/>
      <c r="G54" s="2059"/>
      <c r="H54" s="2059"/>
      <c r="I54" s="2059"/>
      <c r="J54" s="2059"/>
      <c r="K54" s="2059"/>
      <c r="L54" s="2059"/>
      <c r="M54" s="2059"/>
      <c r="N54" s="2059"/>
      <c r="O54" s="2059"/>
      <c r="P54" s="2059"/>
      <c r="Q54" s="2059"/>
      <c r="R54" s="2059"/>
      <c r="S54" s="2059"/>
      <c r="T54" s="2059"/>
      <c r="U54" s="2059"/>
      <c r="V54" s="2059"/>
      <c r="W54" s="2059"/>
      <c r="X54" s="2059"/>
      <c r="Y54" s="2075"/>
      <c r="Z54" s="2075"/>
      <c r="AA54" s="2075"/>
      <c r="AB54" s="2076"/>
    </row>
    <row r="55" spans="1:28" ht="6" customHeight="1">
      <c r="B55" s="2069"/>
      <c r="C55" s="2070"/>
      <c r="D55" s="2070"/>
      <c r="E55" s="2070"/>
      <c r="F55" s="2070"/>
      <c r="G55" s="2070"/>
      <c r="H55" s="2070"/>
      <c r="I55" s="2070"/>
      <c r="J55" s="2070"/>
      <c r="K55" s="2070"/>
      <c r="L55" s="2070"/>
      <c r="M55" s="2070"/>
      <c r="N55" s="2070"/>
      <c r="O55" s="2070"/>
      <c r="P55" s="2070"/>
      <c r="Q55" s="2070"/>
      <c r="R55" s="2070"/>
      <c r="S55" s="2070"/>
      <c r="T55" s="2070"/>
      <c r="U55" s="2070"/>
      <c r="V55" s="2070"/>
      <c r="W55" s="2070"/>
      <c r="X55" s="2070"/>
      <c r="Y55" s="2071"/>
      <c r="Z55" s="2071"/>
      <c r="AA55" s="2071"/>
      <c r="AB55" s="2072"/>
    </row>
    <row r="56" spans="1:28" ht="17.25" customHeight="1">
      <c r="B56" s="2073" t="s">
        <v>5415</v>
      </c>
      <c r="H56" s="5423" t="str">
        <f>cst_wskakunin_BUILD_NAME</f>
        <v>テスト０７１１－１</v>
      </c>
      <c r="I56" s="5423"/>
      <c r="J56" s="5423"/>
      <c r="K56" s="5423"/>
      <c r="L56" s="5423"/>
      <c r="M56" s="5423"/>
      <c r="N56" s="5423"/>
      <c r="O56" s="5423"/>
      <c r="P56" s="5423"/>
      <c r="Q56" s="5423"/>
      <c r="R56" s="5423"/>
      <c r="S56" s="5423"/>
      <c r="T56" s="5423"/>
      <c r="U56" s="5423"/>
      <c r="V56" s="5423"/>
      <c r="W56" s="5423"/>
      <c r="X56" s="5423"/>
      <c r="Y56" s="5423"/>
      <c r="Z56" s="5423"/>
      <c r="AA56" s="5423"/>
      <c r="AB56" s="5424"/>
    </row>
    <row r="57" spans="1:28" ht="6" customHeight="1">
      <c r="B57" s="2074"/>
      <c r="C57" s="2059"/>
      <c r="D57" s="2059"/>
      <c r="E57" s="2059"/>
      <c r="F57" s="2059"/>
      <c r="G57" s="2059"/>
      <c r="H57" s="2059"/>
      <c r="I57" s="2059"/>
      <c r="J57" s="2059"/>
      <c r="K57" s="2059"/>
      <c r="L57" s="2059"/>
      <c r="M57" s="2059"/>
      <c r="N57" s="2059"/>
      <c r="O57" s="2059"/>
      <c r="P57" s="2059"/>
      <c r="Q57" s="2059"/>
      <c r="R57" s="2059"/>
      <c r="S57" s="2059"/>
      <c r="T57" s="2059"/>
      <c r="U57" s="2059"/>
      <c r="V57" s="2059"/>
      <c r="W57" s="2059"/>
      <c r="X57" s="2059"/>
      <c r="Y57" s="2075"/>
      <c r="Z57" s="2075"/>
      <c r="AA57" s="2075"/>
      <c r="AB57" s="2076"/>
    </row>
    <row r="58" spans="1:28" ht="6" customHeight="1">
      <c r="B58" s="2069"/>
      <c r="C58" s="2070"/>
      <c r="D58" s="2070"/>
      <c r="E58" s="2070"/>
      <c r="F58" s="2070"/>
      <c r="G58" s="2070"/>
      <c r="H58" s="2070"/>
      <c r="I58" s="2070"/>
      <c r="J58" s="2070"/>
      <c r="K58" s="2070"/>
      <c r="L58" s="2070"/>
      <c r="M58" s="2070"/>
      <c r="N58" s="2070"/>
      <c r="O58" s="2070"/>
      <c r="P58" s="2070"/>
      <c r="Q58" s="2070"/>
      <c r="R58" s="2070"/>
      <c r="S58" s="2070"/>
      <c r="T58" s="2070"/>
      <c r="U58" s="2070"/>
      <c r="V58" s="2070"/>
      <c r="W58" s="2070"/>
      <c r="X58" s="2070"/>
      <c r="Y58" s="2071"/>
      <c r="Z58" s="2071"/>
      <c r="AA58" s="2071"/>
      <c r="AB58" s="2072"/>
    </row>
    <row r="59" spans="1:28" ht="17.25" customHeight="1">
      <c r="B59" s="2073" t="s">
        <v>5416</v>
      </c>
      <c r="I59" s="5452" t="str">
        <f>cst_wskakunin_SHIKITI_MENSEKI_1_TOTAL</f>
        <v/>
      </c>
      <c r="J59" s="5452"/>
      <c r="K59" s="5452"/>
      <c r="L59" s="5452"/>
      <c r="M59" s="2052" t="s">
        <v>114</v>
      </c>
      <c r="Y59" s="2049"/>
      <c r="Z59" s="2049"/>
      <c r="AA59" s="2049"/>
      <c r="AB59" s="2077"/>
    </row>
    <row r="60" spans="1:28" ht="6" customHeight="1">
      <c r="B60" s="2074"/>
      <c r="C60" s="2059"/>
      <c r="D60" s="2059"/>
      <c r="E60" s="2059"/>
      <c r="F60" s="2059"/>
      <c r="G60" s="2059"/>
      <c r="H60" s="2059"/>
      <c r="I60" s="2059"/>
      <c r="J60" s="2059"/>
      <c r="K60" s="2059"/>
      <c r="L60" s="2059"/>
      <c r="M60" s="2059"/>
      <c r="N60" s="2059"/>
      <c r="O60" s="2059"/>
      <c r="P60" s="2059"/>
      <c r="Q60" s="2059"/>
      <c r="R60" s="2059"/>
      <c r="S60" s="2059"/>
      <c r="T60" s="2059"/>
      <c r="U60" s="2059"/>
      <c r="V60" s="2059"/>
      <c r="W60" s="2059"/>
      <c r="X60" s="2059"/>
      <c r="Y60" s="2075"/>
      <c r="Z60" s="2075"/>
      <c r="AA60" s="2075"/>
      <c r="AB60" s="2076"/>
    </row>
    <row r="61" spans="1:28" ht="6" customHeight="1">
      <c r="B61" s="2069"/>
      <c r="C61" s="2070"/>
      <c r="D61" s="2070"/>
      <c r="E61" s="2070"/>
      <c r="F61" s="2070"/>
      <c r="G61" s="2070"/>
      <c r="H61" s="2070"/>
      <c r="I61" s="2070"/>
      <c r="J61" s="2070"/>
      <c r="K61" s="2070"/>
      <c r="L61" s="2070"/>
      <c r="M61" s="2070"/>
      <c r="N61" s="2070"/>
      <c r="O61" s="2070"/>
      <c r="P61" s="2070"/>
      <c r="Q61" s="2070"/>
      <c r="R61" s="2070"/>
      <c r="S61" s="2070"/>
      <c r="T61" s="2070"/>
      <c r="U61" s="2070"/>
      <c r="V61" s="2070"/>
      <c r="W61" s="2070"/>
      <c r="X61" s="2070"/>
      <c r="Y61" s="2071"/>
      <c r="Z61" s="2071"/>
      <c r="AA61" s="2071"/>
      <c r="AB61" s="2072"/>
    </row>
    <row r="62" spans="1:28" ht="17.25" customHeight="1">
      <c r="B62" s="2073" t="s">
        <v>5417</v>
      </c>
      <c r="H62" s="2067" t="s">
        <v>139</v>
      </c>
      <c r="I62" s="2049" t="s">
        <v>472</v>
      </c>
      <c r="K62" s="2067" t="s">
        <v>139</v>
      </c>
      <c r="L62" s="2049" t="s">
        <v>4565</v>
      </c>
      <c r="Y62" s="2049"/>
      <c r="Z62" s="2049"/>
      <c r="AA62" s="2049"/>
      <c r="AB62" s="2077"/>
    </row>
    <row r="63" spans="1:28" ht="6" customHeight="1">
      <c r="B63" s="2074"/>
      <c r="C63" s="2059"/>
      <c r="D63" s="2059"/>
      <c r="E63" s="2059"/>
      <c r="F63" s="2059"/>
      <c r="G63" s="2059"/>
      <c r="H63" s="2059"/>
      <c r="I63" s="2059"/>
      <c r="J63" s="2059"/>
      <c r="K63" s="2059"/>
      <c r="L63" s="2059"/>
      <c r="M63" s="2059"/>
      <c r="N63" s="2059"/>
      <c r="O63" s="2059"/>
      <c r="P63" s="2059"/>
      <c r="Q63" s="2059"/>
      <c r="R63" s="2059"/>
      <c r="S63" s="2059"/>
      <c r="T63" s="2059"/>
      <c r="U63" s="2059"/>
      <c r="V63" s="2059"/>
      <c r="W63" s="2059"/>
      <c r="X63" s="2059"/>
      <c r="Y63" s="2075"/>
      <c r="Z63" s="2075"/>
      <c r="AA63" s="2075"/>
      <c r="AB63" s="2076"/>
    </row>
    <row r="64" spans="1:28" ht="6" customHeight="1">
      <c r="B64" s="2069"/>
      <c r="C64" s="2070"/>
      <c r="D64" s="2070"/>
      <c r="E64" s="2070"/>
      <c r="F64" s="2070"/>
      <c r="G64" s="2070"/>
      <c r="H64" s="2070"/>
      <c r="I64" s="2070"/>
      <c r="J64" s="2070"/>
      <c r="K64" s="2070"/>
      <c r="L64" s="2070"/>
      <c r="M64" s="2070"/>
      <c r="N64" s="2070"/>
      <c r="O64" s="2070"/>
      <c r="P64" s="2070"/>
      <c r="Q64" s="2070"/>
      <c r="R64" s="2070"/>
      <c r="S64" s="2070"/>
      <c r="T64" s="2070"/>
      <c r="U64" s="2070"/>
      <c r="V64" s="2070"/>
      <c r="W64" s="2070"/>
      <c r="X64" s="2070"/>
      <c r="Y64" s="2071"/>
      <c r="Z64" s="2071"/>
      <c r="AA64" s="2071"/>
      <c r="AB64" s="2072"/>
    </row>
    <row r="65" spans="2:28" ht="17.25" customHeight="1">
      <c r="B65" s="2073" t="s">
        <v>5418</v>
      </c>
      <c r="I65" s="5452" t="str">
        <f>IF(cst_wsjob_JOB_INPUT_VERSION="","",IF(cst_wsjob_JOB_INPUT_VERSION&gt;=6,cst_wskakunin_KENTIKU_MENSEKI_ZENTAI_SHINSEI,cst_wskakunin_KENTIKU_MENSEKI_SHINSEI))</f>
        <v/>
      </c>
      <c r="J65" s="5452"/>
      <c r="K65" s="5452"/>
      <c r="L65" s="5452"/>
      <c r="M65" s="2052" t="s">
        <v>114</v>
      </c>
      <c r="Y65" s="2049"/>
      <c r="Z65" s="2049"/>
      <c r="AA65" s="2049"/>
      <c r="AB65" s="2077"/>
    </row>
    <row r="66" spans="2:28" ht="6" customHeight="1">
      <c r="B66" s="2074"/>
      <c r="C66" s="2059"/>
      <c r="D66" s="2059"/>
      <c r="E66" s="2059"/>
      <c r="F66" s="2059"/>
      <c r="G66" s="2059"/>
      <c r="H66" s="2059"/>
      <c r="I66" s="2059"/>
      <c r="J66" s="2059"/>
      <c r="K66" s="2059"/>
      <c r="L66" s="2059"/>
      <c r="M66" s="2059"/>
      <c r="N66" s="2059"/>
      <c r="O66" s="2059"/>
      <c r="P66" s="2059"/>
      <c r="Q66" s="2059"/>
      <c r="R66" s="2059"/>
      <c r="S66" s="2059"/>
      <c r="T66" s="2059"/>
      <c r="U66" s="2059"/>
      <c r="V66" s="2059"/>
      <c r="W66" s="2059"/>
      <c r="X66" s="2059"/>
      <c r="Y66" s="2075"/>
      <c r="Z66" s="2075"/>
      <c r="AA66" s="2075"/>
      <c r="AB66" s="2076"/>
    </row>
    <row r="67" spans="2:28" ht="6" customHeight="1">
      <c r="B67" s="2069"/>
      <c r="C67" s="2070"/>
      <c r="D67" s="2070"/>
      <c r="E67" s="2070"/>
      <c r="F67" s="2070"/>
      <c r="G67" s="2070"/>
      <c r="H67" s="2070"/>
      <c r="I67" s="2070"/>
      <c r="J67" s="2070"/>
      <c r="K67" s="2070"/>
      <c r="L67" s="2070"/>
      <c r="M67" s="2070"/>
      <c r="N67" s="2070"/>
      <c r="O67" s="2070"/>
      <c r="P67" s="2070"/>
      <c r="Q67" s="2070"/>
      <c r="R67" s="2070"/>
      <c r="S67" s="2070"/>
      <c r="T67" s="2070"/>
      <c r="U67" s="2070"/>
      <c r="V67" s="2070"/>
      <c r="W67" s="2070"/>
      <c r="X67" s="2070"/>
      <c r="Y67" s="2071"/>
      <c r="Z67" s="2071"/>
      <c r="AA67" s="2071"/>
      <c r="AB67" s="2072"/>
    </row>
    <row r="68" spans="2:28" ht="17.25" customHeight="1">
      <c r="B68" s="2073" t="s">
        <v>5079</v>
      </c>
      <c r="I68" s="5452" t="str">
        <f>cst_wskakunin_NOBE_MENSEKI_JYUTAKU_SHINSEI</f>
        <v/>
      </c>
      <c r="J68" s="5452"/>
      <c r="K68" s="5452"/>
      <c r="L68" s="5452"/>
      <c r="M68" s="2052" t="s">
        <v>114</v>
      </c>
      <c r="Y68" s="2049"/>
      <c r="Z68" s="2049"/>
      <c r="AA68" s="2049"/>
      <c r="AB68" s="2077"/>
    </row>
    <row r="69" spans="2:28" ht="6" customHeight="1">
      <c r="B69" s="2074"/>
      <c r="C69" s="2059"/>
      <c r="D69" s="2059"/>
      <c r="E69" s="2059"/>
      <c r="F69" s="2059"/>
      <c r="G69" s="2059"/>
      <c r="H69" s="2059"/>
      <c r="I69" s="2059"/>
      <c r="J69" s="2059"/>
      <c r="K69" s="2059"/>
      <c r="L69" s="2059"/>
      <c r="M69" s="2059"/>
      <c r="N69" s="2059"/>
      <c r="O69" s="2059"/>
      <c r="P69" s="2059"/>
      <c r="Q69" s="2059"/>
      <c r="R69" s="2059"/>
      <c r="S69" s="2059"/>
      <c r="T69" s="2059"/>
      <c r="U69" s="2059"/>
      <c r="V69" s="2059"/>
      <c r="W69" s="2059"/>
      <c r="X69" s="2059"/>
      <c r="Y69" s="2075"/>
      <c r="Z69" s="2075"/>
      <c r="AA69" s="2075"/>
      <c r="AB69" s="2076"/>
    </row>
    <row r="70" spans="2:28" ht="6" customHeight="1">
      <c r="B70" s="2069"/>
      <c r="C70" s="2070"/>
      <c r="D70" s="2070"/>
      <c r="E70" s="2070"/>
      <c r="F70" s="2070"/>
      <c r="G70" s="2070"/>
      <c r="H70" s="2070"/>
      <c r="I70" s="2070"/>
      <c r="J70" s="2070"/>
      <c r="K70" s="2070"/>
      <c r="L70" s="2070"/>
      <c r="M70" s="2070"/>
      <c r="N70" s="2070"/>
      <c r="O70" s="2070"/>
      <c r="P70" s="2070"/>
      <c r="Q70" s="2070"/>
      <c r="R70" s="2070"/>
      <c r="S70" s="2070"/>
      <c r="T70" s="2070"/>
      <c r="U70" s="2070"/>
      <c r="V70" s="2070"/>
      <c r="W70" s="2070"/>
      <c r="X70" s="2070"/>
      <c r="Y70" s="2071"/>
      <c r="Z70" s="2071"/>
      <c r="AA70" s="2071"/>
      <c r="AB70" s="2072"/>
    </row>
    <row r="71" spans="2:28" ht="17.25" customHeight="1">
      <c r="B71" s="2073" t="s">
        <v>5080</v>
      </c>
      <c r="H71" s="2078" t="str">
        <f>cst_wskakunin_YOUTO_kodate_box</f>
        <v>□</v>
      </c>
      <c r="I71" s="2049" t="s">
        <v>154</v>
      </c>
      <c r="N71" s="2078" t="str">
        <f>cst_wskakunin_YOUTO_kyoudou_box</f>
        <v>□</v>
      </c>
      <c r="O71" s="2049" t="s">
        <v>3209</v>
      </c>
      <c r="Y71" s="2049"/>
      <c r="Z71" s="2049"/>
      <c r="AA71" s="2049"/>
      <c r="AB71" s="2077"/>
    </row>
    <row r="72" spans="2:28" ht="17.25" customHeight="1">
      <c r="B72" s="2073"/>
      <c r="C72" s="2049" t="s">
        <v>4570</v>
      </c>
      <c r="H72" s="2068"/>
      <c r="N72" s="2079" t="s">
        <v>1395</v>
      </c>
      <c r="T72" s="5417"/>
      <c r="U72" s="5417"/>
      <c r="V72" s="5417"/>
      <c r="W72" s="5417"/>
      <c r="X72" s="2068" t="s">
        <v>108</v>
      </c>
      <c r="Y72" s="2049"/>
      <c r="Z72" s="2049"/>
      <c r="AA72" s="2049"/>
      <c r="AB72" s="2077"/>
    </row>
    <row r="73" spans="2:28" ht="17.25" customHeight="1">
      <c r="B73" s="2073"/>
      <c r="H73" s="2068"/>
      <c r="N73" s="2048" t="s">
        <v>4571</v>
      </c>
      <c r="T73" s="5417"/>
      <c r="U73" s="5417"/>
      <c r="V73" s="5417"/>
      <c r="W73" s="5417"/>
      <c r="X73" s="2068" t="s">
        <v>108</v>
      </c>
      <c r="Y73" s="2049"/>
      <c r="Z73" s="2049"/>
      <c r="AA73" s="2049"/>
      <c r="AB73" s="2077"/>
    </row>
    <row r="74" spans="2:28" ht="6" customHeight="1">
      <c r="B74" s="2074"/>
      <c r="C74" s="2059"/>
      <c r="D74" s="2059"/>
      <c r="E74" s="2059"/>
      <c r="F74" s="2059"/>
      <c r="G74" s="2059"/>
      <c r="H74" s="2059"/>
      <c r="I74" s="2059"/>
      <c r="J74" s="2059"/>
      <c r="K74" s="2059"/>
      <c r="L74" s="2059"/>
      <c r="M74" s="2059"/>
      <c r="N74" s="2059"/>
      <c r="O74" s="2059"/>
      <c r="P74" s="2059"/>
      <c r="Q74" s="2059"/>
      <c r="R74" s="2059"/>
      <c r="S74" s="2059"/>
      <c r="T74" s="2059"/>
      <c r="U74" s="2059"/>
      <c r="V74" s="2059"/>
      <c r="W74" s="2059"/>
      <c r="X74" s="2059"/>
      <c r="Y74" s="2075"/>
      <c r="Z74" s="2075"/>
      <c r="AA74" s="2075"/>
      <c r="AB74" s="2076"/>
    </row>
    <row r="75" spans="2:28" ht="6" customHeight="1">
      <c r="B75" s="2069"/>
      <c r="C75" s="2070"/>
      <c r="D75" s="2070"/>
      <c r="E75" s="2070"/>
      <c r="F75" s="2070"/>
      <c r="G75" s="2070"/>
      <c r="H75" s="2070"/>
      <c r="I75" s="2070"/>
      <c r="J75" s="2070"/>
      <c r="K75" s="2070"/>
      <c r="L75" s="2070"/>
      <c r="M75" s="2070"/>
      <c r="N75" s="2070"/>
      <c r="O75" s="2070"/>
      <c r="P75" s="2070"/>
      <c r="Q75" s="2070"/>
      <c r="R75" s="2070"/>
      <c r="S75" s="2070"/>
      <c r="T75" s="2070"/>
      <c r="U75" s="2070"/>
      <c r="V75" s="2070"/>
      <c r="W75" s="2070"/>
      <c r="X75" s="2070"/>
      <c r="Y75" s="2071"/>
      <c r="Z75" s="2071"/>
      <c r="AA75" s="2071"/>
      <c r="AB75" s="2072"/>
    </row>
    <row r="76" spans="2:28" ht="17.25" customHeight="1">
      <c r="B76" s="2073" t="s">
        <v>5081</v>
      </c>
      <c r="L76" s="2052"/>
      <c r="N76" s="2067" t="s">
        <v>139</v>
      </c>
      <c r="O76" s="2049" t="s">
        <v>498</v>
      </c>
      <c r="Q76" s="2067" t="s">
        <v>139</v>
      </c>
      <c r="R76" s="2049" t="s">
        <v>497</v>
      </c>
      <c r="U76" s="2052"/>
      <c r="Y76" s="2049"/>
      <c r="Z76" s="2049"/>
      <c r="AA76" s="2049"/>
      <c r="AB76" s="2077"/>
    </row>
    <row r="77" spans="2:28" ht="6" customHeight="1">
      <c r="B77" s="2074"/>
      <c r="C77" s="2059"/>
      <c r="D77" s="2059"/>
      <c r="E77" s="2059"/>
      <c r="F77" s="2059"/>
      <c r="G77" s="2059"/>
      <c r="H77" s="2059"/>
      <c r="I77" s="2059"/>
      <c r="J77" s="2059"/>
      <c r="K77" s="2059"/>
      <c r="L77" s="2059"/>
      <c r="M77" s="2059"/>
      <c r="N77" s="2059"/>
      <c r="O77" s="2059"/>
      <c r="P77" s="2059"/>
      <c r="Q77" s="2059"/>
      <c r="R77" s="2059"/>
      <c r="S77" s="2059"/>
      <c r="T77" s="2059"/>
      <c r="U77" s="2059"/>
      <c r="V77" s="2059"/>
      <c r="W77" s="2059"/>
      <c r="X77" s="2059"/>
      <c r="Y77" s="2075"/>
      <c r="Z77" s="2075"/>
      <c r="AA77" s="2075"/>
      <c r="AB77" s="2076"/>
    </row>
    <row r="78" spans="2:28" ht="6" customHeight="1">
      <c r="B78" s="2069"/>
      <c r="C78" s="2070"/>
      <c r="D78" s="2070"/>
      <c r="E78" s="2070"/>
      <c r="F78" s="2070"/>
      <c r="G78" s="2070"/>
      <c r="H78" s="2070"/>
      <c r="I78" s="2070"/>
      <c r="J78" s="2070"/>
      <c r="K78" s="2070"/>
      <c r="L78" s="2070"/>
      <c r="M78" s="2070"/>
      <c r="N78" s="2070"/>
      <c r="O78" s="2070"/>
      <c r="P78" s="2070"/>
      <c r="Q78" s="2070"/>
      <c r="R78" s="2070"/>
      <c r="S78" s="2070"/>
      <c r="T78" s="2070"/>
      <c r="U78" s="2070"/>
      <c r="V78" s="2070"/>
      <c r="W78" s="2070"/>
      <c r="X78" s="2070"/>
      <c r="Y78" s="2071"/>
      <c r="Z78" s="2071"/>
      <c r="AA78" s="2071"/>
      <c r="AB78" s="2072"/>
    </row>
    <row r="79" spans="2:28" ht="17.25" customHeight="1">
      <c r="B79" s="2073" t="s">
        <v>4687</v>
      </c>
      <c r="Y79" s="2049"/>
      <c r="Z79" s="2049"/>
      <c r="AA79" s="2049"/>
      <c r="AB79" s="2077"/>
    </row>
    <row r="80" spans="2:28" ht="17.25" customHeight="1">
      <c r="B80" s="2073"/>
      <c r="C80" s="2049" t="s">
        <v>3216</v>
      </c>
      <c r="H80" s="2068"/>
      <c r="I80" s="5422" t="str">
        <f>cst_wskakunin_p4_1_TAKASA_MAX</f>
        <v/>
      </c>
      <c r="J80" s="5422"/>
      <c r="K80" s="5422"/>
      <c r="L80" s="5422"/>
      <c r="M80" s="1176" t="s">
        <v>674</v>
      </c>
      <c r="Y80" s="2049"/>
      <c r="Z80" s="2052"/>
      <c r="AA80" s="2049"/>
      <c r="AB80" s="2080"/>
    </row>
    <row r="81" spans="1:28" ht="17.25" customHeight="1">
      <c r="B81" s="2073"/>
      <c r="C81" s="2049" t="s">
        <v>3217</v>
      </c>
      <c r="H81" s="2068"/>
      <c r="I81" s="5422" t="str">
        <f>cst_wskakunin_p4_1_TAKASA_KEN_MAX</f>
        <v/>
      </c>
      <c r="J81" s="5422"/>
      <c r="K81" s="5422"/>
      <c r="L81" s="5422"/>
      <c r="M81" s="2081" t="s">
        <v>674</v>
      </c>
      <c r="N81" s="2068"/>
      <c r="W81" s="2068"/>
      <c r="Y81" s="2049"/>
      <c r="Z81" s="2049"/>
      <c r="AA81" s="2049"/>
      <c r="AB81" s="2077"/>
    </row>
    <row r="82" spans="1:28" ht="17.25" customHeight="1">
      <c r="B82" s="2073"/>
      <c r="C82" s="2049" t="s">
        <v>3218</v>
      </c>
      <c r="F82" s="2049" t="s">
        <v>3645</v>
      </c>
      <c r="H82" s="2068"/>
      <c r="I82" s="5422" t="str">
        <f>cst_wskakunin_KAISU_TIJYOU_SHINSEI</f>
        <v/>
      </c>
      <c r="J82" s="5422"/>
      <c r="K82" s="2052" t="s">
        <v>481</v>
      </c>
      <c r="M82" s="2049" t="s">
        <v>4104</v>
      </c>
      <c r="O82" s="2068"/>
      <c r="P82" s="5422">
        <f>cst_wskakunin_KAISU_TIKA_SHINSEI__zero</f>
        <v>0</v>
      </c>
      <c r="Q82" s="5422"/>
      <c r="R82" s="2052" t="s">
        <v>481</v>
      </c>
      <c r="W82" s="2068"/>
      <c r="Y82" s="2049"/>
      <c r="Z82" s="2049"/>
      <c r="AA82" s="2049"/>
      <c r="AB82" s="2077"/>
    </row>
    <row r="83" spans="1:28" ht="6" customHeight="1">
      <c r="B83" s="2074"/>
      <c r="C83" s="2059"/>
      <c r="D83" s="2059"/>
      <c r="E83" s="2059"/>
      <c r="F83" s="2059"/>
      <c r="G83" s="2059"/>
      <c r="H83" s="2059"/>
      <c r="I83" s="2059"/>
      <c r="J83" s="2059"/>
      <c r="K83" s="2059"/>
      <c r="L83" s="2059"/>
      <c r="M83" s="2059"/>
      <c r="N83" s="2059"/>
      <c r="O83" s="2059"/>
      <c r="P83" s="2059"/>
      <c r="Q83" s="2059"/>
      <c r="R83" s="2059"/>
      <c r="S83" s="2059"/>
      <c r="T83" s="2059"/>
      <c r="U83" s="2059"/>
      <c r="V83" s="2059"/>
      <c r="W83" s="2059"/>
      <c r="X83" s="2059"/>
      <c r="Y83" s="2075"/>
      <c r="Z83" s="2075"/>
      <c r="AA83" s="2075"/>
      <c r="AB83" s="2076"/>
    </row>
    <row r="84" spans="1:28" ht="6" customHeight="1">
      <c r="B84" s="2069"/>
      <c r="C84" s="2070"/>
      <c r="D84" s="2070"/>
      <c r="E84" s="2070"/>
      <c r="F84" s="2070"/>
      <c r="G84" s="2070"/>
      <c r="H84" s="2070"/>
      <c r="I84" s="2070"/>
      <c r="J84" s="2070"/>
      <c r="K84" s="2070"/>
      <c r="L84" s="2070"/>
      <c r="M84" s="2070"/>
      <c r="N84" s="2070"/>
      <c r="O84" s="2070"/>
      <c r="P84" s="2070"/>
      <c r="Q84" s="2070"/>
      <c r="R84" s="2070"/>
      <c r="S84" s="2070"/>
      <c r="T84" s="2070"/>
      <c r="U84" s="2070"/>
      <c r="V84" s="2070"/>
      <c r="W84" s="2070"/>
      <c r="X84" s="2070"/>
      <c r="Y84" s="2071"/>
      <c r="Z84" s="2071"/>
      <c r="AA84" s="2071"/>
      <c r="AB84" s="2072"/>
    </row>
    <row r="85" spans="1:28" ht="17.25" customHeight="1">
      <c r="B85" s="2073" t="s">
        <v>5082</v>
      </c>
      <c r="G85" s="5422" t="str">
        <f>cst_wskakunin_KOUZOU1</f>
        <v/>
      </c>
      <c r="H85" s="5422"/>
      <c r="I85" s="5422"/>
      <c r="J85" s="5422"/>
      <c r="K85" s="5422"/>
      <c r="L85" s="5422"/>
      <c r="N85" s="2048" t="s">
        <v>641</v>
      </c>
      <c r="P85" s="5422" t="str">
        <f>cst_wskakunin_KOUZOU2</f>
        <v/>
      </c>
      <c r="Q85" s="5422"/>
      <c r="R85" s="5422"/>
      <c r="S85" s="5422"/>
      <c r="T85" s="5422"/>
      <c r="U85" s="2049" t="s">
        <v>5427</v>
      </c>
      <c r="Y85" s="2049"/>
      <c r="Z85" s="2049"/>
      <c r="AA85" s="2049"/>
      <c r="AB85" s="2077"/>
    </row>
    <row r="86" spans="1:28" ht="6" customHeight="1">
      <c r="B86" s="2074"/>
      <c r="C86" s="2059"/>
      <c r="D86" s="2059"/>
      <c r="E86" s="2059"/>
      <c r="F86" s="2059"/>
      <c r="G86" s="2059"/>
      <c r="H86" s="2059"/>
      <c r="I86" s="2059"/>
      <c r="J86" s="2059"/>
      <c r="K86" s="2059"/>
      <c r="L86" s="2059"/>
      <c r="M86" s="2059"/>
      <c r="N86" s="2059"/>
      <c r="O86" s="2059"/>
      <c r="P86" s="2059"/>
      <c r="Q86" s="2059"/>
      <c r="R86" s="2059"/>
      <c r="S86" s="2059"/>
      <c r="T86" s="2059"/>
      <c r="U86" s="2059"/>
      <c r="V86" s="2059"/>
      <c r="W86" s="2059"/>
      <c r="X86" s="2059"/>
      <c r="Y86" s="2075"/>
      <c r="Z86" s="2075"/>
      <c r="AA86" s="2075"/>
      <c r="AB86" s="2076"/>
    </row>
    <row r="87" spans="1:28" ht="6" customHeight="1">
      <c r="B87" s="2069"/>
      <c r="C87" s="2070"/>
      <c r="D87" s="2070"/>
      <c r="E87" s="2070"/>
      <c r="F87" s="2070"/>
      <c r="G87" s="2070"/>
      <c r="H87" s="2070"/>
      <c r="I87" s="2070"/>
      <c r="J87" s="2070"/>
      <c r="K87" s="2070"/>
      <c r="L87" s="2070"/>
      <c r="M87" s="2070"/>
      <c r="N87" s="2070"/>
      <c r="O87" s="2070"/>
      <c r="P87" s="2070"/>
      <c r="Q87" s="2070"/>
      <c r="R87" s="2070"/>
      <c r="S87" s="2070"/>
      <c r="T87" s="2070"/>
      <c r="U87" s="2070"/>
      <c r="V87" s="2070"/>
      <c r="W87" s="2070"/>
      <c r="X87" s="2070"/>
      <c r="Y87" s="2071"/>
      <c r="Z87" s="2071"/>
      <c r="AA87" s="2071"/>
      <c r="AB87" s="2072"/>
    </row>
    <row r="88" spans="1:28" ht="17.25" customHeight="1">
      <c r="B88" s="2073" t="s">
        <v>5083</v>
      </c>
      <c r="K88" s="2052"/>
      <c r="M88" s="2048"/>
      <c r="Q88" s="2049" t="s">
        <v>4574</v>
      </c>
      <c r="T88" s="2052"/>
      <c r="Y88" s="2049"/>
      <c r="Z88" s="2049"/>
      <c r="AA88" s="2049"/>
      <c r="AB88" s="2077"/>
    </row>
    <row r="89" spans="1:28" ht="6" customHeight="1">
      <c r="B89" s="2074"/>
      <c r="C89" s="2059"/>
      <c r="D89" s="2059"/>
      <c r="E89" s="2059"/>
      <c r="F89" s="2059"/>
      <c r="G89" s="2059"/>
      <c r="H89" s="2059"/>
      <c r="I89" s="2059"/>
      <c r="J89" s="2059"/>
      <c r="K89" s="2059"/>
      <c r="L89" s="2059"/>
      <c r="M89" s="2059"/>
      <c r="N89" s="2059"/>
      <c r="O89" s="2059"/>
      <c r="P89" s="2059"/>
      <c r="Q89" s="2059"/>
      <c r="R89" s="2059"/>
      <c r="S89" s="2059"/>
      <c r="T89" s="2059"/>
      <c r="U89" s="2059"/>
      <c r="V89" s="2059"/>
      <c r="W89" s="2059"/>
      <c r="X89" s="2059"/>
      <c r="Y89" s="2075"/>
      <c r="Z89" s="2075"/>
      <c r="AA89" s="2075"/>
      <c r="AB89" s="2076"/>
    </row>
    <row r="90" spans="1:28" ht="6" customHeight="1">
      <c r="B90" s="2069"/>
      <c r="C90" s="2070"/>
      <c r="D90" s="2070"/>
      <c r="E90" s="2070"/>
      <c r="F90" s="2070"/>
      <c r="G90" s="2070"/>
      <c r="H90" s="2070"/>
      <c r="I90" s="2070"/>
      <c r="J90" s="2070"/>
      <c r="K90" s="2070"/>
      <c r="L90" s="2070"/>
      <c r="M90" s="2070"/>
      <c r="N90" s="2070"/>
      <c r="O90" s="2070"/>
      <c r="P90" s="2070"/>
      <c r="Q90" s="2070"/>
      <c r="R90" s="2070"/>
      <c r="S90" s="2070"/>
      <c r="T90" s="2070"/>
      <c r="U90" s="2070"/>
      <c r="V90" s="2070"/>
      <c r="W90" s="2070"/>
      <c r="X90" s="2070"/>
      <c r="Y90" s="2071"/>
      <c r="Z90" s="2071"/>
      <c r="AA90" s="2071"/>
      <c r="AB90" s="2072"/>
    </row>
    <row r="91" spans="1:28" ht="17.25" customHeight="1">
      <c r="B91" s="2073" t="s">
        <v>5085</v>
      </c>
      <c r="K91" s="2052"/>
      <c r="M91" s="2048"/>
      <c r="P91" s="5414" t="str">
        <f>cst_wskakunin_KOUJI_TYAKUSYU_YOTEI_DATE</f>
        <v/>
      </c>
      <c r="Q91" s="5414"/>
      <c r="R91" s="1179" t="s">
        <v>477</v>
      </c>
      <c r="S91" s="5415" t="str">
        <f>cst_wskakunin_KOUJI_TYAKUSYU_YOTEI_DATE</f>
        <v/>
      </c>
      <c r="T91" s="5415"/>
      <c r="U91" s="1179" t="s">
        <v>5</v>
      </c>
      <c r="V91" s="5416" t="str">
        <f>cst_wskakunin_KOUJI_TYAKUSYU_YOTEI_DATE</f>
        <v/>
      </c>
      <c r="W91" s="5416"/>
      <c r="X91" s="1179" t="s">
        <v>478</v>
      </c>
      <c r="Y91" s="2049"/>
      <c r="Z91" s="2049"/>
      <c r="AA91" s="2049"/>
      <c r="AB91" s="2077"/>
    </row>
    <row r="92" spans="1:28" ht="6" customHeight="1">
      <c r="B92" s="2074"/>
      <c r="C92" s="2059"/>
      <c r="D92" s="2059"/>
      <c r="E92" s="2059"/>
      <c r="F92" s="2059"/>
      <c r="G92" s="2059"/>
      <c r="H92" s="2059"/>
      <c r="I92" s="2059"/>
      <c r="J92" s="2059"/>
      <c r="K92" s="2059"/>
      <c r="L92" s="2059"/>
      <c r="M92" s="2059"/>
      <c r="N92" s="2059"/>
      <c r="O92" s="2059"/>
      <c r="P92" s="2059"/>
      <c r="Q92" s="2059"/>
      <c r="R92" s="2059"/>
      <c r="S92" s="2059"/>
      <c r="T92" s="2059"/>
      <c r="U92" s="2059"/>
      <c r="V92" s="2059"/>
      <c r="W92" s="2059"/>
      <c r="X92" s="2059"/>
      <c r="Y92" s="2075"/>
      <c r="Z92" s="2075"/>
      <c r="AA92" s="2075"/>
      <c r="AB92" s="2076"/>
    </row>
    <row r="93" spans="1:28" ht="6" customHeight="1">
      <c r="B93" s="2069"/>
      <c r="C93" s="2070"/>
      <c r="D93" s="2070"/>
      <c r="E93" s="2070"/>
      <c r="F93" s="2070"/>
      <c r="G93" s="2070"/>
      <c r="H93" s="2070"/>
      <c r="I93" s="2070"/>
      <c r="J93" s="2070"/>
      <c r="K93" s="2070"/>
      <c r="L93" s="2070"/>
      <c r="M93" s="2070"/>
      <c r="N93" s="2070"/>
      <c r="O93" s="2070"/>
      <c r="P93" s="2070"/>
      <c r="Q93" s="2070"/>
      <c r="R93" s="2070"/>
      <c r="S93" s="2070"/>
      <c r="T93" s="2070"/>
      <c r="U93" s="2070"/>
      <c r="V93" s="2070"/>
      <c r="W93" s="2070"/>
      <c r="X93" s="2070"/>
      <c r="Y93" s="2071"/>
      <c r="Z93" s="2071"/>
      <c r="AA93" s="2071"/>
      <c r="AB93" s="2072"/>
    </row>
    <row r="94" spans="1:28" ht="17.25" customHeight="1">
      <c r="B94" s="2073" t="s">
        <v>5084</v>
      </c>
      <c r="K94" s="2052"/>
      <c r="M94" s="2048"/>
      <c r="P94" s="5454"/>
      <c r="Q94" s="5454"/>
      <c r="R94" s="1179" t="s">
        <v>477</v>
      </c>
      <c r="S94" s="5454"/>
      <c r="T94" s="5454"/>
      <c r="U94" s="1179" t="s">
        <v>5</v>
      </c>
      <c r="V94" s="5454"/>
      <c r="W94" s="5454"/>
      <c r="X94" s="1179" t="s">
        <v>478</v>
      </c>
      <c r="Y94" s="2049"/>
      <c r="Z94" s="2049"/>
      <c r="AA94" s="2049"/>
      <c r="AB94" s="2077"/>
    </row>
    <row r="95" spans="1:28" ht="6" customHeight="1">
      <c r="B95" s="2074"/>
      <c r="C95" s="2059"/>
      <c r="D95" s="2059"/>
      <c r="E95" s="2059"/>
      <c r="F95" s="2059"/>
      <c r="G95" s="2059"/>
      <c r="H95" s="2059"/>
      <c r="I95" s="2059"/>
      <c r="J95" s="2059"/>
      <c r="K95" s="2059"/>
      <c r="L95" s="2059"/>
      <c r="M95" s="2059"/>
      <c r="N95" s="2059"/>
      <c r="O95" s="2059"/>
      <c r="P95" s="2059"/>
      <c r="Q95" s="2059"/>
      <c r="R95" s="2059"/>
      <c r="S95" s="2059"/>
      <c r="T95" s="2059"/>
      <c r="U95" s="2059"/>
      <c r="V95" s="2059"/>
      <c r="W95" s="2059"/>
      <c r="X95" s="2059"/>
      <c r="Y95" s="2075"/>
      <c r="Z95" s="2075"/>
      <c r="AA95" s="2075"/>
      <c r="AB95" s="2076"/>
    </row>
    <row r="96" spans="1:28" ht="17.25" customHeight="1">
      <c r="A96" s="2082" t="s">
        <v>3028</v>
      </c>
    </row>
    <row r="97" spans="1:27" ht="17.25" customHeight="1">
      <c r="A97" s="2082" t="s">
        <v>5419</v>
      </c>
    </row>
    <row r="98" spans="1:27" ht="17.25" customHeight="1">
      <c r="A98" s="2082" t="s">
        <v>4731</v>
      </c>
    </row>
    <row r="99" spans="1:27" ht="17.25" customHeight="1">
      <c r="A99" s="2082" t="s">
        <v>5420</v>
      </c>
    </row>
    <row r="100" spans="1:27" ht="17.25" customHeight="1">
      <c r="A100" s="2082" t="s">
        <v>5421</v>
      </c>
    </row>
    <row r="101" spans="1:27" ht="17.25" customHeight="1">
      <c r="A101" s="2082" t="s">
        <v>4387</v>
      </c>
    </row>
    <row r="102" spans="1:27" ht="17.25" customHeight="1">
      <c r="A102" s="2082" t="s">
        <v>5422</v>
      </c>
    </row>
    <row r="103" spans="1:27" ht="17.25" customHeight="1">
      <c r="A103" s="2082" t="s">
        <v>5423</v>
      </c>
    </row>
    <row r="104" spans="1:27" ht="17.25" customHeight="1">
      <c r="A104" s="2082" t="s">
        <v>5424</v>
      </c>
    </row>
    <row r="105" spans="1:27" ht="17.25" customHeight="1">
      <c r="A105" s="2082" t="s">
        <v>5425</v>
      </c>
    </row>
    <row r="106" spans="1:27" ht="17.25" customHeight="1"/>
    <row r="107" spans="1:27" ht="17.25" customHeight="1"/>
    <row r="108" spans="1:27" ht="17.25" customHeight="1">
      <c r="Y108" s="2049"/>
      <c r="Z108" s="2049"/>
      <c r="AA108" s="2049"/>
    </row>
    <row r="109" spans="1:27" ht="17.25" customHeight="1"/>
    <row r="110" spans="1:27" ht="17.25" customHeight="1"/>
    <row r="111" spans="1:27" ht="17.25" customHeight="1"/>
    <row r="112" spans="1:27" ht="17.25" customHeight="1"/>
    <row r="113" spans="1:28" ht="17.25" customHeight="1"/>
    <row r="114" spans="1:28" ht="17.25" customHeight="1">
      <c r="A114" s="5418" t="s">
        <v>5426</v>
      </c>
      <c r="B114" s="5418"/>
      <c r="C114" s="5418"/>
      <c r="D114" s="5418"/>
      <c r="E114" s="5418"/>
      <c r="F114" s="5418"/>
      <c r="G114" s="5418"/>
      <c r="H114" s="5418"/>
      <c r="I114" s="5418"/>
      <c r="J114" s="5418"/>
      <c r="K114" s="5418"/>
      <c r="L114" s="5418"/>
      <c r="M114" s="5418"/>
      <c r="N114" s="5418"/>
      <c r="O114" s="5418"/>
      <c r="P114" s="5418"/>
      <c r="Q114" s="5418"/>
      <c r="R114" s="5418"/>
      <c r="S114" s="5418"/>
      <c r="T114" s="5418"/>
      <c r="U114" s="5418"/>
      <c r="V114" s="5418"/>
      <c r="W114" s="5418"/>
      <c r="X114" s="5418"/>
      <c r="Y114" s="5418"/>
      <c r="Z114" s="5418"/>
      <c r="AA114" s="5418"/>
      <c r="AB114" s="5418"/>
    </row>
    <row r="115" spans="1:28" ht="17.25" customHeight="1">
      <c r="A115" s="5418" t="s">
        <v>5414</v>
      </c>
      <c r="B115" s="5418"/>
      <c r="C115" s="5418"/>
      <c r="D115" s="5418"/>
      <c r="E115" s="5418"/>
      <c r="F115" s="5418"/>
      <c r="G115" s="5418"/>
      <c r="H115" s="5418"/>
      <c r="I115" s="5418"/>
      <c r="J115" s="5418"/>
      <c r="K115" s="5418"/>
      <c r="L115" s="5418"/>
      <c r="M115" s="5418"/>
      <c r="N115" s="5418"/>
      <c r="O115" s="5418"/>
      <c r="P115" s="5418"/>
      <c r="Q115" s="5418"/>
      <c r="R115" s="5418"/>
      <c r="S115" s="5418"/>
      <c r="T115" s="5418"/>
      <c r="U115" s="5418"/>
      <c r="V115" s="5418"/>
      <c r="W115" s="5418"/>
      <c r="X115" s="5418"/>
      <c r="Y115" s="5418"/>
      <c r="Z115" s="5418"/>
      <c r="AA115" s="5418"/>
      <c r="AB115" s="5418"/>
    </row>
    <row r="116" spans="1:28" ht="17.25" customHeight="1">
      <c r="A116" s="2049" t="s">
        <v>5086</v>
      </c>
    </row>
    <row r="117" spans="1:28" ht="17.25" customHeight="1">
      <c r="A117" s="2049" t="s">
        <v>4563</v>
      </c>
    </row>
    <row r="118" spans="1:28" ht="6" customHeight="1">
      <c r="B118" s="2069"/>
      <c r="C118" s="2070"/>
      <c r="D118" s="2070"/>
      <c r="E118" s="2070"/>
      <c r="F118" s="2070"/>
      <c r="G118" s="2070"/>
      <c r="H118" s="2070"/>
      <c r="I118" s="2070"/>
      <c r="J118" s="2070"/>
      <c r="K118" s="2070"/>
      <c r="L118" s="2070"/>
      <c r="M118" s="2070"/>
      <c r="N118" s="2070"/>
      <c r="O118" s="2070"/>
      <c r="P118" s="2070"/>
      <c r="Q118" s="2070"/>
      <c r="R118" s="2070"/>
      <c r="S118" s="2070"/>
      <c r="T118" s="2070"/>
      <c r="U118" s="2070"/>
      <c r="V118" s="2070"/>
      <c r="W118" s="2070"/>
      <c r="X118" s="2070"/>
      <c r="Y118" s="2071"/>
      <c r="Z118" s="2071"/>
      <c r="AA118" s="2071"/>
      <c r="AB118" s="2072"/>
    </row>
    <row r="119" spans="1:28" ht="17.25" customHeight="1">
      <c r="B119" s="2073" t="s">
        <v>3643</v>
      </c>
      <c r="H119" s="5456" t="str">
        <f>cst_wskakunin_BUILD__address</f>
        <v>埼玉県さいたま市緑区</v>
      </c>
      <c r="I119" s="5456"/>
      <c r="J119" s="5456"/>
      <c r="K119" s="5456"/>
      <c r="L119" s="5456"/>
      <c r="M119" s="5456"/>
      <c r="N119" s="5456"/>
      <c r="O119" s="5456"/>
      <c r="P119" s="5456"/>
      <c r="Q119" s="5456"/>
      <c r="R119" s="5456"/>
      <c r="S119" s="5456"/>
      <c r="T119" s="5456"/>
      <c r="U119" s="5456"/>
      <c r="V119" s="5456"/>
      <c r="W119" s="5456"/>
      <c r="X119" s="5456"/>
      <c r="Y119" s="5456"/>
      <c r="Z119" s="5456"/>
      <c r="AA119" s="5456"/>
      <c r="AB119" s="5457"/>
    </row>
    <row r="120" spans="1:28" ht="6" customHeight="1">
      <c r="B120" s="2074"/>
      <c r="C120" s="2059"/>
      <c r="D120" s="2059"/>
      <c r="E120" s="2059"/>
      <c r="F120" s="2059"/>
      <c r="G120" s="2059"/>
      <c r="H120" s="2059"/>
      <c r="I120" s="2059"/>
      <c r="J120" s="2059"/>
      <c r="K120" s="2059"/>
      <c r="L120" s="2059"/>
      <c r="M120" s="2059"/>
      <c r="N120" s="2059"/>
      <c r="O120" s="2059"/>
      <c r="P120" s="2059"/>
      <c r="Q120" s="2059"/>
      <c r="R120" s="2059"/>
      <c r="S120" s="2059"/>
      <c r="T120" s="2059"/>
      <c r="U120" s="2059"/>
      <c r="V120" s="2059"/>
      <c r="W120" s="2059"/>
      <c r="X120" s="2059"/>
      <c r="Y120" s="2075"/>
      <c r="Z120" s="2075"/>
      <c r="AA120" s="2075"/>
      <c r="AB120" s="2076"/>
    </row>
    <row r="121" spans="1:28" ht="6" customHeight="1">
      <c r="B121" s="2069"/>
      <c r="C121" s="2070"/>
      <c r="D121" s="2070"/>
      <c r="E121" s="2070"/>
      <c r="F121" s="2070"/>
      <c r="G121" s="2070"/>
      <c r="H121" s="2070"/>
      <c r="I121" s="2070"/>
      <c r="J121" s="2070"/>
      <c r="K121" s="2070"/>
      <c r="L121" s="2070"/>
      <c r="M121" s="2070"/>
      <c r="N121" s="2070"/>
      <c r="O121" s="2070"/>
      <c r="P121" s="2070"/>
      <c r="Q121" s="2070"/>
      <c r="R121" s="2070"/>
      <c r="S121" s="2070"/>
      <c r="T121" s="2070"/>
      <c r="U121" s="2070"/>
      <c r="V121" s="2070"/>
      <c r="W121" s="2070"/>
      <c r="X121" s="2070"/>
      <c r="Y121" s="2071"/>
      <c r="Z121" s="2071"/>
      <c r="AA121" s="2071"/>
      <c r="AB121" s="2072"/>
    </row>
    <row r="122" spans="1:28" ht="17.25" customHeight="1">
      <c r="B122" s="2073" t="s">
        <v>5415</v>
      </c>
      <c r="H122" s="5423" t="str">
        <f>cst_wskakunin_BUILD_NAME</f>
        <v>テスト０７１１－１</v>
      </c>
      <c r="I122" s="5423"/>
      <c r="J122" s="5423"/>
      <c r="K122" s="5423"/>
      <c r="L122" s="5423"/>
      <c r="M122" s="5423"/>
      <c r="N122" s="5423"/>
      <c r="O122" s="5423"/>
      <c r="P122" s="5423"/>
      <c r="Q122" s="5423"/>
      <c r="R122" s="5423"/>
      <c r="S122" s="5423"/>
      <c r="T122" s="5423"/>
      <c r="U122" s="5423"/>
      <c r="V122" s="5423"/>
      <c r="W122" s="5423"/>
      <c r="X122" s="5423"/>
      <c r="Y122" s="5423"/>
      <c r="Z122" s="5423"/>
      <c r="AA122" s="5423"/>
      <c r="AB122" s="5424"/>
    </row>
    <row r="123" spans="1:28" ht="6" customHeight="1">
      <c r="B123" s="2074"/>
      <c r="C123" s="2059"/>
      <c r="D123" s="2059"/>
      <c r="E123" s="2059"/>
      <c r="F123" s="2059"/>
      <c r="G123" s="2059"/>
      <c r="H123" s="2059"/>
      <c r="I123" s="2059"/>
      <c r="J123" s="2059"/>
      <c r="K123" s="2059"/>
      <c r="L123" s="2059"/>
      <c r="M123" s="2059"/>
      <c r="N123" s="2059"/>
      <c r="O123" s="2059"/>
      <c r="P123" s="2059"/>
      <c r="Q123" s="2059"/>
      <c r="R123" s="2059"/>
      <c r="S123" s="2059"/>
      <c r="T123" s="2059"/>
      <c r="U123" s="2059"/>
      <c r="V123" s="2059"/>
      <c r="W123" s="2059"/>
      <c r="X123" s="2059"/>
      <c r="Y123" s="2075"/>
      <c r="Z123" s="2075"/>
      <c r="AA123" s="2075"/>
      <c r="AB123" s="2076"/>
    </row>
    <row r="124" spans="1:28" ht="6" customHeight="1">
      <c r="B124" s="2069"/>
      <c r="C124" s="2070"/>
      <c r="D124" s="2070"/>
      <c r="E124" s="2070"/>
      <c r="F124" s="2070"/>
      <c r="G124" s="2070"/>
      <c r="H124" s="2070"/>
      <c r="I124" s="2070"/>
      <c r="J124" s="2070"/>
      <c r="K124" s="2070"/>
      <c r="L124" s="2070"/>
      <c r="M124" s="2070"/>
      <c r="N124" s="2070"/>
      <c r="O124" s="2070"/>
      <c r="P124" s="2070"/>
      <c r="Q124" s="2070"/>
      <c r="R124" s="2070"/>
      <c r="S124" s="2070"/>
      <c r="T124" s="2070"/>
      <c r="U124" s="2070"/>
      <c r="V124" s="2070"/>
      <c r="W124" s="2070"/>
      <c r="X124" s="2070"/>
      <c r="Y124" s="2071"/>
      <c r="Z124" s="2071"/>
      <c r="AA124" s="2071"/>
      <c r="AB124" s="2072"/>
    </row>
    <row r="125" spans="1:28" ht="17.25" customHeight="1">
      <c r="B125" s="2073" t="s">
        <v>5416</v>
      </c>
      <c r="I125" s="5452" t="str">
        <f>cst_wskakunin_SHIKITI_MENSEKI_1_TOTAL</f>
        <v/>
      </c>
      <c r="J125" s="5452"/>
      <c r="K125" s="5452"/>
      <c r="L125" s="5452"/>
      <c r="M125" s="2052" t="s">
        <v>114</v>
      </c>
      <c r="Y125" s="2049"/>
      <c r="Z125" s="2049"/>
      <c r="AA125" s="2049"/>
      <c r="AB125" s="2077"/>
    </row>
    <row r="126" spans="1:28" ht="6" customHeight="1">
      <c r="B126" s="2074"/>
      <c r="C126" s="2059"/>
      <c r="D126" s="2059"/>
      <c r="E126" s="2059"/>
      <c r="F126" s="2059"/>
      <c r="G126" s="2059"/>
      <c r="H126" s="2059"/>
      <c r="I126" s="2059"/>
      <c r="J126" s="2059"/>
      <c r="K126" s="2059"/>
      <c r="L126" s="2059"/>
      <c r="M126" s="2059"/>
      <c r="N126" s="2059"/>
      <c r="O126" s="2059"/>
      <c r="P126" s="2059"/>
      <c r="Q126" s="2059"/>
      <c r="R126" s="2059"/>
      <c r="S126" s="2059"/>
      <c r="T126" s="2059"/>
      <c r="U126" s="2059"/>
      <c r="V126" s="2059"/>
      <c r="W126" s="2059"/>
      <c r="X126" s="2059"/>
      <c r="Y126" s="2075"/>
      <c r="Z126" s="2075"/>
      <c r="AA126" s="2075"/>
      <c r="AB126" s="2076"/>
    </row>
    <row r="127" spans="1:28" ht="6" customHeight="1">
      <c r="B127" s="2069"/>
      <c r="C127" s="2070"/>
      <c r="D127" s="2070"/>
      <c r="E127" s="2070"/>
      <c r="F127" s="2070"/>
      <c r="G127" s="2070"/>
      <c r="H127" s="2070"/>
      <c r="I127" s="2070"/>
      <c r="J127" s="2070"/>
      <c r="K127" s="2070"/>
      <c r="L127" s="2070"/>
      <c r="M127" s="2070"/>
      <c r="N127" s="2070"/>
      <c r="O127" s="2070"/>
      <c r="P127" s="2070"/>
      <c r="Q127" s="2070"/>
      <c r="R127" s="2070"/>
      <c r="S127" s="2070"/>
      <c r="T127" s="2070"/>
      <c r="U127" s="2070"/>
      <c r="V127" s="2070"/>
      <c r="W127" s="2070"/>
      <c r="X127" s="2070"/>
      <c r="Y127" s="2071"/>
      <c r="Z127" s="2071"/>
      <c r="AA127" s="2071"/>
      <c r="AB127" s="2072"/>
    </row>
    <row r="128" spans="1:28" ht="17.25" customHeight="1">
      <c r="B128" s="2073" t="s">
        <v>4566</v>
      </c>
      <c r="I128" s="5452" t="str">
        <f>IF(cst_wsjob_JOB_INPUT_VERSION="","",IF(cst_wsjob_JOB_INPUT_VERSION&gt;=6,cst_wskakunin_KENTIKU_MENSEKI_ZENTAI_SHINSEI,cst_wskakunin_KENTIKU_MENSEKI_SHINSEI))</f>
        <v/>
      </c>
      <c r="J128" s="5452"/>
      <c r="K128" s="5452"/>
      <c r="L128" s="5452"/>
      <c r="M128" s="2052" t="s">
        <v>114</v>
      </c>
      <c r="Y128" s="2049"/>
      <c r="Z128" s="2049"/>
      <c r="AA128" s="2049"/>
      <c r="AB128" s="2077"/>
    </row>
    <row r="129" spans="2:28" ht="6" customHeight="1">
      <c r="B129" s="2074"/>
      <c r="C129" s="2059"/>
      <c r="D129" s="2059"/>
      <c r="E129" s="2059"/>
      <c r="F129" s="2059"/>
      <c r="G129" s="2059"/>
      <c r="H129" s="2059"/>
      <c r="I129" s="2059"/>
      <c r="J129" s="2059"/>
      <c r="K129" s="2059"/>
      <c r="L129" s="2059"/>
      <c r="M129" s="2059"/>
      <c r="N129" s="2059"/>
      <c r="O129" s="2059"/>
      <c r="P129" s="2059"/>
      <c r="Q129" s="2059"/>
      <c r="R129" s="2059"/>
      <c r="S129" s="2059"/>
      <c r="T129" s="2059"/>
      <c r="U129" s="2059"/>
      <c r="V129" s="2059"/>
      <c r="W129" s="2059"/>
      <c r="X129" s="2059"/>
      <c r="Y129" s="2075"/>
      <c r="Z129" s="2075"/>
      <c r="AA129" s="2075"/>
      <c r="AB129" s="2076"/>
    </row>
    <row r="130" spans="2:28" ht="6" customHeight="1">
      <c r="B130" s="2069"/>
      <c r="C130" s="2070"/>
      <c r="D130" s="2070"/>
      <c r="E130" s="2070"/>
      <c r="F130" s="2070"/>
      <c r="G130" s="2070"/>
      <c r="H130" s="2070"/>
      <c r="I130" s="2070"/>
      <c r="J130" s="2070"/>
      <c r="K130" s="2070"/>
      <c r="L130" s="2070"/>
      <c r="M130" s="2070"/>
      <c r="N130" s="2070"/>
      <c r="O130" s="2070"/>
      <c r="P130" s="2070"/>
      <c r="Q130" s="2070"/>
      <c r="R130" s="2070"/>
      <c r="S130" s="2070"/>
      <c r="T130" s="2070"/>
      <c r="U130" s="2070"/>
      <c r="V130" s="2070"/>
      <c r="W130" s="2070"/>
      <c r="X130" s="2070"/>
      <c r="Y130" s="2071"/>
      <c r="Z130" s="2071"/>
      <c r="AA130" s="2071"/>
      <c r="AB130" s="2072"/>
    </row>
    <row r="131" spans="2:28" ht="17.25" customHeight="1">
      <c r="B131" s="2073" t="s">
        <v>4567</v>
      </c>
      <c r="I131" s="5452" t="str">
        <f>cst_wskakunin_NOBE_MENSEKI_JYUTAKU_SHINSEI</f>
        <v/>
      </c>
      <c r="J131" s="5452"/>
      <c r="K131" s="5452"/>
      <c r="L131" s="5452"/>
      <c r="M131" s="2052" t="s">
        <v>114</v>
      </c>
      <c r="Y131" s="2049"/>
      <c r="Z131" s="2049"/>
      <c r="AA131" s="2049"/>
      <c r="AB131" s="2077"/>
    </row>
    <row r="132" spans="2:28" ht="6" customHeight="1">
      <c r="B132" s="2074"/>
      <c r="C132" s="2059"/>
      <c r="D132" s="2059"/>
      <c r="E132" s="2059"/>
      <c r="F132" s="2059"/>
      <c r="G132" s="2059"/>
      <c r="H132" s="2059"/>
      <c r="I132" s="2059"/>
      <c r="J132" s="2059"/>
      <c r="K132" s="2059"/>
      <c r="L132" s="2059"/>
      <c r="M132" s="2059"/>
      <c r="N132" s="2059"/>
      <c r="O132" s="2059"/>
      <c r="P132" s="2059"/>
      <c r="Q132" s="2059"/>
      <c r="R132" s="2059"/>
      <c r="S132" s="2059"/>
      <c r="T132" s="2059"/>
      <c r="U132" s="2059"/>
      <c r="V132" s="2059"/>
      <c r="W132" s="2059"/>
      <c r="X132" s="2059"/>
      <c r="Y132" s="2075"/>
      <c r="Z132" s="2075"/>
      <c r="AA132" s="2075"/>
      <c r="AB132" s="2076"/>
    </row>
    <row r="133" spans="2:28" ht="6" customHeight="1">
      <c r="B133" s="2069"/>
      <c r="C133" s="2070"/>
      <c r="D133" s="2070"/>
      <c r="E133" s="2070"/>
      <c r="F133" s="2070"/>
      <c r="G133" s="2070"/>
      <c r="H133" s="2070"/>
      <c r="I133" s="2070"/>
      <c r="J133" s="2070"/>
      <c r="K133" s="2070"/>
      <c r="L133" s="2070"/>
      <c r="M133" s="2070"/>
      <c r="N133" s="2070"/>
      <c r="O133" s="2070"/>
      <c r="P133" s="2070"/>
      <c r="Q133" s="2070"/>
      <c r="R133" s="2070"/>
      <c r="S133" s="2070"/>
      <c r="T133" s="2070"/>
      <c r="U133" s="2070"/>
      <c r="V133" s="2070"/>
      <c r="W133" s="2070"/>
      <c r="X133" s="2070"/>
      <c r="Y133" s="2071"/>
      <c r="Z133" s="2071"/>
      <c r="AA133" s="2071"/>
      <c r="AB133" s="2072"/>
    </row>
    <row r="134" spans="2:28" ht="17.25" customHeight="1">
      <c r="B134" s="2073" t="s">
        <v>4568</v>
      </c>
      <c r="H134" s="2078" t="str">
        <f>cst_wskakunin_YOUTO_kodate_box</f>
        <v>□</v>
      </c>
      <c r="I134" s="2049" t="s">
        <v>154</v>
      </c>
      <c r="N134" s="2078" t="str">
        <f>cst_wskakunin_YOUTO_kyoudou_box</f>
        <v>□</v>
      </c>
      <c r="O134" s="2049" t="s">
        <v>3209</v>
      </c>
      <c r="Y134" s="2049"/>
      <c r="Z134" s="2049"/>
      <c r="AA134" s="2049"/>
      <c r="AB134" s="2077"/>
    </row>
    <row r="135" spans="2:28" ht="17.25" customHeight="1">
      <c r="B135" s="2073"/>
      <c r="C135" s="2049" t="s">
        <v>4570</v>
      </c>
      <c r="H135" s="2068"/>
      <c r="N135" s="2079" t="s">
        <v>1395</v>
      </c>
      <c r="T135" s="5417"/>
      <c r="U135" s="5417"/>
      <c r="V135" s="5417"/>
      <c r="W135" s="5417"/>
      <c r="X135" s="2068" t="s">
        <v>108</v>
      </c>
      <c r="Y135" s="2049"/>
      <c r="Z135" s="2049"/>
      <c r="AA135" s="2049"/>
      <c r="AB135" s="2077"/>
    </row>
    <row r="136" spans="2:28" ht="17.25" customHeight="1">
      <c r="B136" s="2073"/>
      <c r="H136" s="2068"/>
      <c r="N136" s="2048" t="s">
        <v>4571</v>
      </c>
      <c r="T136" s="5417"/>
      <c r="U136" s="5417"/>
      <c r="V136" s="5417"/>
      <c r="W136" s="5417"/>
      <c r="X136" s="2068" t="s">
        <v>108</v>
      </c>
      <c r="Y136" s="2049"/>
      <c r="Z136" s="2049"/>
      <c r="AA136" s="2049"/>
      <c r="AB136" s="2077"/>
    </row>
    <row r="137" spans="2:28" ht="6" customHeight="1">
      <c r="B137" s="2074"/>
      <c r="C137" s="2059"/>
      <c r="D137" s="2059"/>
      <c r="E137" s="2059"/>
      <c r="F137" s="2059"/>
      <c r="G137" s="2059"/>
      <c r="H137" s="2059"/>
      <c r="I137" s="2059"/>
      <c r="J137" s="2059"/>
      <c r="K137" s="2059"/>
      <c r="L137" s="2059"/>
      <c r="M137" s="2059"/>
      <c r="N137" s="2059"/>
      <c r="O137" s="2059"/>
      <c r="P137" s="2059"/>
      <c r="Q137" s="2059"/>
      <c r="R137" s="2059"/>
      <c r="S137" s="2059"/>
      <c r="T137" s="2059"/>
      <c r="U137" s="2059"/>
      <c r="V137" s="2059"/>
      <c r="W137" s="2059"/>
      <c r="X137" s="2059"/>
      <c r="Y137" s="2075"/>
      <c r="Z137" s="2075"/>
      <c r="AA137" s="2075"/>
      <c r="AB137" s="2076"/>
    </row>
    <row r="138" spans="2:28" ht="6" customHeight="1">
      <c r="B138" s="2069"/>
      <c r="C138" s="2070"/>
      <c r="D138" s="2070"/>
      <c r="E138" s="2070"/>
      <c r="F138" s="2070"/>
      <c r="G138" s="2070"/>
      <c r="H138" s="2070"/>
      <c r="I138" s="2070"/>
      <c r="J138" s="2070"/>
      <c r="K138" s="2070"/>
      <c r="L138" s="2070"/>
      <c r="M138" s="2070"/>
      <c r="N138" s="2070"/>
      <c r="O138" s="2070"/>
      <c r="P138" s="2070"/>
      <c r="Q138" s="2070"/>
      <c r="R138" s="2070"/>
      <c r="S138" s="2070"/>
      <c r="T138" s="2070"/>
      <c r="U138" s="2070"/>
      <c r="V138" s="2070"/>
      <c r="W138" s="2070"/>
      <c r="X138" s="2070"/>
      <c r="Y138" s="2071"/>
      <c r="Z138" s="2071"/>
      <c r="AA138" s="2071"/>
      <c r="AB138" s="2072"/>
    </row>
    <row r="139" spans="2:28" ht="17.25" customHeight="1">
      <c r="B139" s="2073" t="s">
        <v>5087</v>
      </c>
      <c r="L139" s="2052"/>
      <c r="N139" s="2067" t="s">
        <v>139</v>
      </c>
      <c r="O139" s="2049" t="s">
        <v>498</v>
      </c>
      <c r="Q139" s="2067" t="s">
        <v>139</v>
      </c>
      <c r="R139" s="2049" t="s">
        <v>497</v>
      </c>
      <c r="U139" s="2052"/>
      <c r="Y139" s="2049"/>
      <c r="Z139" s="2049"/>
      <c r="AA139" s="2049"/>
      <c r="AB139" s="2077"/>
    </row>
    <row r="140" spans="2:28" ht="6" customHeight="1">
      <c r="B140" s="2074"/>
      <c r="C140" s="2059"/>
      <c r="D140" s="2059"/>
      <c r="E140" s="2059"/>
      <c r="F140" s="2059"/>
      <c r="G140" s="2059"/>
      <c r="H140" s="2059"/>
      <c r="I140" s="2059"/>
      <c r="J140" s="2059"/>
      <c r="K140" s="2059"/>
      <c r="L140" s="2059"/>
      <c r="M140" s="2059"/>
      <c r="N140" s="2059"/>
      <c r="O140" s="2059"/>
      <c r="P140" s="2059"/>
      <c r="Q140" s="2059"/>
      <c r="R140" s="2059"/>
      <c r="S140" s="2059"/>
      <c r="T140" s="2059"/>
      <c r="U140" s="2059"/>
      <c r="V140" s="2059"/>
      <c r="W140" s="2059"/>
      <c r="X140" s="2059"/>
      <c r="Y140" s="2075"/>
      <c r="Z140" s="2075"/>
      <c r="AA140" s="2075"/>
      <c r="AB140" s="2076"/>
    </row>
    <row r="141" spans="2:28" ht="6" customHeight="1">
      <c r="B141" s="2069"/>
      <c r="C141" s="2070"/>
      <c r="D141" s="2070"/>
      <c r="E141" s="2070"/>
      <c r="F141" s="2070"/>
      <c r="G141" s="2070"/>
      <c r="H141" s="2070"/>
      <c r="I141" s="2070"/>
      <c r="J141" s="2070"/>
      <c r="K141" s="2070"/>
      <c r="L141" s="2070"/>
      <c r="M141" s="2070"/>
      <c r="N141" s="2070"/>
      <c r="O141" s="2070"/>
      <c r="P141" s="2070"/>
      <c r="Q141" s="2070"/>
      <c r="R141" s="2070"/>
      <c r="S141" s="2070"/>
      <c r="T141" s="2070"/>
      <c r="U141" s="2070"/>
      <c r="V141" s="2070"/>
      <c r="W141" s="2070"/>
      <c r="X141" s="2070"/>
      <c r="Y141" s="2071"/>
      <c r="Z141" s="2071"/>
      <c r="AA141" s="2071"/>
      <c r="AB141" s="2072"/>
    </row>
    <row r="142" spans="2:28" ht="17.25" customHeight="1">
      <c r="B142" s="2073" t="s">
        <v>5088</v>
      </c>
      <c r="Y142" s="2049"/>
      <c r="Z142" s="2049"/>
      <c r="AA142" s="2049"/>
      <c r="AB142" s="2077"/>
    </row>
    <row r="143" spans="2:28" ht="17.25" customHeight="1">
      <c r="B143" s="2073"/>
      <c r="C143" s="2049" t="s">
        <v>3216</v>
      </c>
      <c r="H143" s="2068"/>
      <c r="I143" s="5422" t="str">
        <f>cst_wskakunin_p4_1_TAKASA_MAX</f>
        <v/>
      </c>
      <c r="J143" s="5422"/>
      <c r="K143" s="5422"/>
      <c r="L143" s="5422"/>
      <c r="M143" s="1176" t="s">
        <v>674</v>
      </c>
      <c r="N143" s="1176"/>
      <c r="O143" s="1176"/>
      <c r="P143" s="1176"/>
      <c r="Q143" s="1176"/>
      <c r="R143" s="1176"/>
      <c r="Y143" s="2049"/>
      <c r="Z143" s="2052"/>
      <c r="AA143" s="2049"/>
      <c r="AB143" s="2080"/>
    </row>
    <row r="144" spans="2:28" ht="17.25" customHeight="1">
      <c r="B144" s="2073"/>
      <c r="C144" s="2049" t="s">
        <v>3217</v>
      </c>
      <c r="H144" s="2068"/>
      <c r="I144" s="5422" t="str">
        <f>cst_wskakunin_p4_1_TAKASA_KEN_MAX</f>
        <v/>
      </c>
      <c r="J144" s="5422"/>
      <c r="K144" s="5422"/>
      <c r="L144" s="5422"/>
      <c r="M144" s="2081" t="s">
        <v>674</v>
      </c>
      <c r="N144" s="1183"/>
      <c r="O144" s="1176"/>
      <c r="P144" s="1176"/>
      <c r="Q144" s="1176"/>
      <c r="R144" s="1176"/>
      <c r="W144" s="2068"/>
      <c r="Y144" s="2049"/>
      <c r="Z144" s="2049"/>
      <c r="AA144" s="2049"/>
      <c r="AB144" s="2077"/>
    </row>
    <row r="145" spans="2:28" ht="17.25" customHeight="1">
      <c r="B145" s="2073"/>
      <c r="C145" s="2049" t="s">
        <v>3218</v>
      </c>
      <c r="F145" s="2049" t="s">
        <v>3645</v>
      </c>
      <c r="H145" s="2068"/>
      <c r="I145" s="5422" t="str">
        <f>cst_wskakunin_KAISU_TIJYOU_SHINSEI</f>
        <v/>
      </c>
      <c r="J145" s="5422"/>
      <c r="K145" s="1179" t="s">
        <v>481</v>
      </c>
      <c r="L145" s="1176"/>
      <c r="M145" s="1176" t="s">
        <v>4104</v>
      </c>
      <c r="N145" s="1176"/>
      <c r="O145" s="1183"/>
      <c r="P145" s="5422">
        <f>cst_wskakunin_KAISU_TIKA_SHINSEI__zero</f>
        <v>0</v>
      </c>
      <c r="Q145" s="5422"/>
      <c r="R145" s="1179" t="s">
        <v>481</v>
      </c>
      <c r="W145" s="2068"/>
      <c r="Y145" s="2049"/>
      <c r="Z145" s="2049"/>
      <c r="AA145" s="2049"/>
      <c r="AB145" s="2077"/>
    </row>
    <row r="146" spans="2:28" ht="6" customHeight="1">
      <c r="B146" s="2074"/>
      <c r="C146" s="2059"/>
      <c r="D146" s="2059"/>
      <c r="E146" s="2059"/>
      <c r="F146" s="2059"/>
      <c r="G146" s="2059"/>
      <c r="H146" s="2059"/>
      <c r="I146" s="2059"/>
      <c r="J146" s="2059"/>
      <c r="K146" s="2059"/>
      <c r="L146" s="2059"/>
      <c r="M146" s="2059"/>
      <c r="N146" s="2059"/>
      <c r="O146" s="2059"/>
      <c r="P146" s="2059"/>
      <c r="Q146" s="2059"/>
      <c r="R146" s="2059"/>
      <c r="S146" s="2059"/>
      <c r="T146" s="2059"/>
      <c r="U146" s="2059"/>
      <c r="V146" s="2059"/>
      <c r="W146" s="2059"/>
      <c r="X146" s="2059"/>
      <c r="Y146" s="2075"/>
      <c r="Z146" s="2075"/>
      <c r="AA146" s="2075"/>
      <c r="AB146" s="2076"/>
    </row>
    <row r="147" spans="2:28" ht="6" customHeight="1">
      <c r="B147" s="2069"/>
      <c r="C147" s="2070"/>
      <c r="D147" s="2070"/>
      <c r="E147" s="2070"/>
      <c r="F147" s="2070"/>
      <c r="G147" s="2070"/>
      <c r="H147" s="2070"/>
      <c r="I147" s="2070"/>
      <c r="J147" s="2070"/>
      <c r="K147" s="2070"/>
      <c r="L147" s="2070"/>
      <c r="M147" s="2070"/>
      <c r="N147" s="2070"/>
      <c r="O147" s="2070"/>
      <c r="P147" s="2070"/>
      <c r="Q147" s="2070"/>
      <c r="R147" s="2070"/>
      <c r="S147" s="2070"/>
      <c r="T147" s="2070"/>
      <c r="U147" s="2070"/>
      <c r="V147" s="2070"/>
      <c r="W147" s="2070"/>
      <c r="X147" s="2070"/>
      <c r="Y147" s="2071"/>
      <c r="Z147" s="2071"/>
      <c r="AA147" s="2071"/>
      <c r="AB147" s="2072"/>
    </row>
    <row r="148" spans="2:28" ht="17.25" customHeight="1">
      <c r="B148" s="2073" t="s">
        <v>5089</v>
      </c>
      <c r="G148" s="5422" t="str">
        <f>cst_wskakunin_KOUZOU1</f>
        <v/>
      </c>
      <c r="H148" s="5422"/>
      <c r="I148" s="5422"/>
      <c r="J148" s="5422"/>
      <c r="K148" s="5422"/>
      <c r="L148" s="5422"/>
      <c r="M148" s="1176"/>
      <c r="N148" s="1178" t="s">
        <v>641</v>
      </c>
      <c r="O148" s="1176"/>
      <c r="P148" s="5422" t="str">
        <f>cst_wskakunin_KOUZOU2</f>
        <v/>
      </c>
      <c r="Q148" s="5422"/>
      <c r="R148" s="5422"/>
      <c r="S148" s="5422"/>
      <c r="T148" s="5422"/>
      <c r="U148" s="2052" t="s">
        <v>5427</v>
      </c>
      <c r="Y148" s="2049"/>
      <c r="Z148" s="2049"/>
      <c r="AA148" s="2049"/>
      <c r="AB148" s="2077"/>
    </row>
    <row r="149" spans="2:28" ht="6" customHeight="1">
      <c r="B149" s="2074"/>
      <c r="C149" s="2059"/>
      <c r="D149" s="2059"/>
      <c r="E149" s="2059"/>
      <c r="F149" s="2059"/>
      <c r="G149" s="2059"/>
      <c r="H149" s="2059"/>
      <c r="I149" s="2059"/>
      <c r="J149" s="2059"/>
      <c r="K149" s="2059"/>
      <c r="L149" s="2059"/>
      <c r="M149" s="2059"/>
      <c r="N149" s="2059"/>
      <c r="O149" s="2059"/>
      <c r="P149" s="2059"/>
      <c r="Q149" s="2059"/>
      <c r="R149" s="2059"/>
      <c r="S149" s="2059"/>
      <c r="T149" s="2059"/>
      <c r="U149" s="2059"/>
      <c r="V149" s="2059"/>
      <c r="W149" s="2059"/>
      <c r="X149" s="2059"/>
      <c r="Y149" s="2075"/>
      <c r="Z149" s="2075"/>
      <c r="AA149" s="2075"/>
      <c r="AB149" s="2076"/>
    </row>
    <row r="150" spans="2:28" ht="6" customHeight="1">
      <c r="B150" s="2069"/>
      <c r="C150" s="2070"/>
      <c r="D150" s="2070"/>
      <c r="E150" s="2070"/>
      <c r="F150" s="2070"/>
      <c r="G150" s="2070"/>
      <c r="H150" s="2070"/>
      <c r="I150" s="2070"/>
      <c r="J150" s="2070"/>
      <c r="K150" s="2070"/>
      <c r="L150" s="2070"/>
      <c r="M150" s="2070"/>
      <c r="N150" s="2070"/>
      <c r="O150" s="2070"/>
      <c r="P150" s="2070"/>
      <c r="Q150" s="2070"/>
      <c r="R150" s="2070"/>
      <c r="S150" s="2070"/>
      <c r="T150" s="2070"/>
      <c r="U150" s="2070"/>
      <c r="V150" s="2070"/>
      <c r="W150" s="2070"/>
      <c r="X150" s="2070"/>
      <c r="Y150" s="2071"/>
      <c r="Z150" s="2071"/>
      <c r="AA150" s="2071"/>
      <c r="AB150" s="2072"/>
    </row>
    <row r="151" spans="2:28" ht="17.25" customHeight="1">
      <c r="B151" s="2073" t="s">
        <v>5090</v>
      </c>
      <c r="K151" s="2052"/>
      <c r="M151" s="2048"/>
      <c r="Q151" s="2049" t="s">
        <v>4574</v>
      </c>
      <c r="T151" s="2052"/>
      <c r="Y151" s="2049"/>
      <c r="Z151" s="2049"/>
      <c r="AA151" s="2049"/>
      <c r="AB151" s="2077"/>
    </row>
    <row r="152" spans="2:28" ht="6" customHeight="1">
      <c r="B152" s="2074"/>
      <c r="C152" s="2059"/>
      <c r="D152" s="2059"/>
      <c r="E152" s="2059"/>
      <c r="F152" s="2059"/>
      <c r="G152" s="2059"/>
      <c r="H152" s="2059"/>
      <c r="I152" s="2059"/>
      <c r="J152" s="2059"/>
      <c r="K152" s="2059"/>
      <c r="L152" s="2059"/>
      <c r="M152" s="2059"/>
      <c r="N152" s="2059"/>
      <c r="O152" s="2059"/>
      <c r="P152" s="2059"/>
      <c r="Q152" s="2059"/>
      <c r="R152" s="2059"/>
      <c r="S152" s="2059"/>
      <c r="T152" s="2059"/>
      <c r="U152" s="2059"/>
      <c r="V152" s="2059"/>
      <c r="W152" s="2059"/>
      <c r="X152" s="2059"/>
      <c r="Y152" s="2075"/>
      <c r="Z152" s="2075"/>
      <c r="AA152" s="2075"/>
      <c r="AB152" s="2076"/>
    </row>
    <row r="153" spans="2:28" ht="6" customHeight="1">
      <c r="B153" s="2069"/>
      <c r="C153" s="2070"/>
      <c r="D153" s="2070"/>
      <c r="E153" s="2070"/>
      <c r="F153" s="2070"/>
      <c r="G153" s="2070"/>
      <c r="H153" s="2070"/>
      <c r="I153" s="2070"/>
      <c r="J153" s="2070"/>
      <c r="K153" s="2070"/>
      <c r="L153" s="2070"/>
      <c r="M153" s="2070"/>
      <c r="N153" s="2070"/>
      <c r="O153" s="2070"/>
      <c r="P153" s="2070"/>
      <c r="Q153" s="2070"/>
      <c r="R153" s="2070"/>
      <c r="S153" s="2070"/>
      <c r="T153" s="2070"/>
      <c r="U153" s="2070"/>
      <c r="V153" s="2070"/>
      <c r="W153" s="2070"/>
      <c r="X153" s="2070"/>
      <c r="Y153" s="2071"/>
      <c r="Z153" s="2071"/>
      <c r="AA153" s="2071"/>
      <c r="AB153" s="2072"/>
    </row>
    <row r="154" spans="2:28" ht="17.25" customHeight="1">
      <c r="B154" s="2073" t="s">
        <v>5091</v>
      </c>
      <c r="K154" s="2052"/>
      <c r="M154" s="2048"/>
      <c r="Y154" s="2049"/>
      <c r="Z154" s="2049"/>
      <c r="AA154" s="2049"/>
      <c r="AB154" s="2077"/>
    </row>
    <row r="155" spans="2:28" ht="17.25" customHeight="1">
      <c r="B155" s="2073"/>
      <c r="C155" s="2049" t="s">
        <v>5092</v>
      </c>
      <c r="K155" s="2052"/>
      <c r="M155" s="2048"/>
      <c r="P155" s="5454"/>
      <c r="Q155" s="5454"/>
      <c r="R155" s="1179" t="s">
        <v>477</v>
      </c>
      <c r="S155" s="5454"/>
      <c r="T155" s="5454"/>
      <c r="U155" s="1179" t="s">
        <v>5</v>
      </c>
      <c r="V155" s="5454"/>
      <c r="W155" s="5454"/>
      <c r="X155" s="1179" t="s">
        <v>478</v>
      </c>
      <c r="Y155" s="2049"/>
      <c r="Z155" s="2049"/>
      <c r="AA155" s="2049"/>
      <c r="AB155" s="2077"/>
    </row>
    <row r="156" spans="2:28" ht="17.25" customHeight="1">
      <c r="B156" s="2073"/>
      <c r="C156" s="2049" t="s">
        <v>5093</v>
      </c>
      <c r="K156" s="2052"/>
      <c r="M156" s="2048"/>
      <c r="P156" s="5454"/>
      <c r="Q156" s="5454"/>
      <c r="R156" s="2052" t="s">
        <v>477</v>
      </c>
      <c r="S156" s="5454"/>
      <c r="T156" s="5454"/>
      <c r="U156" s="2052" t="s">
        <v>5</v>
      </c>
      <c r="V156" s="5454"/>
      <c r="W156" s="5454"/>
      <c r="X156" s="2052" t="s">
        <v>478</v>
      </c>
      <c r="Y156" s="2049"/>
      <c r="Z156" s="2049"/>
      <c r="AA156" s="2049"/>
      <c r="AB156" s="2077"/>
    </row>
    <row r="157" spans="2:28" ht="6" customHeight="1">
      <c r="B157" s="2074"/>
      <c r="C157" s="2059"/>
      <c r="D157" s="2059"/>
      <c r="E157" s="2059"/>
      <c r="F157" s="2059"/>
      <c r="G157" s="2059"/>
      <c r="H157" s="2059"/>
      <c r="I157" s="2059"/>
      <c r="J157" s="2059"/>
      <c r="K157" s="2059"/>
      <c r="L157" s="2059"/>
      <c r="M157" s="2059"/>
      <c r="N157" s="2059"/>
      <c r="O157" s="2059"/>
      <c r="P157" s="2059"/>
      <c r="Q157" s="2059"/>
      <c r="R157" s="2059"/>
      <c r="S157" s="2059"/>
      <c r="T157" s="2059"/>
      <c r="U157" s="2059"/>
      <c r="V157" s="2059"/>
      <c r="W157" s="2059"/>
      <c r="X157" s="2059"/>
      <c r="Y157" s="2075"/>
      <c r="Z157" s="2075"/>
      <c r="AA157" s="2075"/>
      <c r="AB157" s="2076"/>
    </row>
    <row r="158" spans="2:28" ht="6" customHeight="1">
      <c r="B158" s="2069"/>
      <c r="C158" s="2070"/>
      <c r="D158" s="2070"/>
      <c r="E158" s="2070"/>
      <c r="F158" s="2070"/>
      <c r="G158" s="2070"/>
      <c r="H158" s="2070"/>
      <c r="I158" s="2070"/>
      <c r="J158" s="2070"/>
      <c r="K158" s="2070"/>
      <c r="L158" s="2070"/>
      <c r="M158" s="2070"/>
      <c r="N158" s="2070"/>
      <c r="O158" s="2070"/>
      <c r="P158" s="2070"/>
      <c r="Q158" s="2070"/>
      <c r="R158" s="2070"/>
      <c r="S158" s="2070"/>
      <c r="T158" s="2070"/>
      <c r="U158" s="2070"/>
      <c r="V158" s="2070"/>
      <c r="W158" s="2070"/>
      <c r="X158" s="2070"/>
      <c r="Y158" s="2071"/>
      <c r="Z158" s="2071"/>
      <c r="AA158" s="2071"/>
      <c r="AB158" s="2072"/>
    </row>
    <row r="159" spans="2:28" ht="17.25" customHeight="1">
      <c r="B159" s="2073" t="s">
        <v>5094</v>
      </c>
      <c r="K159" s="2052"/>
      <c r="M159" s="2048"/>
      <c r="P159" s="5454"/>
      <c r="Q159" s="5454"/>
      <c r="R159" s="2052" t="s">
        <v>477</v>
      </c>
      <c r="S159" s="5454"/>
      <c r="T159" s="5454"/>
      <c r="U159" s="2052" t="s">
        <v>5</v>
      </c>
      <c r="V159" s="5454"/>
      <c r="W159" s="5454"/>
      <c r="X159" s="2052" t="s">
        <v>478</v>
      </c>
      <c r="Y159" s="2049"/>
      <c r="Z159" s="2049"/>
      <c r="AA159" s="2049"/>
      <c r="AB159" s="2077"/>
    </row>
    <row r="160" spans="2:28" ht="6" customHeight="1">
      <c r="B160" s="2074"/>
      <c r="C160" s="2059"/>
      <c r="D160" s="2059"/>
      <c r="E160" s="2059"/>
      <c r="F160" s="2059"/>
      <c r="G160" s="2059"/>
      <c r="H160" s="2059"/>
      <c r="I160" s="2059"/>
      <c r="J160" s="2059"/>
      <c r="K160" s="2059"/>
      <c r="L160" s="2059"/>
      <c r="M160" s="2059"/>
      <c r="N160" s="2059"/>
      <c r="O160" s="2059"/>
      <c r="P160" s="2059"/>
      <c r="Q160" s="2059"/>
      <c r="R160" s="2059"/>
      <c r="S160" s="2059"/>
      <c r="T160" s="2059"/>
      <c r="U160" s="2059"/>
      <c r="V160" s="2059"/>
      <c r="W160" s="2059"/>
      <c r="X160" s="2059"/>
      <c r="Y160" s="2075"/>
      <c r="Z160" s="2075"/>
      <c r="AA160" s="2075"/>
      <c r="AB160" s="2076"/>
    </row>
    <row r="161" spans="1:27" ht="17.25" customHeight="1">
      <c r="A161" s="2082" t="s">
        <v>3028</v>
      </c>
    </row>
    <row r="162" spans="1:27" ht="17.25" customHeight="1">
      <c r="A162" s="2082" t="s">
        <v>5095</v>
      </c>
    </row>
    <row r="163" spans="1:27" ht="17.25" customHeight="1">
      <c r="A163" s="2082" t="s">
        <v>5428</v>
      </c>
    </row>
    <row r="164" spans="1:27" ht="17.25" customHeight="1">
      <c r="A164" s="2082" t="s">
        <v>5421</v>
      </c>
    </row>
    <row r="165" spans="1:27" ht="17.25" customHeight="1">
      <c r="A165" s="2082" t="s">
        <v>4387</v>
      </c>
    </row>
    <row r="166" spans="1:27" ht="17.25" customHeight="1">
      <c r="A166" s="2082" t="s">
        <v>5429</v>
      </c>
    </row>
    <row r="167" spans="1:27" ht="17.25" customHeight="1">
      <c r="A167" s="2082" t="s">
        <v>5430</v>
      </c>
    </row>
    <row r="168" spans="1:27" ht="17.25" customHeight="1"/>
    <row r="169" spans="1:27" ht="17.25" customHeight="1"/>
    <row r="170" spans="1:27" ht="17.25" customHeight="1"/>
    <row r="171" spans="1:27" ht="17.25" customHeight="1"/>
    <row r="172" spans="1:27" ht="17.25" customHeight="1"/>
    <row r="173" spans="1:27" ht="17.25" customHeight="1">
      <c r="Y173" s="2049"/>
      <c r="Z173" s="2049"/>
      <c r="AA173" s="2049"/>
    </row>
    <row r="174" spans="1:27" ht="17.25" customHeight="1"/>
    <row r="175" spans="1:27" ht="17.25" customHeight="1"/>
    <row r="176" spans="1:27" ht="17.25" customHeight="1"/>
    <row r="177" spans="1:28" ht="17.25" customHeight="1"/>
    <row r="178" spans="1:28" ht="17.25" customHeight="1"/>
    <row r="179" spans="1:28" ht="17.25" customHeight="1">
      <c r="A179" s="5418" t="s">
        <v>85</v>
      </c>
      <c r="B179" s="5418"/>
      <c r="C179" s="5418"/>
      <c r="D179" s="5418"/>
      <c r="E179" s="5418"/>
      <c r="F179" s="5418"/>
      <c r="G179" s="5418"/>
      <c r="H179" s="5418"/>
      <c r="I179" s="5418"/>
      <c r="J179" s="5418"/>
      <c r="K179" s="5418"/>
      <c r="L179" s="5418"/>
      <c r="M179" s="5418"/>
      <c r="N179" s="5418"/>
      <c r="O179" s="5418"/>
      <c r="P179" s="5418"/>
      <c r="Q179" s="5418"/>
      <c r="R179" s="5418"/>
      <c r="S179" s="5418"/>
      <c r="T179" s="5418"/>
      <c r="U179" s="5418"/>
      <c r="V179" s="5418"/>
      <c r="W179" s="5418"/>
      <c r="X179" s="5418"/>
      <c r="Y179" s="5418"/>
      <c r="Z179" s="5418"/>
      <c r="AA179" s="5418"/>
      <c r="AB179" s="5418"/>
    </row>
    <row r="180" spans="1:28" ht="17.25" customHeight="1">
      <c r="A180" s="2049" t="s">
        <v>4582</v>
      </c>
    </row>
    <row r="181" spans="1:28" ht="6" customHeight="1">
      <c r="B181" s="2069"/>
      <c r="C181" s="2070"/>
      <c r="D181" s="2070"/>
      <c r="E181" s="2070"/>
      <c r="F181" s="2070"/>
      <c r="G181" s="2070"/>
      <c r="H181" s="2070"/>
      <c r="I181" s="2070"/>
      <c r="J181" s="2070"/>
      <c r="K181" s="2070"/>
      <c r="L181" s="2070"/>
      <c r="M181" s="2070"/>
      <c r="N181" s="2070"/>
      <c r="O181" s="2070"/>
      <c r="P181" s="2070"/>
      <c r="Q181" s="2070"/>
      <c r="R181" s="2070"/>
      <c r="S181" s="2070"/>
      <c r="T181" s="2070"/>
      <c r="U181" s="2070"/>
      <c r="V181" s="2070"/>
      <c r="W181" s="2070"/>
      <c r="X181" s="2070"/>
      <c r="Y181" s="2071"/>
      <c r="Z181" s="2071"/>
      <c r="AA181" s="2071"/>
      <c r="AB181" s="2072"/>
    </row>
    <row r="182" spans="1:28" ht="17.25" customHeight="1">
      <c r="B182" s="2073" t="s">
        <v>4031</v>
      </c>
      <c r="K182" s="5454"/>
      <c r="L182" s="5454"/>
      <c r="M182" s="5454"/>
      <c r="Y182" s="2049"/>
      <c r="Z182" s="2049"/>
      <c r="AA182" s="2049"/>
      <c r="AB182" s="2077"/>
    </row>
    <row r="183" spans="1:28" ht="6" customHeight="1">
      <c r="B183" s="2074"/>
      <c r="C183" s="2059"/>
      <c r="D183" s="2059"/>
      <c r="E183" s="2059"/>
      <c r="F183" s="2059"/>
      <c r="G183" s="2059"/>
      <c r="H183" s="2059"/>
      <c r="I183" s="2059"/>
      <c r="J183" s="2059"/>
      <c r="K183" s="2059"/>
      <c r="L183" s="2059"/>
      <c r="M183" s="2059"/>
      <c r="N183" s="2059"/>
      <c r="O183" s="2059"/>
      <c r="P183" s="2059"/>
      <c r="Q183" s="2059"/>
      <c r="R183" s="2059"/>
      <c r="S183" s="2059"/>
      <c r="T183" s="2059"/>
      <c r="U183" s="2059"/>
      <c r="V183" s="2059"/>
      <c r="W183" s="2059"/>
      <c r="X183" s="2059"/>
      <c r="Y183" s="2075"/>
      <c r="Z183" s="2075"/>
      <c r="AA183" s="2075"/>
      <c r="AB183" s="2076"/>
    </row>
    <row r="184" spans="1:28" ht="6" customHeight="1">
      <c r="B184" s="2069"/>
      <c r="C184" s="2070"/>
      <c r="D184" s="2070"/>
      <c r="E184" s="2070"/>
      <c r="F184" s="2070"/>
      <c r="G184" s="2070"/>
      <c r="H184" s="2070"/>
      <c r="I184" s="2070"/>
      <c r="J184" s="2070"/>
      <c r="K184" s="2070"/>
      <c r="L184" s="2070"/>
      <c r="M184" s="2070"/>
      <c r="N184" s="2070"/>
      <c r="O184" s="2070"/>
      <c r="P184" s="2070"/>
      <c r="Q184" s="2070"/>
      <c r="R184" s="2070"/>
      <c r="S184" s="2070"/>
      <c r="T184" s="2070"/>
      <c r="U184" s="2070"/>
      <c r="V184" s="2070"/>
      <c r="W184" s="2070"/>
      <c r="X184" s="2070"/>
      <c r="Y184" s="2071"/>
      <c r="Z184" s="2071"/>
      <c r="AA184" s="2071"/>
      <c r="AB184" s="2072"/>
    </row>
    <row r="185" spans="1:28" ht="17.25" customHeight="1">
      <c r="B185" s="2073" t="s">
        <v>4032</v>
      </c>
      <c r="K185" s="5454"/>
      <c r="L185" s="5454"/>
      <c r="M185" s="5454"/>
      <c r="N185" s="2052" t="s">
        <v>481</v>
      </c>
      <c r="Y185" s="2049"/>
      <c r="Z185" s="2049"/>
      <c r="AA185" s="2049"/>
      <c r="AB185" s="2077"/>
    </row>
    <row r="186" spans="1:28" ht="6" customHeight="1">
      <c r="B186" s="2074"/>
      <c r="C186" s="2059"/>
      <c r="D186" s="2059"/>
      <c r="E186" s="2059"/>
      <c r="F186" s="2059"/>
      <c r="G186" s="2059"/>
      <c r="H186" s="2059"/>
      <c r="I186" s="2059"/>
      <c r="J186" s="2059"/>
      <c r="K186" s="2059"/>
      <c r="L186" s="2059"/>
      <c r="M186" s="2059"/>
      <c r="N186" s="2059"/>
      <c r="O186" s="2059"/>
      <c r="P186" s="2059"/>
      <c r="Q186" s="2059"/>
      <c r="R186" s="2059"/>
      <c r="S186" s="2059"/>
      <c r="T186" s="2059"/>
      <c r="U186" s="2059"/>
      <c r="V186" s="2059"/>
      <c r="W186" s="2059"/>
      <c r="X186" s="2059"/>
      <c r="Y186" s="2075"/>
      <c r="Z186" s="2075"/>
      <c r="AA186" s="2075"/>
      <c r="AB186" s="2076"/>
    </row>
    <row r="187" spans="1:28" ht="6" customHeight="1">
      <c r="B187" s="2069"/>
      <c r="C187" s="2070"/>
      <c r="D187" s="2070"/>
      <c r="E187" s="2070"/>
      <c r="F187" s="2070"/>
      <c r="G187" s="2070"/>
      <c r="H187" s="2070"/>
      <c r="I187" s="2070"/>
      <c r="J187" s="2070"/>
      <c r="K187" s="2070"/>
      <c r="L187" s="2070"/>
      <c r="M187" s="2070"/>
      <c r="N187" s="2070"/>
      <c r="O187" s="2070"/>
      <c r="P187" s="2070"/>
      <c r="Q187" s="2070"/>
      <c r="R187" s="2070"/>
      <c r="S187" s="2070"/>
      <c r="T187" s="2070"/>
      <c r="U187" s="2070"/>
      <c r="V187" s="2070"/>
      <c r="W187" s="2070"/>
      <c r="X187" s="2070"/>
      <c r="Y187" s="2071"/>
      <c r="Z187" s="2071"/>
      <c r="AA187" s="2071"/>
      <c r="AB187" s="2072"/>
    </row>
    <row r="188" spans="1:28" ht="17.25" customHeight="1">
      <c r="B188" s="2073" t="s">
        <v>5096</v>
      </c>
      <c r="N188" s="2052"/>
      <c r="Y188" s="2049"/>
      <c r="Z188" s="2049"/>
      <c r="AA188" s="2049"/>
      <c r="AB188" s="2077"/>
    </row>
    <row r="189" spans="1:28" ht="17.25" customHeight="1">
      <c r="B189" s="2073"/>
      <c r="C189" s="2049" t="s">
        <v>4584</v>
      </c>
      <c r="I189" s="2067" t="s">
        <v>139</v>
      </c>
      <c r="J189" s="2052" t="s">
        <v>498</v>
      </c>
      <c r="L189" s="2067" t="s">
        <v>139</v>
      </c>
      <c r="M189" s="2052" t="s">
        <v>497</v>
      </c>
      <c r="N189" s="2052"/>
      <c r="Y189" s="2049"/>
      <c r="Z189" s="2049"/>
      <c r="AA189" s="2049"/>
      <c r="AB189" s="2077"/>
    </row>
    <row r="190" spans="1:28" ht="17.25" customHeight="1">
      <c r="B190" s="2073"/>
      <c r="C190" s="2049" t="s">
        <v>4585</v>
      </c>
      <c r="I190" s="2067" t="s">
        <v>139</v>
      </c>
      <c r="J190" s="2052" t="s">
        <v>498</v>
      </c>
      <c r="L190" s="2067" t="s">
        <v>139</v>
      </c>
      <c r="M190" s="2052" t="s">
        <v>497</v>
      </c>
      <c r="N190" s="2052"/>
      <c r="Y190" s="2049"/>
      <c r="Z190" s="2049"/>
      <c r="AA190" s="2049"/>
      <c r="AB190" s="2077"/>
    </row>
    <row r="191" spans="1:28" ht="17.25" customHeight="1">
      <c r="B191" s="2073"/>
      <c r="C191" s="2049" t="s">
        <v>3648</v>
      </c>
      <c r="I191" s="2067" t="s">
        <v>139</v>
      </c>
      <c r="J191" s="2052" t="s">
        <v>498</v>
      </c>
      <c r="L191" s="2067" t="s">
        <v>139</v>
      </c>
      <c r="M191" s="2052" t="s">
        <v>497</v>
      </c>
      <c r="N191" s="2052"/>
      <c r="Y191" s="2049"/>
      <c r="Z191" s="2049"/>
      <c r="AA191" s="2049"/>
      <c r="AB191" s="2077"/>
    </row>
    <row r="192" spans="1:28" ht="6" customHeight="1">
      <c r="B192" s="2074"/>
      <c r="C192" s="2059"/>
      <c r="D192" s="2059"/>
      <c r="E192" s="2059"/>
      <c r="F192" s="2059"/>
      <c r="G192" s="2059"/>
      <c r="H192" s="2059"/>
      <c r="I192" s="2059"/>
      <c r="J192" s="2059"/>
      <c r="K192" s="2059"/>
      <c r="L192" s="2059"/>
      <c r="M192" s="2059"/>
      <c r="N192" s="2059"/>
      <c r="O192" s="2059"/>
      <c r="P192" s="2059"/>
      <c r="Q192" s="2059"/>
      <c r="R192" s="2059"/>
      <c r="S192" s="2059"/>
      <c r="T192" s="2059"/>
      <c r="U192" s="2059"/>
      <c r="V192" s="2059"/>
      <c r="W192" s="2059"/>
      <c r="X192" s="2059"/>
      <c r="Y192" s="2075"/>
      <c r="Z192" s="2075"/>
      <c r="AA192" s="2075"/>
      <c r="AB192" s="2076"/>
    </row>
    <row r="193" spans="1:1" ht="17.25" customHeight="1">
      <c r="A193" s="2082" t="s">
        <v>3028</v>
      </c>
    </row>
    <row r="194" spans="1:1" ht="17.25" customHeight="1">
      <c r="A194" s="2082" t="s">
        <v>4738</v>
      </c>
    </row>
    <row r="195" spans="1:1" ht="17.25" customHeight="1">
      <c r="A195" s="2082" t="s">
        <v>4739</v>
      </c>
    </row>
    <row r="196" spans="1:1" ht="17.25" customHeight="1">
      <c r="A196" s="2082" t="s">
        <v>5431</v>
      </c>
    </row>
    <row r="197" spans="1:1" ht="17.25" customHeight="1">
      <c r="A197" s="2082" t="s">
        <v>5432</v>
      </c>
    </row>
    <row r="198" spans="1:1" ht="17.25" customHeight="1">
      <c r="A198" s="2082" t="s">
        <v>5433</v>
      </c>
    </row>
    <row r="199" spans="1:1" ht="17.25" customHeight="1">
      <c r="A199" s="2082" t="s">
        <v>4364</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 ref="I59:L59"/>
    <mergeCell ref="I65:L65"/>
    <mergeCell ref="T72:W72"/>
    <mergeCell ref="T73:W73"/>
    <mergeCell ref="I80:L80"/>
    <mergeCell ref="I68:L68"/>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P94:Q94"/>
    <mergeCell ref="S94:T94"/>
    <mergeCell ref="V94:W94"/>
    <mergeCell ref="I131:L131"/>
    <mergeCell ref="T135:W135"/>
    <mergeCell ref="T136:W136"/>
    <mergeCell ref="I143:L143"/>
    <mergeCell ref="I144:L144"/>
    <mergeCell ref="V159:W159"/>
    <mergeCell ref="A179:AB179"/>
    <mergeCell ref="V155:W155"/>
    <mergeCell ref="V156:W156"/>
    <mergeCell ref="K182:M182"/>
    <mergeCell ref="K185:M185"/>
    <mergeCell ref="G148:L148"/>
    <mergeCell ref="P148:T148"/>
    <mergeCell ref="P155:Q155"/>
    <mergeCell ref="S155:T155"/>
    <mergeCell ref="P159:Q159"/>
    <mergeCell ref="S159:T159"/>
    <mergeCell ref="P156:Q156"/>
    <mergeCell ref="S156:T156"/>
  </mergeCells>
  <phoneticPr fontId="136"/>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49" customWidth="1"/>
    <col min="25" max="27" width="3.125" style="2066" customWidth="1"/>
    <col min="28" max="28" width="3.125" style="2049" customWidth="1"/>
    <col min="29" max="29" width="12.375" style="2049" customWidth="1"/>
    <col min="30" max="30" width="9" style="2049" customWidth="1"/>
    <col min="31" max="16384" width="9" style="2049"/>
  </cols>
  <sheetData>
    <row r="1" spans="1:28" ht="17.25" customHeight="1">
      <c r="A1" s="2048" t="s">
        <v>4740</v>
      </c>
      <c r="G1" s="2050"/>
      <c r="H1" s="2050"/>
      <c r="Y1" s="2051"/>
      <c r="Z1" s="2051"/>
      <c r="AA1" s="2051"/>
    </row>
    <row r="2" spans="1:28" ht="17.25" customHeight="1">
      <c r="Y2" s="2051"/>
      <c r="Z2" s="2051"/>
      <c r="AA2" s="2051"/>
    </row>
    <row r="3" spans="1:28" ht="25.5" customHeight="1">
      <c r="A3" s="5464" t="s">
        <v>4741</v>
      </c>
      <c r="B3" s="5464"/>
      <c r="C3" s="5464"/>
      <c r="D3" s="5464"/>
      <c r="E3" s="5464"/>
      <c r="F3" s="5464"/>
      <c r="G3" s="5464"/>
      <c r="H3" s="5464"/>
      <c r="I3" s="5464"/>
      <c r="J3" s="5464"/>
      <c r="K3" s="5464"/>
      <c r="L3" s="5464"/>
      <c r="M3" s="5464"/>
      <c r="N3" s="5464"/>
      <c r="O3" s="5464"/>
      <c r="P3" s="5464"/>
      <c r="Q3" s="5464"/>
      <c r="R3" s="5464"/>
      <c r="S3" s="5464"/>
      <c r="T3" s="5464"/>
      <c r="U3" s="5464"/>
      <c r="V3" s="5464"/>
      <c r="W3" s="5464"/>
      <c r="X3" s="5464"/>
      <c r="Y3" s="5464"/>
      <c r="Z3" s="5464"/>
      <c r="AA3" s="5464"/>
      <c r="AB3" s="5464"/>
    </row>
    <row r="4" spans="1:28" ht="17.25" customHeight="1">
      <c r="A4" s="5418" t="s">
        <v>5498</v>
      </c>
      <c r="B4" s="5418"/>
      <c r="C4" s="5418"/>
      <c r="D4" s="5418"/>
      <c r="E4" s="5418"/>
      <c r="F4" s="5418"/>
      <c r="G4" s="5418"/>
      <c r="H4" s="5418"/>
      <c r="I4" s="5418"/>
      <c r="J4" s="5418"/>
      <c r="K4" s="5418"/>
      <c r="L4" s="5418"/>
      <c r="M4" s="5418"/>
      <c r="N4" s="5418"/>
      <c r="O4" s="5418"/>
      <c r="P4" s="5418"/>
      <c r="Q4" s="5418"/>
      <c r="R4" s="5418"/>
      <c r="S4" s="5418"/>
      <c r="T4" s="5418"/>
      <c r="U4" s="5418"/>
      <c r="V4" s="5418"/>
      <c r="W4" s="5418"/>
      <c r="X4" s="5418"/>
      <c r="Y4" s="5418"/>
      <c r="Z4" s="5418"/>
      <c r="AA4" s="5418"/>
      <c r="AB4" s="5418"/>
    </row>
    <row r="5" spans="1:28" ht="17.25" customHeight="1">
      <c r="A5" s="5418" t="s">
        <v>15</v>
      </c>
      <c r="B5" s="5418"/>
      <c r="C5" s="5418"/>
      <c r="D5" s="5418"/>
      <c r="E5" s="5418"/>
      <c r="F5" s="5418"/>
      <c r="G5" s="5418"/>
      <c r="H5" s="5418"/>
      <c r="I5" s="5418"/>
      <c r="J5" s="5418"/>
      <c r="K5" s="5418"/>
      <c r="L5" s="5418"/>
      <c r="M5" s="5418"/>
      <c r="N5" s="5418"/>
      <c r="O5" s="5418"/>
      <c r="P5" s="5418"/>
      <c r="Q5" s="5418"/>
      <c r="R5" s="5418"/>
      <c r="S5" s="5418"/>
      <c r="T5" s="5418"/>
      <c r="U5" s="5418"/>
      <c r="V5" s="5418"/>
      <c r="W5" s="5418"/>
      <c r="X5" s="5418"/>
      <c r="Y5" s="5418"/>
      <c r="Z5" s="5418"/>
      <c r="AA5" s="5418"/>
      <c r="AB5" s="5418"/>
    </row>
    <row r="6" spans="1:28" ht="17.25" customHeight="1">
      <c r="A6" s="2053"/>
      <c r="B6" s="2053"/>
      <c r="C6" s="2053"/>
      <c r="D6" s="2053"/>
      <c r="E6" s="2053"/>
      <c r="F6" s="2053"/>
      <c r="G6" s="2053"/>
      <c r="H6" s="2053"/>
      <c r="I6" s="2053"/>
      <c r="J6" s="2053"/>
      <c r="K6" s="2053"/>
      <c r="L6" s="2053"/>
      <c r="M6" s="2053"/>
      <c r="N6" s="2053"/>
      <c r="O6" s="2053"/>
      <c r="P6" s="2053"/>
      <c r="Q6" s="2053"/>
      <c r="R6" s="2053"/>
      <c r="S6" s="2053"/>
      <c r="T6" s="2053"/>
      <c r="U6" s="2053"/>
      <c r="V6" s="2053"/>
      <c r="W6" s="2053"/>
      <c r="X6" s="2053"/>
      <c r="Y6" s="2053"/>
      <c r="Z6" s="2053"/>
      <c r="AA6" s="2053"/>
      <c r="AB6" s="2053"/>
    </row>
    <row r="7" spans="1:28" ht="17.25" customHeight="1">
      <c r="B7" s="2052"/>
      <c r="C7" s="2052"/>
      <c r="D7" s="2052"/>
      <c r="E7" s="2052"/>
      <c r="F7" s="2052"/>
      <c r="N7" s="2052"/>
      <c r="U7" s="5445"/>
      <c r="V7" s="5445"/>
      <c r="W7" s="2049" t="s">
        <v>477</v>
      </c>
      <c r="X7" s="2084"/>
      <c r="Y7" s="2049" t="s">
        <v>5</v>
      </c>
      <c r="Z7" s="2084"/>
      <c r="AA7" s="2049" t="s">
        <v>478</v>
      </c>
    </row>
    <row r="8" spans="1:28" ht="17.25" customHeight="1">
      <c r="B8" s="2052"/>
      <c r="C8" s="2052"/>
      <c r="D8" s="2052"/>
      <c r="E8" s="2052"/>
      <c r="F8" s="2052"/>
      <c r="G8" s="2052"/>
      <c r="H8" s="2052"/>
      <c r="Y8" s="2049"/>
      <c r="Z8" s="2049"/>
      <c r="AA8" s="2049"/>
    </row>
    <row r="9" spans="1:28" ht="18" customHeight="1">
      <c r="A9" s="2049" t="s">
        <v>3599</v>
      </c>
      <c r="D9" s="2052"/>
      <c r="E9" s="2052"/>
      <c r="F9" s="2052"/>
      <c r="G9" s="2052"/>
      <c r="H9" s="2052"/>
      <c r="Y9" s="2049"/>
      <c r="Z9" s="2049"/>
      <c r="AA9" s="2049"/>
    </row>
    <row r="10" spans="1:28" ht="18" customHeight="1">
      <c r="Y10" s="2049"/>
      <c r="Z10" s="2049"/>
      <c r="AA10" s="2049"/>
    </row>
    <row r="11" spans="1:28" ht="17.25" customHeight="1">
      <c r="L11" s="2049" t="s">
        <v>3640</v>
      </c>
      <c r="S11" s="5446" t="str">
        <f>cst_wskakunin_owner1__address</f>
        <v>埼玉県埼玉県さいたま市浦和区岸町７－１２－３</v>
      </c>
      <c r="T11" s="5446"/>
      <c r="U11" s="5446"/>
      <c r="V11" s="5446"/>
      <c r="W11" s="5446"/>
      <c r="X11" s="5446"/>
      <c r="Y11" s="5446"/>
      <c r="Z11" s="5446"/>
      <c r="AA11" s="5446"/>
      <c r="AB11" s="5446"/>
    </row>
    <row r="12" spans="1:28" ht="17.25" customHeight="1">
      <c r="L12" s="2049" t="s">
        <v>3601</v>
      </c>
      <c r="S12" s="5446"/>
      <c r="T12" s="5446"/>
      <c r="U12" s="5446"/>
      <c r="V12" s="5446"/>
      <c r="W12" s="5446"/>
      <c r="X12" s="5446"/>
      <c r="Y12" s="5446"/>
      <c r="Z12" s="5446"/>
      <c r="AA12" s="5446"/>
      <c r="AB12" s="5446"/>
    </row>
    <row r="13" spans="1:28" ht="17.25" customHeight="1">
      <c r="L13" s="2049" t="s">
        <v>3110</v>
      </c>
      <c r="S13" s="5447" t="str">
        <f>cst_wskakunin_owner1__space3</f>
        <v>テスト建て主
代表取締役社長　テストさん</v>
      </c>
      <c r="T13" s="5447"/>
      <c r="U13" s="5447"/>
      <c r="V13" s="5447"/>
      <c r="W13" s="5447"/>
      <c r="X13" s="5447"/>
      <c r="Y13" s="5447"/>
      <c r="Z13" s="5447"/>
      <c r="AA13" s="5447"/>
      <c r="AB13" s="5447"/>
    </row>
    <row r="14" spans="1:28" ht="17.25" customHeight="1">
      <c r="L14" s="2049" t="s">
        <v>3111</v>
      </c>
      <c r="S14" s="5447"/>
      <c r="T14" s="5447"/>
      <c r="U14" s="5447"/>
      <c r="V14" s="5447"/>
      <c r="W14" s="5447"/>
      <c r="X14" s="5447"/>
      <c r="Y14" s="5447"/>
      <c r="Z14" s="5447"/>
      <c r="AA14" s="5447"/>
      <c r="AB14" s="5447"/>
    </row>
    <row r="15" spans="1:28" ht="17.25" customHeight="1">
      <c r="Y15" s="2049"/>
      <c r="Z15" s="2049"/>
      <c r="AA15" s="2049"/>
    </row>
    <row r="16" spans="1:28" ht="17.25" customHeight="1">
      <c r="A16" s="2049" t="s">
        <v>4742</v>
      </c>
      <c r="Y16" s="2049"/>
      <c r="Z16" s="2049"/>
      <c r="AA16" s="2049"/>
    </row>
    <row r="17" spans="1:28" ht="17.25" customHeight="1">
      <c r="A17" s="2049" t="s">
        <v>4743</v>
      </c>
      <c r="Y17" s="2049"/>
      <c r="Z17" s="2049"/>
      <c r="AA17" s="2049"/>
    </row>
    <row r="18" spans="1:28" ht="17.25" customHeight="1">
      <c r="Y18" s="2049"/>
      <c r="Z18" s="2049"/>
      <c r="AA18" s="2049"/>
    </row>
    <row r="19" spans="1:28" ht="17.25" customHeight="1">
      <c r="A19" s="5418" t="s">
        <v>0</v>
      </c>
      <c r="B19" s="5418"/>
      <c r="C19" s="5418"/>
      <c r="D19" s="5418"/>
      <c r="E19" s="5418"/>
      <c r="F19" s="5418"/>
      <c r="G19" s="5418"/>
      <c r="H19" s="5418"/>
      <c r="I19" s="5418"/>
      <c r="J19" s="5418"/>
      <c r="K19" s="5418"/>
      <c r="L19" s="5418"/>
      <c r="M19" s="5418"/>
      <c r="N19" s="5418"/>
      <c r="O19" s="5418"/>
      <c r="P19" s="5418"/>
      <c r="Q19" s="5418"/>
      <c r="R19" s="5418"/>
      <c r="S19" s="5418"/>
      <c r="T19" s="5418"/>
      <c r="U19" s="5418"/>
      <c r="V19" s="5418"/>
      <c r="W19" s="5418"/>
      <c r="X19" s="5418"/>
      <c r="Y19" s="5418"/>
      <c r="Z19" s="5418"/>
      <c r="AA19" s="5418"/>
      <c r="AB19" s="5418"/>
    </row>
    <row r="20" spans="1:28" ht="17.25" customHeight="1">
      <c r="Y20" s="2049"/>
      <c r="Z20" s="2049"/>
      <c r="AA20" s="2049"/>
    </row>
    <row r="21" spans="1:28" ht="17.25" customHeight="1">
      <c r="A21" s="2049" t="s">
        <v>4542</v>
      </c>
      <c r="Y21" s="2049"/>
      <c r="Z21" s="2049"/>
      <c r="AA21" s="2049"/>
    </row>
    <row r="22" spans="1:28" ht="17.25" customHeight="1">
      <c r="A22" s="2049" t="s">
        <v>4744</v>
      </c>
      <c r="M22" s="2052" t="s">
        <v>6</v>
      </c>
      <c r="N22" s="5426"/>
      <c r="O22" s="5426"/>
      <c r="P22" s="5426"/>
      <c r="Q22" s="5426"/>
      <c r="R22" s="5426"/>
      <c r="S22" s="5426"/>
      <c r="T22" s="5426"/>
      <c r="U22" s="2052" t="s">
        <v>7</v>
      </c>
      <c r="Y22" s="2049"/>
      <c r="Z22" s="2049"/>
      <c r="AA22" s="2049"/>
    </row>
    <row r="23" spans="1:28" ht="17.25" customHeight="1">
      <c r="A23" s="2049" t="s">
        <v>4745</v>
      </c>
      <c r="M23" s="5445"/>
      <c r="N23" s="5445"/>
      <c r="O23" s="2052" t="s">
        <v>477</v>
      </c>
      <c r="P23" s="5445"/>
      <c r="Q23" s="5445"/>
      <c r="R23" s="2052" t="s">
        <v>5</v>
      </c>
      <c r="S23" s="5445"/>
      <c r="T23" s="5445"/>
      <c r="U23" s="2052" t="s">
        <v>478</v>
      </c>
      <c r="Y23" s="2049"/>
      <c r="Z23" s="2049"/>
      <c r="AA23" s="2049"/>
    </row>
    <row r="24" spans="1:28" ht="17.25" customHeight="1">
      <c r="A24" s="2049" t="s">
        <v>4746</v>
      </c>
      <c r="B24" s="2056"/>
      <c r="M24" s="2049" t="s">
        <v>3001</v>
      </c>
      <c r="Y24" s="2051"/>
      <c r="Z24" s="2051"/>
      <c r="AA24" s="2051"/>
    </row>
    <row r="25" spans="1:28" ht="17.25" customHeight="1">
      <c r="B25" s="2052"/>
      <c r="C25" s="2056"/>
      <c r="D25" s="2055"/>
      <c r="M25" s="2049" t="s">
        <v>4747</v>
      </c>
      <c r="Y25" s="2051"/>
      <c r="Z25" s="2051"/>
      <c r="AA25" s="2051"/>
    </row>
    <row r="26" spans="1:28" ht="17.25" customHeight="1">
      <c r="A26" s="2049" t="s">
        <v>4748</v>
      </c>
      <c r="B26" s="2052"/>
      <c r="C26" s="2056"/>
      <c r="Y26" s="2049"/>
      <c r="Z26" s="2049"/>
      <c r="AA26" s="2049"/>
    </row>
    <row r="27" spans="1:28" ht="17.25" customHeight="1">
      <c r="B27" s="5461" t="str">
        <f>cst_wskakunin_BUILD__address</f>
        <v>埼玉県さいたま市緑区</v>
      </c>
      <c r="C27" s="5461"/>
      <c r="D27" s="5461"/>
      <c r="E27" s="5461"/>
      <c r="F27" s="5461"/>
      <c r="G27" s="5461"/>
      <c r="H27" s="5461"/>
      <c r="I27" s="5461"/>
      <c r="J27" s="5461"/>
      <c r="K27" s="5461"/>
      <c r="L27" s="5461"/>
      <c r="M27" s="5461"/>
      <c r="N27" s="5461"/>
      <c r="O27" s="5461"/>
      <c r="P27" s="5461"/>
      <c r="Q27" s="5461"/>
      <c r="R27" s="5461"/>
      <c r="S27" s="5461"/>
      <c r="T27" s="5461"/>
      <c r="U27" s="5461"/>
      <c r="V27" s="5461"/>
      <c r="W27" s="5461"/>
      <c r="X27" s="5461"/>
      <c r="Y27" s="5461"/>
      <c r="Z27" s="5461"/>
      <c r="AA27" s="5461"/>
    </row>
    <row r="28" spans="1:28" ht="17.25" customHeight="1">
      <c r="B28" s="5461"/>
      <c r="C28" s="5461"/>
      <c r="D28" s="5461"/>
      <c r="E28" s="5461"/>
      <c r="F28" s="5461"/>
      <c r="G28" s="5461"/>
      <c r="H28" s="5461"/>
      <c r="I28" s="5461"/>
      <c r="J28" s="5461"/>
      <c r="K28" s="5461"/>
      <c r="L28" s="5461"/>
      <c r="M28" s="5461"/>
      <c r="N28" s="5461"/>
      <c r="O28" s="5461"/>
      <c r="P28" s="5461"/>
      <c r="Q28" s="5461"/>
      <c r="R28" s="5461"/>
      <c r="S28" s="5461"/>
      <c r="T28" s="5461"/>
      <c r="U28" s="5461"/>
      <c r="V28" s="5461"/>
      <c r="W28" s="5461"/>
      <c r="X28" s="5461"/>
      <c r="Y28" s="5461"/>
      <c r="Z28" s="5461"/>
      <c r="AA28" s="5461"/>
    </row>
    <row r="29" spans="1:28" ht="17.25" customHeight="1">
      <c r="A29" s="2049" t="s">
        <v>5499</v>
      </c>
      <c r="B29" s="2052"/>
      <c r="C29" s="2056"/>
      <c r="E29" s="2056"/>
      <c r="J29" s="2056"/>
      <c r="O29" s="2056"/>
      <c r="Y29" s="2049"/>
      <c r="Z29" s="2049"/>
      <c r="AA29" s="2049"/>
    </row>
    <row r="30" spans="1:28" ht="17.25" customHeight="1">
      <c r="B30" s="2090" t="s">
        <v>139</v>
      </c>
      <c r="C30" s="1179" t="s">
        <v>498</v>
      </c>
      <c r="D30" s="1176"/>
      <c r="E30" s="2090" t="s">
        <v>139</v>
      </c>
      <c r="F30" s="1179" t="s">
        <v>497</v>
      </c>
      <c r="Y30" s="2049"/>
      <c r="Z30" s="2049"/>
      <c r="AA30" s="2049"/>
    </row>
    <row r="31" spans="1:28" ht="17.25" customHeight="1">
      <c r="A31" s="2049" t="s">
        <v>5500</v>
      </c>
      <c r="B31" s="2052"/>
      <c r="C31" s="2056"/>
      <c r="Y31" s="2051"/>
      <c r="Z31" s="2051"/>
      <c r="AA31" s="2051"/>
    </row>
    <row r="32" spans="1:28" ht="17.25" customHeight="1">
      <c r="B32" s="2090" t="s">
        <v>139</v>
      </c>
      <c r="C32" s="1179" t="s">
        <v>498</v>
      </c>
      <c r="D32" s="1176"/>
      <c r="E32" s="2090" t="s">
        <v>139</v>
      </c>
      <c r="F32" s="1179" t="s">
        <v>497</v>
      </c>
      <c r="Y32" s="2049"/>
      <c r="Z32" s="2049"/>
      <c r="AA32" s="2049"/>
    </row>
    <row r="33" spans="1:28" ht="17.25" customHeight="1">
      <c r="A33" s="2049" t="s">
        <v>5501</v>
      </c>
      <c r="K33" s="2056"/>
      <c r="M33" s="2050"/>
      <c r="N33" s="2056"/>
      <c r="S33" s="2056"/>
      <c r="V33" s="2051"/>
      <c r="W33" s="2056"/>
      <c r="X33" s="2055"/>
      <c r="Y33" s="2051"/>
      <c r="Z33" s="2051"/>
      <c r="AA33" s="2051"/>
    </row>
    <row r="34" spans="1:28" ht="17.25" customHeight="1">
      <c r="A34" s="2049" t="s">
        <v>5502</v>
      </c>
      <c r="K34" s="2056"/>
      <c r="M34" s="2050"/>
      <c r="N34" s="2056"/>
      <c r="S34" s="2056"/>
      <c r="V34" s="2051"/>
      <c r="W34" s="2056"/>
      <c r="X34" s="2055"/>
      <c r="Y34" s="2051"/>
      <c r="Z34" s="2051"/>
      <c r="AA34" s="2051"/>
    </row>
    <row r="35" spans="1:28" ht="17.25" customHeight="1">
      <c r="B35" s="5482"/>
      <c r="C35" s="5482"/>
      <c r="D35" s="5482"/>
      <c r="E35" s="5482"/>
      <c r="F35" s="5482"/>
      <c r="G35" s="5482"/>
      <c r="H35" s="5482"/>
      <c r="I35" s="5482"/>
      <c r="J35" s="5482"/>
      <c r="K35" s="5482"/>
      <c r="L35" s="5482"/>
      <c r="M35" s="5482"/>
      <c r="N35" s="5482"/>
      <c r="O35" s="5482"/>
      <c r="P35" s="5482"/>
      <c r="Q35" s="5482"/>
      <c r="R35" s="5482"/>
      <c r="S35" s="5482"/>
      <c r="T35" s="5482"/>
      <c r="U35" s="5482"/>
      <c r="V35" s="5482"/>
      <c r="W35" s="5482"/>
      <c r="X35" s="5482"/>
      <c r="Y35" s="5482"/>
      <c r="Z35" s="5482"/>
      <c r="AA35" s="5482"/>
    </row>
    <row r="36" spans="1:28" ht="17.25" customHeight="1">
      <c r="A36" s="2049" t="s">
        <v>5503</v>
      </c>
      <c r="K36" s="2056"/>
      <c r="M36" s="2050"/>
      <c r="N36" s="2056"/>
      <c r="S36" s="2056"/>
      <c r="V36" s="2051"/>
      <c r="W36" s="2056"/>
      <c r="X36" s="2055"/>
      <c r="Y36" s="2051"/>
      <c r="Z36" s="2051"/>
      <c r="AA36" s="2051"/>
    </row>
    <row r="37" spans="1:28" ht="17.25" customHeight="1">
      <c r="B37" s="5482"/>
      <c r="C37" s="5482"/>
      <c r="D37" s="5482"/>
      <c r="E37" s="5482"/>
      <c r="F37" s="5482"/>
      <c r="G37" s="5482"/>
      <c r="H37" s="5482"/>
      <c r="I37" s="5482"/>
      <c r="J37" s="5482"/>
      <c r="K37" s="5482"/>
      <c r="L37" s="5482"/>
      <c r="M37" s="5482"/>
      <c r="N37" s="5482"/>
      <c r="O37" s="5482"/>
      <c r="P37" s="5482"/>
      <c r="Q37" s="5482"/>
      <c r="R37" s="5482"/>
      <c r="S37" s="5482"/>
      <c r="T37" s="5482"/>
      <c r="U37" s="5482"/>
      <c r="V37" s="5482"/>
      <c r="W37" s="5482"/>
      <c r="X37" s="5482"/>
      <c r="Y37" s="5482"/>
      <c r="Z37" s="5482"/>
      <c r="AA37" s="5482"/>
    </row>
    <row r="38" spans="1:28" ht="17.25" customHeight="1">
      <c r="B38" s="5482"/>
      <c r="C38" s="5482"/>
      <c r="D38" s="5482"/>
      <c r="E38" s="5482"/>
      <c r="F38" s="5482"/>
      <c r="G38" s="5482"/>
      <c r="H38" s="5482"/>
      <c r="I38" s="5482"/>
      <c r="J38" s="5482"/>
      <c r="K38" s="5482"/>
      <c r="L38" s="5482"/>
      <c r="M38" s="5482"/>
      <c r="N38" s="5482"/>
      <c r="O38" s="5482"/>
      <c r="P38" s="5482"/>
      <c r="Q38" s="5482"/>
      <c r="R38" s="5482"/>
      <c r="S38" s="5482"/>
      <c r="T38" s="5482"/>
      <c r="U38" s="5482"/>
      <c r="V38" s="5482"/>
      <c r="W38" s="5482"/>
      <c r="X38" s="5482"/>
      <c r="Y38" s="5482"/>
      <c r="Z38" s="5482"/>
      <c r="AA38" s="5482"/>
      <c r="AB38" s="2058"/>
    </row>
    <row r="39" spans="1:28" ht="17.25" customHeight="1">
      <c r="A39" s="2059"/>
      <c r="B39" s="2059"/>
      <c r="C39" s="2059"/>
      <c r="D39" s="2059"/>
      <c r="E39" s="2059"/>
      <c r="F39" s="2059"/>
      <c r="G39" s="2059"/>
      <c r="H39" s="2059"/>
      <c r="I39" s="2060"/>
      <c r="J39" s="2060"/>
      <c r="K39" s="2060"/>
      <c r="L39" s="2060"/>
      <c r="M39" s="2060"/>
      <c r="N39" s="2061"/>
      <c r="O39" s="2061"/>
      <c r="P39" s="2061"/>
      <c r="Q39" s="2061"/>
      <c r="R39" s="2061"/>
      <c r="S39" s="2061"/>
      <c r="T39" s="2061"/>
      <c r="U39" s="2061"/>
      <c r="V39" s="2061"/>
      <c r="W39" s="2061"/>
      <c r="X39" s="2061"/>
      <c r="Y39" s="2061"/>
      <c r="Z39" s="2061"/>
      <c r="AA39" s="2061"/>
      <c r="AB39" s="2061"/>
    </row>
    <row r="40" spans="1:28" ht="26.25" customHeight="1">
      <c r="A40" s="5465" t="s">
        <v>3114</v>
      </c>
      <c r="B40" s="5466"/>
      <c r="C40" s="5466"/>
      <c r="D40" s="5466"/>
      <c r="E40" s="5466"/>
      <c r="F40" s="5466"/>
      <c r="G40" s="5466"/>
      <c r="H40" s="5466"/>
      <c r="I40" s="5466"/>
      <c r="J40" s="5467"/>
      <c r="K40" s="5468" t="s">
        <v>3633</v>
      </c>
      <c r="L40" s="5469"/>
      <c r="M40" s="5469"/>
      <c r="N40" s="5469"/>
      <c r="O40" s="5469"/>
      <c r="P40" s="5469"/>
      <c r="Q40" s="5469"/>
      <c r="R40" s="5469"/>
      <c r="S40" s="5469"/>
      <c r="T40" s="5469"/>
      <c r="U40" s="5469"/>
      <c r="V40" s="5469"/>
      <c r="W40" s="5469"/>
      <c r="X40" s="5469"/>
      <c r="Y40" s="5469"/>
      <c r="Z40" s="5469"/>
      <c r="AA40" s="5469"/>
      <c r="AB40" s="5470"/>
    </row>
    <row r="41" spans="1:28" ht="26.25" customHeight="1">
      <c r="A41" s="5465" t="s">
        <v>3634</v>
      </c>
      <c r="B41" s="5466"/>
      <c r="C41" s="5466"/>
      <c r="D41" s="5466"/>
      <c r="E41" s="5466"/>
      <c r="F41" s="5466"/>
      <c r="G41" s="5466"/>
      <c r="H41" s="5466"/>
      <c r="I41" s="5466"/>
      <c r="J41" s="5467"/>
      <c r="K41" s="5471"/>
      <c r="L41" s="5472"/>
      <c r="M41" s="5472"/>
      <c r="N41" s="5472"/>
      <c r="O41" s="5472"/>
      <c r="P41" s="5472"/>
      <c r="Q41" s="5472"/>
      <c r="R41" s="5472"/>
      <c r="S41" s="5472"/>
      <c r="T41" s="5472"/>
      <c r="U41" s="5472"/>
      <c r="V41" s="5472"/>
      <c r="W41" s="5472"/>
      <c r="X41" s="5472"/>
      <c r="Y41" s="5472"/>
      <c r="Z41" s="5472"/>
      <c r="AA41" s="5472"/>
      <c r="AB41" s="5473"/>
    </row>
    <row r="42" spans="1:28" ht="26.25" customHeight="1">
      <c r="A42" s="5477" t="s">
        <v>3635</v>
      </c>
      <c r="B42" s="5478"/>
      <c r="C42" s="5478"/>
      <c r="D42" s="5478"/>
      <c r="E42" s="5478"/>
      <c r="F42" s="5478"/>
      <c r="G42" s="5478"/>
      <c r="H42" s="5478"/>
      <c r="I42" s="5478"/>
      <c r="J42" s="5479"/>
      <c r="K42" s="5471"/>
      <c r="L42" s="5472"/>
      <c r="M42" s="5472"/>
      <c r="N42" s="5472"/>
      <c r="O42" s="5472"/>
      <c r="P42" s="5472"/>
      <c r="Q42" s="5472"/>
      <c r="R42" s="5472"/>
      <c r="S42" s="5472"/>
      <c r="T42" s="5472"/>
      <c r="U42" s="5472"/>
      <c r="V42" s="5472"/>
      <c r="W42" s="5472"/>
      <c r="X42" s="5472"/>
      <c r="Y42" s="5472"/>
      <c r="Z42" s="5472"/>
      <c r="AA42" s="5472"/>
      <c r="AB42" s="5473"/>
    </row>
    <row r="43" spans="1:28" ht="26.25" customHeight="1">
      <c r="A43" s="5480" t="s">
        <v>3953</v>
      </c>
      <c r="B43" s="5480"/>
      <c r="C43" s="5480"/>
      <c r="D43" s="5480"/>
      <c r="E43" s="5480"/>
      <c r="F43" s="5480"/>
      <c r="G43" s="5480"/>
      <c r="H43" s="5480"/>
      <c r="I43" s="5480"/>
      <c r="J43" s="5481"/>
      <c r="K43" s="5474"/>
      <c r="L43" s="5475"/>
      <c r="M43" s="5475"/>
      <c r="N43" s="5475"/>
      <c r="O43" s="5475"/>
      <c r="P43" s="5475"/>
      <c r="Q43" s="5475"/>
      <c r="R43" s="5475"/>
      <c r="S43" s="5475"/>
      <c r="T43" s="5475"/>
      <c r="U43" s="5475"/>
      <c r="V43" s="5475"/>
      <c r="W43" s="5475"/>
      <c r="X43" s="5475"/>
      <c r="Y43" s="5475"/>
      <c r="Z43" s="5475"/>
      <c r="AA43" s="5475"/>
      <c r="AB43" s="5476"/>
    </row>
    <row r="44" spans="1:28" ht="17.25" customHeight="1">
      <c r="A44" s="2079"/>
      <c r="B44" s="2079"/>
      <c r="C44" s="2079"/>
      <c r="D44" s="2079"/>
      <c r="E44" s="2079"/>
      <c r="F44" s="2079"/>
      <c r="G44" s="2079"/>
      <c r="H44" s="2079"/>
      <c r="I44" s="2079"/>
      <c r="J44" s="2096"/>
      <c r="K44" s="2065"/>
      <c r="L44" s="2065"/>
      <c r="M44" s="2065"/>
      <c r="N44" s="2065"/>
      <c r="O44" s="2065"/>
      <c r="P44" s="2065"/>
      <c r="Q44" s="2065"/>
      <c r="R44" s="2065"/>
      <c r="S44" s="2065"/>
      <c r="T44" s="2065"/>
      <c r="U44" s="2065"/>
      <c r="V44" s="2065"/>
      <c r="W44" s="2065"/>
      <c r="X44" s="2065"/>
      <c r="Y44" s="2065"/>
      <c r="Z44" s="2065"/>
      <c r="AA44" s="2065"/>
      <c r="AB44" s="2065"/>
    </row>
    <row r="45" spans="1:28" ht="17.25" customHeight="1">
      <c r="A45" s="2079"/>
      <c r="B45" s="2079"/>
      <c r="C45" s="2079"/>
      <c r="D45" s="2079"/>
      <c r="E45" s="2079"/>
      <c r="F45" s="2079"/>
      <c r="G45" s="2079"/>
      <c r="H45" s="2079"/>
      <c r="I45" s="2079"/>
      <c r="J45" s="2096"/>
      <c r="K45" s="2065"/>
      <c r="L45" s="2065"/>
      <c r="M45" s="2065"/>
      <c r="N45" s="2065"/>
      <c r="O45" s="2065"/>
      <c r="P45" s="2065"/>
      <c r="Q45" s="2065"/>
      <c r="R45" s="2065"/>
      <c r="S45" s="2065"/>
      <c r="T45" s="2065"/>
      <c r="U45" s="2065"/>
      <c r="V45" s="2065"/>
      <c r="W45" s="2065"/>
      <c r="X45" s="2065"/>
      <c r="Y45" s="2065"/>
      <c r="Z45" s="2065"/>
      <c r="AA45" s="2065"/>
      <c r="AB45" s="2065"/>
    </row>
    <row r="46" spans="1:28" ht="17.25" customHeight="1">
      <c r="A46" s="2079"/>
      <c r="B46" s="2079"/>
      <c r="C46" s="2079"/>
      <c r="D46" s="2079"/>
      <c r="E46" s="2079"/>
      <c r="F46" s="2079"/>
      <c r="G46" s="2079"/>
      <c r="H46" s="2079"/>
      <c r="I46" s="2079"/>
      <c r="J46" s="2096"/>
      <c r="K46" s="2065"/>
      <c r="L46" s="2065"/>
      <c r="M46" s="2065"/>
      <c r="N46" s="2065"/>
      <c r="O46" s="2065"/>
      <c r="P46" s="2065"/>
      <c r="Q46" s="2065"/>
      <c r="R46" s="2065"/>
      <c r="S46" s="2065"/>
      <c r="T46" s="2065"/>
      <c r="U46" s="2065"/>
      <c r="V46" s="2065"/>
      <c r="W46" s="2065"/>
      <c r="X46" s="2065"/>
      <c r="Y46" s="2065"/>
      <c r="Z46" s="2065"/>
      <c r="AA46" s="2065"/>
      <c r="AB46" s="2065"/>
    </row>
    <row r="47" spans="1:28" ht="17.25" customHeight="1">
      <c r="A47" s="2079"/>
      <c r="B47" s="2079"/>
      <c r="C47" s="2079"/>
      <c r="D47" s="2079"/>
      <c r="E47" s="2079"/>
      <c r="F47" s="2079"/>
      <c r="G47" s="2079"/>
      <c r="H47" s="2079"/>
      <c r="I47" s="2079"/>
      <c r="J47" s="2096"/>
      <c r="K47" s="2065"/>
      <c r="L47" s="2065"/>
      <c r="M47" s="2065"/>
      <c r="N47" s="2065"/>
      <c r="O47" s="2065"/>
      <c r="P47" s="2065"/>
      <c r="Q47" s="2065"/>
      <c r="R47" s="2065"/>
      <c r="S47" s="2065"/>
      <c r="T47" s="2065"/>
      <c r="U47" s="2065"/>
      <c r="V47" s="2065"/>
      <c r="W47" s="2065"/>
      <c r="X47" s="2065"/>
      <c r="Y47" s="2065"/>
      <c r="Z47" s="2065"/>
      <c r="AA47" s="2065"/>
      <c r="AB47" s="2065"/>
    </row>
    <row r="48" spans="1:28" ht="17.25" customHeight="1">
      <c r="A48" s="2079"/>
      <c r="B48" s="2079"/>
      <c r="C48" s="2079"/>
      <c r="D48" s="2079"/>
      <c r="E48" s="2079"/>
      <c r="F48" s="2079"/>
      <c r="G48" s="2079"/>
      <c r="H48" s="2079"/>
      <c r="I48" s="2079"/>
      <c r="J48" s="2096"/>
      <c r="K48" s="2065"/>
      <c r="L48" s="2065"/>
      <c r="M48" s="2065"/>
      <c r="N48" s="2065"/>
      <c r="O48" s="2065"/>
      <c r="P48" s="2065"/>
      <c r="Q48" s="2065"/>
      <c r="R48" s="2065"/>
      <c r="S48" s="2065"/>
      <c r="T48" s="2065"/>
      <c r="U48" s="2065"/>
      <c r="V48" s="2065"/>
      <c r="W48" s="2065"/>
      <c r="X48" s="2065"/>
      <c r="Y48" s="2065"/>
      <c r="Z48" s="2065"/>
      <c r="AA48" s="2065"/>
      <c r="AB48" s="2065"/>
    </row>
    <row r="49" spans="1:1" ht="17.25" customHeight="1">
      <c r="A49" s="2082" t="s">
        <v>3028</v>
      </c>
    </row>
    <row r="50" spans="1:1" ht="17.25" customHeight="1">
      <c r="A50" s="2082" t="s">
        <v>5504</v>
      </c>
    </row>
    <row r="51" spans="1:1" ht="17.25" customHeight="1">
      <c r="A51" s="2082" t="s">
        <v>5505</v>
      </c>
    </row>
    <row r="52" spans="1:1" ht="17.25" customHeight="1">
      <c r="A52" s="2082" t="s">
        <v>5506</v>
      </c>
    </row>
    <row r="53" spans="1:1" ht="17.25" customHeight="1">
      <c r="A53" s="2082" t="s">
        <v>5507</v>
      </c>
    </row>
    <row r="54" spans="1:1" ht="17.25" customHeight="1">
      <c r="A54" s="2082" t="s">
        <v>5508</v>
      </c>
    </row>
    <row r="55" spans="1:1" ht="17.25" customHeight="1">
      <c r="A55" s="2082" t="s">
        <v>5509</v>
      </c>
    </row>
    <row r="56" spans="1:1" ht="17.25" customHeight="1">
      <c r="A56" s="2082" t="s">
        <v>5510</v>
      </c>
    </row>
    <row r="57" spans="1:1" ht="17.25" customHeight="1">
      <c r="A57" s="2082" t="s">
        <v>5511</v>
      </c>
    </row>
    <row r="58" spans="1:1" ht="17.25" customHeight="1">
      <c r="A58" s="2082" t="s">
        <v>5512</v>
      </c>
    </row>
    <row r="59" spans="1:1" ht="17.25" customHeight="1">
      <c r="A59" s="2082" t="s">
        <v>5513</v>
      </c>
    </row>
    <row r="60" spans="1:1" ht="17.25" customHeight="1">
      <c r="A60" s="2082" t="s">
        <v>5514</v>
      </c>
    </row>
    <row r="61" spans="1:1" ht="17.25" customHeight="1">
      <c r="A61" s="2082" t="s">
        <v>5515</v>
      </c>
    </row>
    <row r="62" spans="1:1" ht="17.25" customHeight="1">
      <c r="A62" s="2082"/>
    </row>
    <row r="63" spans="1:1" ht="17.25" customHeight="1">
      <c r="A63" s="2082" t="s">
        <v>4734</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27:AA28"/>
    <mergeCell ref="A3:AB3"/>
    <mergeCell ref="A4:AB4"/>
    <mergeCell ref="A5:AB5"/>
    <mergeCell ref="U7:V7"/>
    <mergeCell ref="S11:AB12"/>
    <mergeCell ref="S13:AB14"/>
    <mergeCell ref="A19:AB19"/>
    <mergeCell ref="N22:T22"/>
    <mergeCell ref="M23:N23"/>
    <mergeCell ref="P23:Q23"/>
    <mergeCell ref="S23:T23"/>
    <mergeCell ref="B35:AA35"/>
    <mergeCell ref="B37:AA38"/>
    <mergeCell ref="A40:J40"/>
    <mergeCell ref="K40:AB43"/>
    <mergeCell ref="A41:J41"/>
    <mergeCell ref="A42:J42"/>
    <mergeCell ref="A43:J43"/>
  </mergeCells>
  <phoneticPr fontId="136"/>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67"/>
  <sheetViews>
    <sheetView tabSelected="1" view="pageBreakPreview" zoomScale="60" zoomScaleNormal="100" workbookViewId="0">
      <selection activeCell="AQ17" sqref="AQ17:AR17"/>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383"/>
      <c r="B1" s="2383"/>
      <c r="C1" s="2383"/>
      <c r="D1" s="2383"/>
      <c r="E1" s="2383"/>
      <c r="F1" s="2383"/>
      <c r="G1" s="2383"/>
      <c r="H1" s="2383"/>
      <c r="I1" s="2383"/>
      <c r="J1" s="2383"/>
      <c r="K1" s="2383"/>
      <c r="L1" s="2383"/>
      <c r="M1" s="2383"/>
      <c r="N1" s="2383"/>
      <c r="O1" s="2383"/>
      <c r="P1" s="2383"/>
      <c r="Q1" s="2383"/>
      <c r="R1" s="2383"/>
      <c r="S1" s="2383"/>
      <c r="T1" s="2383"/>
      <c r="U1" s="2383"/>
      <c r="V1" s="2383"/>
      <c r="W1" s="2383"/>
      <c r="X1" s="2383"/>
      <c r="Y1" s="2383"/>
      <c r="Z1" s="2383"/>
      <c r="AA1" s="2383"/>
      <c r="AB1" s="2383"/>
      <c r="AC1" s="2383"/>
      <c r="AD1" s="2383"/>
      <c r="AE1" s="2383"/>
      <c r="AF1" s="2383"/>
      <c r="AG1" s="2383"/>
      <c r="AH1" s="2383"/>
      <c r="AI1" s="2383"/>
      <c r="AJ1" s="2383"/>
      <c r="AK1" s="2383"/>
      <c r="AL1" s="2383"/>
      <c r="AM1" s="2383"/>
      <c r="AN1" s="2383"/>
      <c r="AO1" s="2383"/>
    </row>
    <row r="2" spans="1:41" ht="21" customHeight="1">
      <c r="A2" s="2384" t="s">
        <v>2884</v>
      </c>
      <c r="B2" s="2384"/>
      <c r="C2" s="2384"/>
      <c r="D2" s="2384"/>
      <c r="E2" s="2384"/>
      <c r="F2" s="2384"/>
      <c r="G2" s="2384"/>
      <c r="H2" s="2384"/>
      <c r="I2" s="2384"/>
      <c r="J2" s="2384"/>
      <c r="K2" s="2384"/>
      <c r="L2" s="2384"/>
      <c r="M2" s="2384"/>
      <c r="N2" s="2384"/>
      <c r="O2" s="2384"/>
      <c r="P2" s="2384"/>
      <c r="Q2" s="2384"/>
      <c r="R2" s="2384"/>
      <c r="S2" s="2384"/>
      <c r="T2" s="2384"/>
      <c r="U2" s="2384"/>
      <c r="V2" s="2384"/>
      <c r="W2" s="2384"/>
      <c r="X2" s="2384"/>
      <c r="Y2" s="2384"/>
      <c r="Z2" s="2384"/>
      <c r="AA2" s="2384"/>
      <c r="AB2" s="2384"/>
      <c r="AC2" s="2384"/>
      <c r="AD2" s="2384"/>
      <c r="AE2" s="2384"/>
      <c r="AF2" s="2384"/>
      <c r="AG2" s="2384"/>
      <c r="AH2" s="2384"/>
      <c r="AI2" s="2384"/>
      <c r="AJ2" s="2384"/>
      <c r="AK2" s="2384"/>
      <c r="AL2" s="2384"/>
      <c r="AM2" s="2384"/>
      <c r="AN2" s="2384"/>
      <c r="AO2" s="2384"/>
    </row>
    <row r="3" spans="1:41" ht="21" customHeight="1" thickBot="1">
      <c r="A3" s="2385" t="s">
        <v>2885</v>
      </c>
      <c r="B3" s="2385"/>
      <c r="C3" s="2385"/>
      <c r="D3" s="2385"/>
      <c r="E3" s="2385"/>
      <c r="F3" s="2385"/>
      <c r="G3" s="2385"/>
      <c r="H3" s="2386" t="s">
        <v>2542</v>
      </c>
      <c r="I3" s="2386"/>
      <c r="J3" s="272"/>
      <c r="K3" s="271" t="s">
        <v>477</v>
      </c>
      <c r="L3" s="272"/>
      <c r="M3" s="271" t="s">
        <v>5</v>
      </c>
      <c r="N3" s="272"/>
      <c r="O3" s="271" t="s">
        <v>478</v>
      </c>
      <c r="AO3" s="273"/>
    </row>
    <row r="4" spans="1:41" ht="30.75" customHeight="1">
      <c r="A4" s="2387" t="s">
        <v>2886</v>
      </c>
      <c r="B4" s="2388"/>
      <c r="C4" s="2388"/>
      <c r="D4" s="2388"/>
      <c r="E4" s="2388"/>
      <c r="F4" s="2388"/>
      <c r="G4" s="2389"/>
      <c r="H4" s="274" t="s">
        <v>2647</v>
      </c>
      <c r="I4" s="275"/>
      <c r="J4" s="2390"/>
      <c r="K4" s="2390"/>
      <c r="L4" s="2390"/>
      <c r="M4" s="2390"/>
      <c r="N4" s="2390"/>
      <c r="O4" s="2390"/>
      <c r="P4" s="2390"/>
      <c r="Q4" s="2390"/>
      <c r="R4" s="2390"/>
      <c r="S4" s="2390"/>
      <c r="T4" s="2390"/>
      <c r="U4" s="2390"/>
      <c r="V4" s="2390"/>
      <c r="W4" s="2391" t="s">
        <v>2887</v>
      </c>
      <c r="X4" s="2391"/>
      <c r="Y4" s="2391"/>
      <c r="Z4" s="2266"/>
      <c r="AA4" s="2392" t="s">
        <v>2888</v>
      </c>
      <c r="AB4" s="2392"/>
      <c r="AC4" s="2392"/>
      <c r="AD4" s="2266"/>
      <c r="AE4" s="275" t="s">
        <v>2889</v>
      </c>
      <c r="AF4" s="275"/>
      <c r="AG4" s="275"/>
      <c r="AH4" s="275"/>
      <c r="AI4" s="275"/>
      <c r="AJ4" s="2393"/>
      <c r="AK4" s="2393"/>
      <c r="AL4" s="2393"/>
      <c r="AM4" s="2393"/>
      <c r="AN4" s="275"/>
      <c r="AO4" s="276"/>
    </row>
    <row r="5" spans="1:41" ht="36.75" customHeight="1" thickBot="1">
      <c r="A5" s="2370" t="s">
        <v>740</v>
      </c>
      <c r="B5" s="2371"/>
      <c r="C5" s="2371"/>
      <c r="D5" s="2371"/>
      <c r="E5" s="2371"/>
      <c r="F5" s="2371"/>
      <c r="G5" s="2372"/>
      <c r="H5" s="2373"/>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2374"/>
      <c r="AL5" s="2374"/>
      <c r="AM5" s="2374"/>
      <c r="AN5" s="2374"/>
      <c r="AO5" s="2375"/>
    </row>
    <row r="6" spans="1:41" ht="21" customHeight="1" thickBot="1">
      <c r="A6" s="2376" t="s">
        <v>2890</v>
      </c>
      <c r="B6" s="2377"/>
      <c r="C6" s="2377"/>
      <c r="D6" s="2377"/>
      <c r="E6" s="2377"/>
      <c r="F6" s="2377"/>
      <c r="G6" s="2377"/>
      <c r="H6" s="2377" t="s">
        <v>2891</v>
      </c>
      <c r="I6" s="2377"/>
      <c r="J6" s="2377"/>
      <c r="K6" s="2377"/>
      <c r="L6" s="2377"/>
      <c r="M6" s="2377"/>
      <c r="N6" s="2377"/>
      <c r="O6" s="2377"/>
      <c r="P6" s="2377"/>
      <c r="Q6" s="2377"/>
      <c r="R6" s="2377"/>
      <c r="S6" s="2377"/>
      <c r="T6" s="2377"/>
      <c r="U6" s="2377"/>
      <c r="V6" s="2377"/>
      <c r="W6" s="2377"/>
      <c r="X6" s="2377"/>
      <c r="Y6" s="2377"/>
      <c r="Z6" s="2377"/>
      <c r="AA6" s="2377"/>
      <c r="AB6" s="2377"/>
      <c r="AC6" s="2377"/>
      <c r="AD6" s="2377"/>
      <c r="AE6" s="2377"/>
      <c r="AF6" s="2377"/>
      <c r="AG6" s="2377"/>
      <c r="AH6" s="2377" t="s">
        <v>2892</v>
      </c>
      <c r="AI6" s="2377"/>
      <c r="AJ6" s="2377"/>
      <c r="AK6" s="2377"/>
      <c r="AL6" s="2377"/>
      <c r="AM6" s="2377"/>
      <c r="AN6" s="2377"/>
      <c r="AO6" s="2378"/>
    </row>
    <row r="7" spans="1:41" ht="23.25" customHeight="1">
      <c r="A7" s="2379" t="s">
        <v>2893</v>
      </c>
      <c r="B7" s="2380"/>
      <c r="C7" s="2380"/>
      <c r="D7" s="2380"/>
      <c r="E7" s="2380"/>
      <c r="F7" s="2380"/>
      <c r="G7" s="2380"/>
      <c r="H7" s="2258" t="s">
        <v>139</v>
      </c>
      <c r="I7" s="277" t="s">
        <v>2894</v>
      </c>
      <c r="J7" s="277"/>
      <c r="K7" s="277"/>
      <c r="L7" s="277"/>
      <c r="M7" s="277"/>
      <c r="N7" s="2261" t="s">
        <v>139</v>
      </c>
      <c r="O7" s="277" t="s">
        <v>466</v>
      </c>
      <c r="P7" s="277"/>
      <c r="Q7" s="277"/>
      <c r="R7" s="277"/>
      <c r="S7" s="2261" t="s">
        <v>139</v>
      </c>
      <c r="T7" s="277" t="s">
        <v>467</v>
      </c>
      <c r="U7" s="277"/>
      <c r="V7" s="277"/>
      <c r="W7" s="277"/>
      <c r="X7" s="277"/>
      <c r="Y7" s="2261" t="s">
        <v>139</v>
      </c>
      <c r="Z7" s="277" t="s">
        <v>2895</v>
      </c>
      <c r="AA7" s="277"/>
      <c r="AB7" s="277"/>
      <c r="AC7" s="277"/>
      <c r="AD7" s="277"/>
      <c r="AE7" s="277"/>
      <c r="AF7" s="277"/>
      <c r="AG7" s="278"/>
      <c r="AH7" s="279" t="s">
        <v>139</v>
      </c>
      <c r="AI7" s="2381" t="s">
        <v>2896</v>
      </c>
      <c r="AJ7" s="2381"/>
      <c r="AK7" s="2381"/>
      <c r="AL7" s="2381"/>
      <c r="AM7" s="2381"/>
      <c r="AN7" s="2381"/>
      <c r="AO7" s="2382"/>
    </row>
    <row r="8" spans="1:41" ht="23.25" customHeight="1">
      <c r="A8" s="2326"/>
      <c r="B8" s="2327"/>
      <c r="C8" s="2327"/>
      <c r="D8" s="2327"/>
      <c r="E8" s="2327"/>
      <c r="F8" s="2327"/>
      <c r="G8" s="2327"/>
      <c r="H8" s="2259" t="s">
        <v>139</v>
      </c>
      <c r="I8" s="280" t="s">
        <v>463</v>
      </c>
      <c r="J8" s="280"/>
      <c r="K8" s="280"/>
      <c r="L8" s="280"/>
      <c r="M8" s="280"/>
      <c r="N8" s="280"/>
      <c r="O8" s="280"/>
      <c r="P8" s="2260" t="s">
        <v>139</v>
      </c>
      <c r="Q8" s="280" t="s">
        <v>2361</v>
      </c>
      <c r="R8" s="280"/>
      <c r="S8" s="280"/>
      <c r="T8" s="280"/>
      <c r="U8" s="280"/>
      <c r="V8" s="280"/>
      <c r="W8" s="280"/>
      <c r="X8" s="280"/>
      <c r="Y8" s="280"/>
      <c r="Z8" s="280"/>
      <c r="AA8" s="280"/>
      <c r="AB8" s="280"/>
      <c r="AC8" s="280"/>
      <c r="AD8" s="280"/>
      <c r="AE8" s="280"/>
      <c r="AF8" s="280"/>
      <c r="AG8" s="281"/>
      <c r="AH8" s="282"/>
      <c r="AI8" s="2366" t="s">
        <v>2897</v>
      </c>
      <c r="AJ8" s="2366"/>
      <c r="AK8" s="2306"/>
      <c r="AL8" s="2306"/>
      <c r="AM8" s="2306"/>
      <c r="AN8" s="2306"/>
      <c r="AO8" s="2307"/>
    </row>
    <row r="9" spans="1:41" ht="23.25" customHeight="1">
      <c r="A9" s="2326" t="s">
        <v>231</v>
      </c>
      <c r="B9" s="2327"/>
      <c r="C9" s="2327"/>
      <c r="D9" s="2327"/>
      <c r="E9" s="2327"/>
      <c r="F9" s="2327"/>
      <c r="G9" s="2327"/>
      <c r="H9" s="2262" t="s">
        <v>139</v>
      </c>
      <c r="I9" s="283" t="s">
        <v>218</v>
      </c>
      <c r="J9" s="283"/>
      <c r="K9" s="283"/>
      <c r="L9" s="283"/>
      <c r="M9" s="283"/>
      <c r="N9" s="283"/>
      <c r="O9" s="283"/>
      <c r="P9" s="2258" t="s">
        <v>139</v>
      </c>
      <c r="Q9" s="283" t="s">
        <v>219</v>
      </c>
      <c r="R9" s="283"/>
      <c r="S9" s="283"/>
      <c r="T9" s="283"/>
      <c r="U9" s="283"/>
      <c r="V9" s="283"/>
      <c r="W9" s="283"/>
      <c r="X9" s="2258" t="s">
        <v>139</v>
      </c>
      <c r="Y9" s="283" t="s">
        <v>220</v>
      </c>
      <c r="Z9" s="283"/>
      <c r="AA9" s="283"/>
      <c r="AB9" s="283"/>
      <c r="AC9" s="283"/>
      <c r="AD9" s="283"/>
      <c r="AE9" s="283"/>
      <c r="AF9" s="283"/>
      <c r="AG9" s="284"/>
      <c r="AH9" s="282"/>
      <c r="AI9" s="2366" t="s">
        <v>2898</v>
      </c>
      <c r="AJ9" s="2366"/>
      <c r="AK9" s="2306"/>
      <c r="AL9" s="2306"/>
      <c r="AM9" s="2306"/>
      <c r="AN9" s="2306"/>
      <c r="AO9" s="2307"/>
    </row>
    <row r="10" spans="1:41" ht="23.25" customHeight="1">
      <c r="A10" s="2326"/>
      <c r="B10" s="2327"/>
      <c r="C10" s="2327"/>
      <c r="D10" s="2327"/>
      <c r="E10" s="2327"/>
      <c r="F10" s="2327"/>
      <c r="G10" s="2327"/>
      <c r="H10" s="2263" t="s">
        <v>139</v>
      </c>
      <c r="I10" s="2367" t="s">
        <v>221</v>
      </c>
      <c r="J10" s="2367"/>
      <c r="K10" s="2367"/>
      <c r="L10" s="2367"/>
      <c r="M10" s="2367"/>
      <c r="N10" s="2367"/>
      <c r="O10" s="2367"/>
      <c r="P10" s="2263" t="s">
        <v>139</v>
      </c>
      <c r="Q10" s="271" t="s">
        <v>222</v>
      </c>
      <c r="X10" s="2263" t="s">
        <v>139</v>
      </c>
      <c r="Y10" s="271" t="s">
        <v>223</v>
      </c>
      <c r="AG10" s="285"/>
      <c r="AH10" s="282"/>
      <c r="AI10" s="2310"/>
      <c r="AJ10" s="2310"/>
      <c r="AK10" s="286" t="s">
        <v>477</v>
      </c>
      <c r="AL10" s="287"/>
      <c r="AM10" s="286" t="s">
        <v>5</v>
      </c>
      <c r="AN10" s="287"/>
      <c r="AO10" s="288" t="s">
        <v>478</v>
      </c>
    </row>
    <row r="11" spans="1:41" ht="23.25" customHeight="1">
      <c r="A11" s="2326"/>
      <c r="B11" s="2327"/>
      <c r="C11" s="2327"/>
      <c r="D11" s="2327"/>
      <c r="E11" s="2327"/>
      <c r="F11" s="2327"/>
      <c r="G11" s="2327"/>
      <c r="H11" s="2264" t="s">
        <v>139</v>
      </c>
      <c r="I11" s="271" t="s">
        <v>224</v>
      </c>
      <c r="P11" s="2263" t="s">
        <v>139</v>
      </c>
      <c r="Q11" s="271" t="s">
        <v>2899</v>
      </c>
      <c r="X11" s="2263" t="s">
        <v>139</v>
      </c>
      <c r="Y11" s="271" t="s">
        <v>225</v>
      </c>
      <c r="AG11" s="285"/>
      <c r="AH11" s="289" t="s">
        <v>139</v>
      </c>
      <c r="AI11" s="290" t="s">
        <v>2900</v>
      </c>
      <c r="AJ11" s="290"/>
      <c r="AK11" s="290"/>
      <c r="AL11" s="290"/>
      <c r="AM11" s="290"/>
      <c r="AN11" s="290"/>
      <c r="AO11" s="291"/>
    </row>
    <row r="12" spans="1:41" ht="23.25" customHeight="1">
      <c r="A12" s="2326"/>
      <c r="B12" s="2327"/>
      <c r="C12" s="2327"/>
      <c r="D12" s="2327"/>
      <c r="E12" s="2327"/>
      <c r="F12" s="2327"/>
      <c r="G12" s="2327"/>
      <c r="H12" s="2264" t="s">
        <v>139</v>
      </c>
      <c r="I12" s="271" t="s">
        <v>226</v>
      </c>
      <c r="P12" s="2263" t="s">
        <v>139</v>
      </c>
      <c r="Q12" s="271" t="s">
        <v>227</v>
      </c>
      <c r="X12" s="2263" t="s">
        <v>139</v>
      </c>
      <c r="Y12" s="271" t="s">
        <v>228</v>
      </c>
      <c r="AG12" s="285"/>
      <c r="AH12" s="289" t="s">
        <v>139</v>
      </c>
      <c r="AI12" s="2325" t="s">
        <v>2901</v>
      </c>
      <c r="AJ12" s="2325"/>
      <c r="AK12" s="2325"/>
      <c r="AL12" s="2325"/>
      <c r="AM12" s="2325"/>
      <c r="AN12" s="2325"/>
      <c r="AO12" s="2368"/>
    </row>
    <row r="13" spans="1:41" ht="23.25" customHeight="1">
      <c r="A13" s="2326"/>
      <c r="B13" s="2327"/>
      <c r="C13" s="2327"/>
      <c r="D13" s="2327"/>
      <c r="E13" s="2327"/>
      <c r="F13" s="2327"/>
      <c r="G13" s="2327"/>
      <c r="H13" s="2260" t="s">
        <v>139</v>
      </c>
      <c r="I13" s="271" t="s">
        <v>229</v>
      </c>
      <c r="P13" s="2263" t="s">
        <v>139</v>
      </c>
      <c r="Q13" s="271" t="s">
        <v>2902</v>
      </c>
      <c r="AG13" s="285"/>
      <c r="AH13" s="289" t="s">
        <v>139</v>
      </c>
      <c r="AI13" s="290" t="s">
        <v>8</v>
      </c>
      <c r="AJ13" s="290"/>
      <c r="AK13" s="2310"/>
      <c r="AL13" s="2310"/>
      <c r="AM13" s="2310"/>
      <c r="AN13" s="2310"/>
      <c r="AO13" s="2369"/>
    </row>
    <row r="14" spans="1:41" ht="23.25" customHeight="1">
      <c r="A14" s="2326" t="s">
        <v>2903</v>
      </c>
      <c r="B14" s="2327"/>
      <c r="C14" s="2327"/>
      <c r="D14" s="2327"/>
      <c r="E14" s="2327"/>
      <c r="F14" s="2327"/>
      <c r="G14" s="2327"/>
      <c r="H14" s="352" t="s">
        <v>139</v>
      </c>
      <c r="I14" s="293" t="s">
        <v>497</v>
      </c>
      <c r="J14" s="293" t="s">
        <v>9</v>
      </c>
      <c r="K14" s="2360"/>
      <c r="L14" s="2360"/>
      <c r="M14" s="2360"/>
      <c r="N14" s="2360"/>
      <c r="O14" s="2360"/>
      <c r="P14" s="2360"/>
      <c r="Q14" s="2360"/>
      <c r="R14" s="2360"/>
      <c r="S14" s="2360"/>
      <c r="T14" s="2360"/>
      <c r="U14" s="2360"/>
      <c r="V14" s="2360"/>
      <c r="W14" s="2360"/>
      <c r="X14" s="2360"/>
      <c r="Y14" s="2360"/>
      <c r="Z14" s="2360"/>
      <c r="AA14" s="2360"/>
      <c r="AB14" s="293" t="s">
        <v>10</v>
      </c>
      <c r="AC14" s="293"/>
      <c r="AD14" s="292" t="s">
        <v>139</v>
      </c>
      <c r="AE14" s="293" t="s">
        <v>498</v>
      </c>
      <c r="AF14" s="293"/>
      <c r="AG14" s="294"/>
      <c r="AH14" s="290"/>
      <c r="AI14" s="290"/>
      <c r="AJ14" s="290"/>
      <c r="AK14" s="290"/>
      <c r="AL14" s="290"/>
      <c r="AM14" s="290"/>
      <c r="AN14" s="290"/>
      <c r="AO14" s="291"/>
    </row>
    <row r="15" spans="1:41" ht="23.25" customHeight="1">
      <c r="A15" s="2361" t="s">
        <v>2904</v>
      </c>
      <c r="B15" s="2362"/>
      <c r="C15" s="2362"/>
      <c r="D15" s="2362"/>
      <c r="E15" s="2362"/>
      <c r="F15" s="2362"/>
      <c r="G15" s="2362"/>
      <c r="H15" s="292" t="s">
        <v>139</v>
      </c>
      <c r="I15" s="293" t="s">
        <v>497</v>
      </c>
      <c r="J15" s="293" t="s">
        <v>9</v>
      </c>
      <c r="K15" s="2360" t="s">
        <v>2905</v>
      </c>
      <c r="L15" s="2360"/>
      <c r="M15" s="2360"/>
      <c r="N15" s="2360"/>
      <c r="O15" s="2360"/>
      <c r="P15" s="2360"/>
      <c r="Q15" s="2360"/>
      <c r="R15" s="2360"/>
      <c r="S15" s="2360"/>
      <c r="T15" s="2360"/>
      <c r="U15" s="2360"/>
      <c r="V15" s="2360"/>
      <c r="W15" s="2360"/>
      <c r="X15" s="2360"/>
      <c r="Y15" s="2360"/>
      <c r="Z15" s="2360"/>
      <c r="AA15" s="2360"/>
      <c r="AB15" s="293" t="s">
        <v>10</v>
      </c>
      <c r="AC15" s="293"/>
      <c r="AD15" s="292" t="s">
        <v>139</v>
      </c>
      <c r="AE15" s="293" t="s">
        <v>498</v>
      </c>
      <c r="AF15" s="293"/>
      <c r="AG15" s="294"/>
      <c r="AH15" s="295"/>
      <c r="AI15" s="290"/>
      <c r="AJ15" s="290"/>
      <c r="AK15" s="290"/>
      <c r="AL15" s="290"/>
      <c r="AM15" s="290"/>
      <c r="AN15" s="290"/>
      <c r="AO15" s="291"/>
    </row>
    <row r="16" spans="1:41" ht="23.25" customHeight="1">
      <c r="A16" s="2326" t="s">
        <v>2906</v>
      </c>
      <c r="B16" s="2327"/>
      <c r="C16" s="2327"/>
      <c r="D16" s="2327"/>
      <c r="E16" s="2327"/>
      <c r="F16" s="2327"/>
      <c r="G16" s="2327"/>
      <c r="H16" s="296" t="s">
        <v>139</v>
      </c>
      <c r="I16" s="283" t="s">
        <v>2907</v>
      </c>
      <c r="J16" s="297"/>
      <c r="K16" s="297"/>
      <c r="L16" s="298" t="s">
        <v>9</v>
      </c>
      <c r="M16" s="2363"/>
      <c r="N16" s="2363"/>
      <c r="O16" s="2364"/>
      <c r="P16" s="283" t="s">
        <v>10</v>
      </c>
      <c r="Q16" s="283"/>
      <c r="R16" s="296" t="s">
        <v>139</v>
      </c>
      <c r="S16" s="283" t="s">
        <v>2908</v>
      </c>
      <c r="T16" s="283"/>
      <c r="U16" s="283"/>
      <c r="V16" s="283"/>
      <c r="W16" s="298" t="s">
        <v>9</v>
      </c>
      <c r="X16" s="2363"/>
      <c r="Y16" s="2363"/>
      <c r="Z16" s="2364"/>
      <c r="AA16" s="283" t="s">
        <v>10</v>
      </c>
      <c r="AB16" s="283"/>
      <c r="AC16" s="283"/>
      <c r="AD16" s="283"/>
      <c r="AE16" s="283"/>
      <c r="AF16" s="283"/>
      <c r="AG16" s="284"/>
      <c r="AH16" s="295"/>
      <c r="AI16" s="290"/>
      <c r="AJ16" s="290"/>
      <c r="AK16" s="290"/>
      <c r="AL16" s="290"/>
      <c r="AM16" s="290"/>
      <c r="AN16" s="290"/>
      <c r="AO16" s="291"/>
    </row>
    <row r="17" spans="1:41" ht="23.25" customHeight="1">
      <c r="A17" s="2326"/>
      <c r="B17" s="2327"/>
      <c r="C17" s="2327"/>
      <c r="D17" s="2327"/>
      <c r="E17" s="2327"/>
      <c r="F17" s="2327"/>
      <c r="G17" s="2327"/>
      <c r="H17" s="299" t="s">
        <v>139</v>
      </c>
      <c r="I17" s="280" t="s">
        <v>2909</v>
      </c>
      <c r="J17" s="280"/>
      <c r="K17" s="280"/>
      <c r="L17" s="280"/>
      <c r="M17" s="280"/>
      <c r="N17" s="280"/>
      <c r="O17" s="300" t="s">
        <v>2910</v>
      </c>
      <c r="P17" s="2342"/>
      <c r="Q17" s="2342"/>
      <c r="R17" s="2343"/>
      <c r="S17" s="280" t="s">
        <v>554</v>
      </c>
      <c r="T17" s="2342"/>
      <c r="U17" s="2342"/>
      <c r="V17" s="2343"/>
      <c r="W17" s="2365" t="s">
        <v>2911</v>
      </c>
      <c r="X17" s="2365"/>
      <c r="Y17" s="2342"/>
      <c r="Z17" s="2342"/>
      <c r="AA17" s="2343"/>
      <c r="AB17" s="280" t="s">
        <v>554</v>
      </c>
      <c r="AC17" s="2342"/>
      <c r="AD17" s="2342"/>
      <c r="AE17" s="2343"/>
      <c r="AF17" s="280" t="s">
        <v>10</v>
      </c>
      <c r="AG17" s="281"/>
      <c r="AH17" s="295"/>
      <c r="AI17" s="290"/>
      <c r="AJ17" s="290"/>
      <c r="AK17" s="290"/>
      <c r="AL17" s="290"/>
      <c r="AM17" s="290"/>
      <c r="AN17" s="290"/>
      <c r="AO17" s="291"/>
    </row>
    <row r="18" spans="1:41" ht="23.25" customHeight="1">
      <c r="A18" s="2326" t="s">
        <v>469</v>
      </c>
      <c r="B18" s="2327"/>
      <c r="C18" s="2327"/>
      <c r="D18" s="2327"/>
      <c r="E18" s="2327"/>
      <c r="F18" s="2327"/>
      <c r="G18" s="2327"/>
      <c r="H18" s="2263" t="s">
        <v>139</v>
      </c>
      <c r="I18" s="280" t="s">
        <v>469</v>
      </c>
      <c r="J18" s="280"/>
      <c r="K18" s="280"/>
      <c r="L18" s="2263" t="s">
        <v>139</v>
      </c>
      <c r="M18" s="280" t="s">
        <v>470</v>
      </c>
      <c r="N18" s="280"/>
      <c r="O18" s="280"/>
      <c r="P18" s="280"/>
      <c r="Q18" s="2263" t="s">
        <v>139</v>
      </c>
      <c r="R18" s="280" t="s">
        <v>230</v>
      </c>
      <c r="S18" s="280"/>
      <c r="T18" s="280"/>
      <c r="U18" s="2263" t="s">
        <v>139</v>
      </c>
      <c r="V18" s="280" t="s">
        <v>3748</v>
      </c>
      <c r="W18" s="280"/>
      <c r="X18" s="280"/>
      <c r="Y18" s="280"/>
      <c r="Z18" s="280"/>
      <c r="AA18" s="280"/>
      <c r="AB18" s="280"/>
      <c r="AC18" s="280"/>
      <c r="AD18" s="280"/>
      <c r="AE18" s="280"/>
      <c r="AF18" s="280"/>
      <c r="AG18" s="281"/>
      <c r="AH18" s="295"/>
      <c r="AI18" s="290"/>
      <c r="AJ18" s="290"/>
      <c r="AK18" s="290"/>
      <c r="AL18" s="290"/>
      <c r="AM18" s="290"/>
      <c r="AN18" s="290"/>
      <c r="AO18" s="291"/>
    </row>
    <row r="19" spans="1:41" ht="23.25" customHeight="1">
      <c r="A19" s="2330" t="s">
        <v>2912</v>
      </c>
      <c r="B19" s="2344"/>
      <c r="C19" s="2344"/>
      <c r="D19" s="2344"/>
      <c r="E19" s="2344"/>
      <c r="F19" s="2344"/>
      <c r="G19" s="2344"/>
      <c r="H19" s="296" t="s">
        <v>139</v>
      </c>
      <c r="I19" s="283" t="s">
        <v>2913</v>
      </c>
      <c r="J19" s="283"/>
      <c r="K19" s="283"/>
      <c r="L19" s="283"/>
      <c r="M19" s="301"/>
      <c r="N19" s="283" t="s">
        <v>2914</v>
      </c>
      <c r="O19" s="283"/>
      <c r="P19" s="283"/>
      <c r="Q19" s="283"/>
      <c r="R19" s="283"/>
      <c r="S19" s="2336"/>
      <c r="T19" s="2336"/>
      <c r="U19" s="2336"/>
      <c r="V19" s="2336"/>
      <c r="W19" s="2336"/>
      <c r="X19" s="283" t="s">
        <v>7</v>
      </c>
      <c r="Y19" s="283"/>
      <c r="Z19" s="283"/>
      <c r="AA19" s="302" t="s">
        <v>2542</v>
      </c>
      <c r="AB19" s="301"/>
      <c r="AC19" s="283" t="s">
        <v>477</v>
      </c>
      <c r="AD19" s="301"/>
      <c r="AE19" s="283" t="s">
        <v>5</v>
      </c>
      <c r="AF19" s="301"/>
      <c r="AG19" s="284" t="s">
        <v>478</v>
      </c>
      <c r="AH19" s="295"/>
      <c r="AI19" s="290"/>
      <c r="AJ19" s="290"/>
      <c r="AK19" s="290"/>
      <c r="AL19" s="290"/>
      <c r="AM19" s="290"/>
      <c r="AN19" s="290"/>
      <c r="AO19" s="291"/>
    </row>
    <row r="20" spans="1:41" ht="23.25" customHeight="1">
      <c r="A20" s="2345"/>
      <c r="B20" s="2346"/>
      <c r="C20" s="2346"/>
      <c r="D20" s="2346"/>
      <c r="E20" s="2346"/>
      <c r="F20" s="2346"/>
      <c r="G20" s="2346"/>
      <c r="H20" s="303" t="s">
        <v>139</v>
      </c>
      <c r="I20" s="280" t="s">
        <v>2915</v>
      </c>
      <c r="J20" s="280"/>
      <c r="K20" s="280"/>
      <c r="L20" s="280"/>
      <c r="M20" s="300" t="s">
        <v>11</v>
      </c>
      <c r="N20" s="304" t="s">
        <v>139</v>
      </c>
      <c r="O20" s="280" t="s">
        <v>2916</v>
      </c>
      <c r="P20" s="280"/>
      <c r="Q20" s="280"/>
      <c r="R20" s="280"/>
      <c r="S20" s="280"/>
      <c r="T20" s="280"/>
      <c r="U20" s="280"/>
      <c r="V20" s="280"/>
      <c r="W20" s="280"/>
      <c r="X20" s="280"/>
      <c r="Y20" s="280"/>
      <c r="Z20" s="280"/>
      <c r="AA20" s="280"/>
      <c r="AB20" s="280"/>
      <c r="AC20" s="280"/>
      <c r="AD20" s="280"/>
      <c r="AE20" s="280"/>
      <c r="AF20" s="280"/>
      <c r="AG20" s="281"/>
      <c r="AH20" s="295"/>
      <c r="AI20" s="290"/>
      <c r="AJ20" s="290"/>
      <c r="AK20" s="290"/>
      <c r="AL20" s="290"/>
      <c r="AM20" s="290"/>
      <c r="AN20" s="290"/>
      <c r="AO20" s="291"/>
    </row>
    <row r="21" spans="1:41" ht="23.25" customHeight="1">
      <c r="A21" s="2347" t="s">
        <v>2917</v>
      </c>
      <c r="B21" s="2348"/>
      <c r="C21" s="2348"/>
      <c r="D21" s="2348"/>
      <c r="E21" s="2348"/>
      <c r="F21" s="2348"/>
      <c r="G21" s="2348"/>
      <c r="H21" s="296" t="s">
        <v>139</v>
      </c>
      <c r="I21" s="2349" t="s">
        <v>2918</v>
      </c>
      <c r="J21" s="2349"/>
      <c r="K21" s="2349"/>
      <c r="L21" s="2349"/>
      <c r="M21" s="2349"/>
      <c r="N21" s="2349"/>
      <c r="O21" s="2349"/>
      <c r="P21" s="2349"/>
      <c r="Q21" s="2349"/>
      <c r="R21" s="2349"/>
      <c r="S21" s="2349"/>
      <c r="T21" s="2336"/>
      <c r="U21" s="2336"/>
      <c r="V21" s="2336"/>
      <c r="W21" s="2336"/>
      <c r="X21" s="2336"/>
      <c r="Y21" s="283" t="s">
        <v>7</v>
      </c>
      <c r="Z21" s="283"/>
      <c r="AA21" s="302" t="s">
        <v>2542</v>
      </c>
      <c r="AB21" s="301"/>
      <c r="AC21" s="283" t="s">
        <v>477</v>
      </c>
      <c r="AD21" s="301"/>
      <c r="AE21" s="283" t="s">
        <v>5</v>
      </c>
      <c r="AF21" s="301"/>
      <c r="AG21" s="284" t="s">
        <v>478</v>
      </c>
      <c r="AH21" s="295"/>
      <c r="AI21" s="290"/>
      <c r="AJ21" s="290"/>
      <c r="AK21" s="290"/>
      <c r="AL21" s="290"/>
      <c r="AM21" s="290"/>
      <c r="AN21" s="290"/>
      <c r="AO21" s="291"/>
    </row>
    <row r="22" spans="1:41" ht="23.25" customHeight="1">
      <c r="A22" s="2347"/>
      <c r="B22" s="2348"/>
      <c r="C22" s="2348"/>
      <c r="D22" s="2348"/>
      <c r="E22" s="2348"/>
      <c r="F22" s="2348"/>
      <c r="G22" s="2348"/>
      <c r="H22" s="299" t="s">
        <v>139</v>
      </c>
      <c r="I22" s="280" t="s">
        <v>2919</v>
      </c>
      <c r="J22" s="280"/>
      <c r="K22" s="280"/>
      <c r="L22" s="280"/>
      <c r="M22" s="280"/>
      <c r="N22" s="280"/>
      <c r="O22" s="280"/>
      <c r="P22" s="280"/>
      <c r="Q22" s="280"/>
      <c r="R22" s="280"/>
      <c r="S22" s="280"/>
      <c r="T22" s="305"/>
      <c r="U22" s="2350"/>
      <c r="V22" s="2350"/>
      <c r="W22" s="2350"/>
      <c r="X22" s="2350"/>
      <c r="Y22" s="2350"/>
      <c r="Z22" s="2350"/>
      <c r="AA22" s="2350"/>
      <c r="AB22" s="2350"/>
      <c r="AC22" s="2350"/>
      <c r="AD22" s="2350"/>
      <c r="AE22" s="2350"/>
      <c r="AF22" s="2350"/>
      <c r="AG22" s="281" t="s">
        <v>10</v>
      </c>
      <c r="AH22" s="295"/>
      <c r="AI22" s="290"/>
      <c r="AJ22" s="290"/>
      <c r="AK22" s="290"/>
      <c r="AL22" s="290"/>
      <c r="AM22" s="290"/>
      <c r="AN22" s="290"/>
      <c r="AO22" s="291"/>
    </row>
    <row r="23" spans="1:41" ht="23.25" customHeight="1">
      <c r="A23" s="2351" t="s">
        <v>2920</v>
      </c>
      <c r="B23" s="2352"/>
      <c r="C23" s="2352"/>
      <c r="D23" s="2352"/>
      <c r="E23" s="2352"/>
      <c r="F23" s="2352"/>
      <c r="G23" s="2353"/>
      <c r="H23" s="296" t="s">
        <v>139</v>
      </c>
      <c r="I23" s="283" t="s">
        <v>6053</v>
      </c>
      <c r="R23" s="271" t="s">
        <v>6058</v>
      </c>
      <c r="S23" s="271" t="s">
        <v>6054</v>
      </c>
      <c r="T23" s="318" t="s">
        <v>6055</v>
      </c>
      <c r="U23" s="2267"/>
      <c r="V23" s="2267"/>
      <c r="W23" s="2267" t="s">
        <v>6056</v>
      </c>
      <c r="X23" s="2267" t="s">
        <v>6057</v>
      </c>
      <c r="Y23" s="2268" t="s">
        <v>6060</v>
      </c>
      <c r="Z23" s="2268" t="s">
        <v>6059</v>
      </c>
      <c r="AA23" s="2268"/>
      <c r="AB23" s="2268"/>
      <c r="AC23" s="2268"/>
      <c r="AD23" s="2268"/>
      <c r="AE23" s="2268"/>
      <c r="AF23" s="2268"/>
      <c r="AG23" s="285"/>
      <c r="AH23" s="295"/>
      <c r="AI23" s="290"/>
      <c r="AJ23" s="290"/>
      <c r="AK23" s="290"/>
      <c r="AL23" s="290"/>
      <c r="AM23" s="290"/>
      <c r="AN23" s="290"/>
      <c r="AO23" s="291"/>
    </row>
    <row r="24" spans="1:41" ht="23.25" customHeight="1">
      <c r="A24" s="2354"/>
      <c r="B24" s="2355"/>
      <c r="C24" s="2355"/>
      <c r="D24" s="2355"/>
      <c r="E24" s="2355"/>
      <c r="F24" s="2355"/>
      <c r="G24" s="2356"/>
      <c r="H24" s="308" t="s">
        <v>139</v>
      </c>
      <c r="I24" s="271" t="s">
        <v>2924</v>
      </c>
      <c r="O24" s="303" t="s">
        <v>139</v>
      </c>
      <c r="P24" s="271" t="s">
        <v>2925</v>
      </c>
      <c r="U24" s="2321"/>
      <c r="V24" s="2321"/>
      <c r="W24" s="2321"/>
      <c r="X24" s="2321"/>
      <c r="Y24" s="271" t="s">
        <v>10</v>
      </c>
      <c r="Z24" s="2322" t="s">
        <v>2926</v>
      </c>
      <c r="AA24" s="2322"/>
      <c r="AB24" s="272"/>
      <c r="AC24" s="271" t="s">
        <v>477</v>
      </c>
      <c r="AD24" s="272"/>
      <c r="AE24" s="271" t="s">
        <v>5</v>
      </c>
      <c r="AF24" s="272"/>
      <c r="AG24" s="285" t="s">
        <v>478</v>
      </c>
      <c r="AH24" s="295"/>
      <c r="AI24" s="290"/>
      <c r="AJ24" s="290"/>
      <c r="AK24" s="290"/>
      <c r="AL24" s="290"/>
      <c r="AM24" s="290"/>
      <c r="AN24" s="290"/>
      <c r="AO24" s="291"/>
    </row>
    <row r="25" spans="1:41" ht="23.25" customHeight="1">
      <c r="A25" s="2354"/>
      <c r="B25" s="2355"/>
      <c r="C25" s="2355"/>
      <c r="D25" s="2355"/>
      <c r="E25" s="2355"/>
      <c r="F25" s="2355"/>
      <c r="G25" s="2356"/>
      <c r="H25" s="303" t="s">
        <v>139</v>
      </c>
      <c r="I25" s="271" t="s">
        <v>2921</v>
      </c>
      <c r="M25" s="306" t="s">
        <v>9</v>
      </c>
      <c r="N25" s="2321"/>
      <c r="O25" s="2321"/>
      <c r="P25" s="2321"/>
      <c r="Q25" s="2321"/>
      <c r="R25" s="2321"/>
      <c r="S25" s="2321"/>
      <c r="T25" s="2321"/>
      <c r="U25" s="2321"/>
      <c r="V25" s="2321"/>
      <c r="W25" s="2321"/>
      <c r="X25" s="2321"/>
      <c r="Y25" s="271" t="s">
        <v>10</v>
      </c>
      <c r="Z25" s="271" t="s">
        <v>2922</v>
      </c>
      <c r="AA25" s="307"/>
      <c r="AB25" s="307"/>
      <c r="AC25" s="307"/>
      <c r="AD25" s="307"/>
      <c r="AE25" s="307"/>
      <c r="AF25" s="307"/>
      <c r="AG25" s="285"/>
      <c r="AH25" s="295"/>
      <c r="AI25" s="290"/>
      <c r="AJ25" s="290"/>
      <c r="AK25" s="290"/>
      <c r="AL25" s="290"/>
      <c r="AM25" s="290"/>
      <c r="AN25" s="290"/>
      <c r="AO25" s="291"/>
    </row>
    <row r="26" spans="1:41" ht="23.25" customHeight="1">
      <c r="A26" s="2354"/>
      <c r="B26" s="2355"/>
      <c r="C26" s="2355"/>
      <c r="D26" s="2355"/>
      <c r="E26" s="2355"/>
      <c r="F26" s="2355"/>
      <c r="G26" s="2356"/>
      <c r="H26" s="303" t="s">
        <v>139</v>
      </c>
      <c r="I26" s="271" t="s">
        <v>2923</v>
      </c>
      <c r="M26" s="306" t="s">
        <v>9</v>
      </c>
      <c r="N26" s="2321"/>
      <c r="O26" s="2321"/>
      <c r="P26" s="2321"/>
      <c r="Q26" s="2321"/>
      <c r="R26" s="2321"/>
      <c r="S26" s="2321"/>
      <c r="T26" s="2321"/>
      <c r="U26" s="2321"/>
      <c r="V26" s="2321"/>
      <c r="W26" s="2321"/>
      <c r="X26" s="2321"/>
      <c r="Y26" s="271" t="s">
        <v>10</v>
      </c>
      <c r="Z26" s="271" t="s">
        <v>2922</v>
      </c>
      <c r="AA26" s="307"/>
      <c r="AB26" s="307"/>
      <c r="AC26" s="307"/>
      <c r="AD26" s="307"/>
      <c r="AE26" s="307"/>
      <c r="AF26" s="307"/>
      <c r="AG26" s="285"/>
      <c r="AH26" s="295"/>
      <c r="AI26" s="290"/>
      <c r="AJ26" s="290"/>
      <c r="AK26" s="290"/>
      <c r="AL26" s="290"/>
      <c r="AM26" s="290"/>
      <c r="AN26" s="290"/>
      <c r="AO26" s="291"/>
    </row>
    <row r="27" spans="1:41" ht="23.25" customHeight="1">
      <c r="A27" s="2357"/>
      <c r="B27" s="2358"/>
      <c r="C27" s="2358"/>
      <c r="D27" s="2358"/>
      <c r="E27" s="2358"/>
      <c r="F27" s="2358"/>
      <c r="G27" s="2359"/>
      <c r="H27" s="299" t="s">
        <v>139</v>
      </c>
      <c r="I27" s="280" t="s">
        <v>8</v>
      </c>
      <c r="J27" s="280"/>
      <c r="K27" s="280"/>
      <c r="L27" s="280"/>
      <c r="M27" s="300" t="s">
        <v>9</v>
      </c>
      <c r="N27" s="2341"/>
      <c r="O27" s="2341"/>
      <c r="P27" s="2341"/>
      <c r="Q27" s="2341"/>
      <c r="R27" s="2341"/>
      <c r="S27" s="2341"/>
      <c r="T27" s="2341"/>
      <c r="U27" s="2341"/>
      <c r="V27" s="2341"/>
      <c r="W27" s="2341"/>
      <c r="X27" s="2341"/>
      <c r="Y27" s="280" t="s">
        <v>10</v>
      </c>
      <c r="Z27" s="280" t="s">
        <v>2922</v>
      </c>
      <c r="AA27" s="2269"/>
      <c r="AB27" s="2269"/>
      <c r="AC27" s="2269"/>
      <c r="AD27" s="2269"/>
      <c r="AE27" s="2269"/>
      <c r="AF27" s="2269"/>
      <c r="AG27" s="281"/>
      <c r="AH27" s="295"/>
      <c r="AI27" s="290"/>
      <c r="AJ27" s="290"/>
      <c r="AK27" s="290"/>
      <c r="AL27" s="290"/>
      <c r="AM27" s="290"/>
      <c r="AN27" s="290"/>
      <c r="AO27" s="291"/>
    </row>
    <row r="28" spans="1:41" ht="18.600000000000001" customHeight="1">
      <c r="A28" s="2326" t="s">
        <v>2927</v>
      </c>
      <c r="B28" s="2327"/>
      <c r="C28" s="2327"/>
      <c r="D28" s="2327"/>
      <c r="E28" s="2327"/>
      <c r="F28" s="2327"/>
      <c r="G28" s="2327"/>
      <c r="H28" s="310"/>
      <c r="AG28" s="285"/>
      <c r="AH28" s="296" t="s">
        <v>139</v>
      </c>
      <c r="AI28" s="311" t="s">
        <v>2928</v>
      </c>
      <c r="AJ28" s="311"/>
      <c r="AK28" s="311"/>
      <c r="AL28" s="311"/>
      <c r="AM28" s="311"/>
      <c r="AN28" s="311"/>
      <c r="AO28" s="312"/>
    </row>
    <row r="29" spans="1:41" ht="18.600000000000001" customHeight="1">
      <c r="A29" s="2326"/>
      <c r="B29" s="2327"/>
      <c r="C29" s="2327"/>
      <c r="D29" s="2327"/>
      <c r="E29" s="2327"/>
      <c r="F29" s="2327"/>
      <c r="G29" s="2327"/>
      <c r="H29" s="313"/>
      <c r="AG29" s="285"/>
      <c r="AH29" s="290"/>
      <c r="AI29" s="290" t="s">
        <v>2897</v>
      </c>
      <c r="AJ29" s="286"/>
      <c r="AK29" s="2323"/>
      <c r="AL29" s="2323"/>
      <c r="AM29" s="2323"/>
      <c r="AN29" s="2323"/>
      <c r="AO29" s="2324"/>
    </row>
    <row r="30" spans="1:41" ht="18.600000000000001" customHeight="1">
      <c r="A30" s="2326"/>
      <c r="B30" s="2327"/>
      <c r="C30" s="2327"/>
      <c r="D30" s="2327"/>
      <c r="E30" s="2327"/>
      <c r="F30" s="2327"/>
      <c r="G30" s="2327"/>
      <c r="H30" s="308" t="s">
        <v>139</v>
      </c>
      <c r="I30" s="271" t="s">
        <v>497</v>
      </c>
      <c r="O30" s="303" t="s">
        <v>139</v>
      </c>
      <c r="P30" s="271" t="s">
        <v>498</v>
      </c>
      <c r="Q30" s="306" t="s">
        <v>9</v>
      </c>
      <c r="R30" s="303" t="s">
        <v>139</v>
      </c>
      <c r="S30" s="271" t="s">
        <v>2929</v>
      </c>
      <c r="V30" s="303" t="s">
        <v>139</v>
      </c>
      <c r="W30" s="271" t="s">
        <v>2930</v>
      </c>
      <c r="Z30" s="303" t="s">
        <v>139</v>
      </c>
      <c r="AA30" s="271" t="s">
        <v>2931</v>
      </c>
      <c r="AG30" s="285"/>
      <c r="AH30" s="290"/>
      <c r="AI30" s="290" t="s">
        <v>2898</v>
      </c>
      <c r="AJ30" s="286"/>
      <c r="AK30" s="2323"/>
      <c r="AL30" s="2323"/>
      <c r="AM30" s="2323"/>
      <c r="AN30" s="2323"/>
      <c r="AO30" s="2324"/>
    </row>
    <row r="31" spans="1:41" ht="18.600000000000001" customHeight="1">
      <c r="A31" s="2326"/>
      <c r="B31" s="2327"/>
      <c r="C31" s="2327"/>
      <c r="D31" s="2327"/>
      <c r="E31" s="2327"/>
      <c r="F31" s="2327"/>
      <c r="G31" s="2327"/>
      <c r="H31" s="314"/>
      <c r="AG31" s="285"/>
      <c r="AH31" s="290"/>
      <c r="AI31" s="2310"/>
      <c r="AJ31" s="2310"/>
      <c r="AK31" s="286" t="s">
        <v>477</v>
      </c>
      <c r="AL31" s="287"/>
      <c r="AM31" s="286" t="s">
        <v>5</v>
      </c>
      <c r="AN31" s="287"/>
      <c r="AO31" s="288" t="s">
        <v>478</v>
      </c>
    </row>
    <row r="32" spans="1:41" ht="18.600000000000001" customHeight="1">
      <c r="A32" s="2326"/>
      <c r="B32" s="2327"/>
      <c r="C32" s="2327"/>
      <c r="D32" s="2327"/>
      <c r="E32" s="2327"/>
      <c r="F32" s="2327"/>
      <c r="G32" s="2327"/>
      <c r="H32" s="315"/>
      <c r="I32" s="280"/>
      <c r="J32" s="280"/>
      <c r="K32" s="280"/>
      <c r="L32" s="280"/>
      <c r="M32" s="280"/>
      <c r="N32" s="280"/>
      <c r="O32" s="280"/>
      <c r="P32" s="280"/>
      <c r="Q32" s="280"/>
      <c r="R32" s="280"/>
      <c r="S32" s="280"/>
      <c r="T32" s="280"/>
      <c r="U32" s="280"/>
      <c r="V32" s="280"/>
      <c r="W32" s="280"/>
      <c r="X32" s="280"/>
      <c r="Y32" s="316"/>
      <c r="Z32" s="280"/>
      <c r="AA32" s="280"/>
      <c r="AB32" s="280"/>
      <c r="AC32" s="280"/>
      <c r="AD32" s="280"/>
      <c r="AE32" s="280"/>
      <c r="AF32" s="280"/>
      <c r="AG32" s="281"/>
      <c r="AH32" s="303" t="s">
        <v>139</v>
      </c>
      <c r="AI32" s="290" t="s">
        <v>8</v>
      </c>
      <c r="AJ32" s="309"/>
      <c r="AK32" s="2328"/>
      <c r="AL32" s="2328"/>
      <c r="AM32" s="2328"/>
      <c r="AN32" s="2328"/>
      <c r="AO32" s="2329"/>
    </row>
    <row r="33" spans="1:41" ht="21.75" customHeight="1">
      <c r="A33" s="2330" t="s">
        <v>2932</v>
      </c>
      <c r="B33" s="2327"/>
      <c r="C33" s="2327"/>
      <c r="D33" s="2327"/>
      <c r="E33" s="2327"/>
      <c r="F33" s="2327"/>
      <c r="G33" s="2331"/>
      <c r="H33" s="317" t="s">
        <v>139</v>
      </c>
      <c r="I33" s="2335" t="s">
        <v>2933</v>
      </c>
      <c r="J33" s="2335"/>
      <c r="K33" s="283">
        <v>1</v>
      </c>
      <c r="L33" s="283" t="s">
        <v>2934</v>
      </c>
      <c r="M33" s="283" t="s">
        <v>9</v>
      </c>
      <c r="N33" s="2336"/>
      <c r="O33" s="2336"/>
      <c r="P33" s="283" t="s">
        <v>10</v>
      </c>
      <c r="Q33" s="283" t="s">
        <v>7</v>
      </c>
      <c r="R33" s="283" t="s">
        <v>2935</v>
      </c>
      <c r="S33" s="283"/>
      <c r="T33" s="2336"/>
      <c r="U33" s="2336"/>
      <c r="V33" s="2336"/>
      <c r="W33" s="2336"/>
      <c r="X33" s="2336"/>
      <c r="Y33" s="2336"/>
      <c r="Z33" s="283" t="s">
        <v>2936</v>
      </c>
      <c r="AA33" s="283"/>
      <c r="AB33" s="283"/>
      <c r="AC33" s="283"/>
      <c r="AD33" s="283"/>
      <c r="AE33" s="283"/>
      <c r="AF33" s="283"/>
      <c r="AG33" s="284"/>
      <c r="AH33" s="296" t="s">
        <v>139</v>
      </c>
      <c r="AI33" s="311" t="s">
        <v>2937</v>
      </c>
      <c r="AJ33" s="311"/>
      <c r="AK33" s="311"/>
      <c r="AL33" s="311"/>
      <c r="AM33" s="311"/>
      <c r="AN33" s="311"/>
      <c r="AO33" s="312"/>
    </row>
    <row r="34" spans="1:41" ht="21.75" customHeight="1">
      <c r="A34" s="2326"/>
      <c r="B34" s="2327"/>
      <c r="C34" s="2327"/>
      <c r="D34" s="2327"/>
      <c r="E34" s="2327"/>
      <c r="F34" s="2327"/>
      <c r="G34" s="2331"/>
      <c r="H34" s="308" t="s">
        <v>139</v>
      </c>
      <c r="I34" s="2308" t="s">
        <v>2933</v>
      </c>
      <c r="J34" s="2308"/>
      <c r="K34" s="271">
        <v>1</v>
      </c>
      <c r="L34" s="271" t="s">
        <v>2934</v>
      </c>
      <c r="M34" s="271" t="s">
        <v>9</v>
      </c>
      <c r="N34" s="2309"/>
      <c r="O34" s="2309"/>
      <c r="P34" s="271" t="s">
        <v>10</v>
      </c>
      <c r="Q34" s="271" t="s">
        <v>7</v>
      </c>
      <c r="R34" s="271" t="s">
        <v>2935</v>
      </c>
      <c r="T34" s="2309"/>
      <c r="U34" s="2309"/>
      <c r="V34" s="2309"/>
      <c r="W34" s="2309"/>
      <c r="X34" s="2309"/>
      <c r="Y34" s="2309"/>
      <c r="Z34" s="271" t="s">
        <v>2936</v>
      </c>
      <c r="AG34" s="285"/>
      <c r="AI34" s="290" t="s">
        <v>2897</v>
      </c>
      <c r="AJ34" s="286"/>
      <c r="AK34" s="2306"/>
      <c r="AL34" s="2306"/>
      <c r="AM34" s="2306"/>
      <c r="AN34" s="2306"/>
      <c r="AO34" s="2307"/>
    </row>
    <row r="35" spans="1:41" ht="21.75" customHeight="1">
      <c r="A35" s="2326"/>
      <c r="B35" s="2327"/>
      <c r="C35" s="2327"/>
      <c r="D35" s="2327"/>
      <c r="E35" s="2327"/>
      <c r="F35" s="2327"/>
      <c r="G35" s="2331"/>
      <c r="H35" s="308" t="s">
        <v>139</v>
      </c>
      <c r="I35" s="2308" t="s">
        <v>2933</v>
      </c>
      <c r="J35" s="2308"/>
      <c r="K35" s="271">
        <v>1</v>
      </c>
      <c r="L35" s="271" t="s">
        <v>2934</v>
      </c>
      <c r="M35" s="271" t="s">
        <v>9</v>
      </c>
      <c r="N35" s="2309"/>
      <c r="O35" s="2309"/>
      <c r="P35" s="271" t="s">
        <v>10</v>
      </c>
      <c r="Q35" s="271" t="s">
        <v>7</v>
      </c>
      <c r="R35" s="271" t="s">
        <v>2935</v>
      </c>
      <c r="T35" s="2309"/>
      <c r="U35" s="2309"/>
      <c r="V35" s="2309"/>
      <c r="W35" s="2309"/>
      <c r="X35" s="2309"/>
      <c r="Y35" s="2309"/>
      <c r="Z35" s="271" t="s">
        <v>2936</v>
      </c>
      <c r="AG35" s="285"/>
      <c r="AI35" s="290" t="s">
        <v>2898</v>
      </c>
      <c r="AJ35" s="286"/>
      <c r="AK35" s="2306"/>
      <c r="AL35" s="2306"/>
      <c r="AM35" s="2306"/>
      <c r="AN35" s="2306"/>
      <c r="AO35" s="2307"/>
    </row>
    <row r="36" spans="1:41" ht="21.75" customHeight="1">
      <c r="A36" s="2326"/>
      <c r="B36" s="2327"/>
      <c r="C36" s="2327"/>
      <c r="D36" s="2327"/>
      <c r="E36" s="2327"/>
      <c r="F36" s="2327"/>
      <c r="G36" s="2331"/>
      <c r="H36" s="308" t="s">
        <v>139</v>
      </c>
      <c r="I36" s="2308" t="s">
        <v>2933</v>
      </c>
      <c r="J36" s="2308"/>
      <c r="K36" s="318"/>
      <c r="L36" s="271" t="s">
        <v>2934</v>
      </c>
      <c r="M36" s="271" t="s">
        <v>9</v>
      </c>
      <c r="N36" s="2309"/>
      <c r="O36" s="2309"/>
      <c r="P36" s="271" t="s">
        <v>10</v>
      </c>
      <c r="Q36" s="271" t="s">
        <v>7</v>
      </c>
      <c r="R36" s="271" t="s">
        <v>2935</v>
      </c>
      <c r="T36" s="2309"/>
      <c r="U36" s="2309"/>
      <c r="V36" s="2309"/>
      <c r="W36" s="2309"/>
      <c r="X36" s="2309"/>
      <c r="Y36" s="2309"/>
      <c r="Z36" s="271" t="s">
        <v>2936</v>
      </c>
      <c r="AG36" s="285"/>
      <c r="AI36" s="2310"/>
      <c r="AJ36" s="2310"/>
      <c r="AK36" s="286" t="s">
        <v>477</v>
      </c>
      <c r="AL36" s="287"/>
      <c r="AM36" s="286" t="s">
        <v>5</v>
      </c>
      <c r="AN36" s="287"/>
      <c r="AO36" s="288" t="s">
        <v>478</v>
      </c>
    </row>
    <row r="37" spans="1:41" ht="21.75" customHeight="1">
      <c r="A37" s="2326"/>
      <c r="B37" s="2327"/>
      <c r="C37" s="2327"/>
      <c r="D37" s="2327"/>
      <c r="E37" s="2327"/>
      <c r="F37" s="2327"/>
      <c r="G37" s="2331"/>
      <c r="H37" s="308" t="s">
        <v>139</v>
      </c>
      <c r="I37" s="2325" t="s">
        <v>2938</v>
      </c>
      <c r="J37" s="2325"/>
      <c r="K37" s="2325"/>
      <c r="L37" s="2325"/>
      <c r="M37" s="271" t="s">
        <v>2935</v>
      </c>
      <c r="O37" s="2309"/>
      <c r="P37" s="2309"/>
      <c r="Q37" s="2309"/>
      <c r="R37" s="271" t="s">
        <v>674</v>
      </c>
      <c r="S37" s="271" t="s">
        <v>2939</v>
      </c>
      <c r="V37" s="2309"/>
      <c r="W37" s="2309"/>
      <c r="X37" s="271" t="s">
        <v>7</v>
      </c>
      <c r="Y37" s="2322" t="s">
        <v>2926</v>
      </c>
      <c r="Z37" s="2322"/>
      <c r="AA37" s="272"/>
      <c r="AB37" s="271" t="s">
        <v>477</v>
      </c>
      <c r="AC37" s="272"/>
      <c r="AD37" s="271" t="s">
        <v>5</v>
      </c>
      <c r="AE37" s="272"/>
      <c r="AF37" s="271" t="s">
        <v>2940</v>
      </c>
      <c r="AG37" s="285"/>
      <c r="AH37" s="289" t="s">
        <v>139</v>
      </c>
      <c r="AI37" s="290" t="s">
        <v>8</v>
      </c>
      <c r="AJ37" s="286"/>
      <c r="AK37" s="2323"/>
      <c r="AL37" s="2323"/>
      <c r="AM37" s="2323"/>
      <c r="AN37" s="2323"/>
      <c r="AO37" s="2324"/>
    </row>
    <row r="38" spans="1:41" ht="21.75" customHeight="1">
      <c r="A38" s="2326"/>
      <c r="B38" s="2327"/>
      <c r="C38" s="2327"/>
      <c r="D38" s="2327"/>
      <c r="E38" s="2327"/>
      <c r="F38" s="2327"/>
      <c r="G38" s="2331"/>
      <c r="H38" s="308" t="s">
        <v>139</v>
      </c>
      <c r="I38" s="2325" t="s">
        <v>2941</v>
      </c>
      <c r="J38" s="2325"/>
      <c r="K38" s="2325"/>
      <c r="L38" s="2325"/>
      <c r="M38" s="271" t="s">
        <v>2935</v>
      </c>
      <c r="O38" s="2309"/>
      <c r="P38" s="2309"/>
      <c r="Q38" s="2309"/>
      <c r="R38" s="271" t="s">
        <v>674</v>
      </c>
      <c r="S38" s="271" t="s">
        <v>2939</v>
      </c>
      <c r="V38" s="2309"/>
      <c r="W38" s="2309"/>
      <c r="X38" s="271" t="s">
        <v>7</v>
      </c>
      <c r="Y38" s="2322" t="s">
        <v>2926</v>
      </c>
      <c r="Z38" s="2322"/>
      <c r="AA38" s="272"/>
      <c r="AB38" s="271" t="s">
        <v>477</v>
      </c>
      <c r="AC38" s="272"/>
      <c r="AD38" s="271" t="s">
        <v>5</v>
      </c>
      <c r="AE38" s="272"/>
      <c r="AF38" s="271" t="s">
        <v>2940</v>
      </c>
      <c r="AG38" s="285"/>
      <c r="AH38" s="295"/>
      <c r="AI38" s="290"/>
      <c r="AJ38" s="290"/>
      <c r="AK38" s="290"/>
      <c r="AL38" s="290"/>
      <c r="AM38" s="290"/>
      <c r="AN38" s="290"/>
      <c r="AO38" s="291"/>
    </row>
    <row r="39" spans="1:41" ht="21.75" customHeight="1">
      <c r="A39" s="2326"/>
      <c r="B39" s="2327"/>
      <c r="C39" s="2327"/>
      <c r="D39" s="2327"/>
      <c r="E39" s="2327"/>
      <c r="F39" s="2327"/>
      <c r="G39" s="2331"/>
      <c r="H39" s="308" t="s">
        <v>139</v>
      </c>
      <c r="I39" s="290" t="s">
        <v>2942</v>
      </c>
      <c r="J39" s="290"/>
      <c r="K39" s="290"/>
      <c r="L39" s="271" t="s">
        <v>2935</v>
      </c>
      <c r="N39" s="2309"/>
      <c r="O39" s="2309"/>
      <c r="P39" s="2309"/>
      <c r="Q39" s="2309"/>
      <c r="R39" s="271" t="s">
        <v>2943</v>
      </c>
      <c r="Y39" s="306"/>
      <c r="AC39" s="2322"/>
      <c r="AD39" s="2322"/>
      <c r="AE39" s="2322"/>
      <c r="AG39" s="285"/>
      <c r="AH39" s="295"/>
      <c r="AI39" s="290"/>
      <c r="AJ39" s="290"/>
      <c r="AK39" s="290"/>
      <c r="AL39" s="290"/>
      <c r="AM39" s="290"/>
      <c r="AN39" s="290"/>
      <c r="AO39" s="291"/>
    </row>
    <row r="40" spans="1:41" ht="21.75" customHeight="1">
      <c r="A40" s="2326"/>
      <c r="B40" s="2327"/>
      <c r="C40" s="2327"/>
      <c r="D40" s="2327"/>
      <c r="E40" s="2327"/>
      <c r="F40" s="2327"/>
      <c r="G40" s="2331"/>
      <c r="H40" s="319" t="s">
        <v>139</v>
      </c>
      <c r="I40" s="290" t="s">
        <v>2942</v>
      </c>
      <c r="J40" s="290"/>
      <c r="K40" s="290"/>
      <c r="L40" s="271" t="s">
        <v>2935</v>
      </c>
      <c r="N40" s="2337"/>
      <c r="O40" s="2337"/>
      <c r="P40" s="2337"/>
      <c r="Q40" s="2337"/>
      <c r="R40" s="271" t="s">
        <v>2943</v>
      </c>
      <c r="Y40" s="306"/>
      <c r="AC40" s="2338"/>
      <c r="AD40" s="2338"/>
      <c r="AE40" s="2338"/>
      <c r="AG40" s="285"/>
      <c r="AH40" s="295"/>
      <c r="AI40" s="290"/>
      <c r="AJ40" s="290"/>
      <c r="AK40" s="290"/>
      <c r="AL40" s="290"/>
      <c r="AM40" s="290"/>
      <c r="AN40" s="290"/>
      <c r="AO40" s="291"/>
    </row>
    <row r="41" spans="1:41" ht="21.75" customHeight="1">
      <c r="A41" s="2326"/>
      <c r="B41" s="2327"/>
      <c r="C41" s="2327"/>
      <c r="D41" s="2327"/>
      <c r="E41" s="2327"/>
      <c r="F41" s="2327"/>
      <c r="G41" s="2331"/>
      <c r="H41" s="320" t="s">
        <v>139</v>
      </c>
      <c r="I41" s="321" t="s">
        <v>2944</v>
      </c>
      <c r="J41" s="321"/>
      <c r="K41" s="321"/>
      <c r="L41" s="321"/>
      <c r="M41" s="321"/>
      <c r="N41" s="321"/>
      <c r="O41" s="321" t="s">
        <v>9</v>
      </c>
      <c r="P41" s="2339"/>
      <c r="Q41" s="2339"/>
      <c r="R41" s="2339"/>
      <c r="S41" s="2339"/>
      <c r="T41" s="2339"/>
      <c r="U41" s="2339"/>
      <c r="V41" s="2339"/>
      <c r="W41" s="2339"/>
      <c r="X41" s="2339"/>
      <c r="Y41" s="2339"/>
      <c r="Z41" s="2339"/>
      <c r="AA41" s="2339"/>
      <c r="AB41" s="2339"/>
      <c r="AC41" s="2339"/>
      <c r="AD41" s="2339"/>
      <c r="AE41" s="2339"/>
      <c r="AF41" s="321" t="s">
        <v>10</v>
      </c>
      <c r="AG41" s="322"/>
      <c r="AH41" s="295"/>
      <c r="AI41" s="323"/>
      <c r="AJ41" s="323"/>
      <c r="AK41" s="323"/>
      <c r="AL41" s="323"/>
      <c r="AM41" s="323"/>
      <c r="AN41" s="323"/>
      <c r="AO41" s="324"/>
    </row>
    <row r="42" spans="1:41" ht="21.75" customHeight="1">
      <c r="A42" s="2326"/>
      <c r="B42" s="2327"/>
      <c r="C42" s="2327"/>
      <c r="D42" s="2327"/>
      <c r="E42" s="2327"/>
      <c r="F42" s="2327"/>
      <c r="G42" s="2331"/>
      <c r="H42" s="310"/>
      <c r="P42" s="318"/>
      <c r="Q42" s="318"/>
      <c r="R42" s="318"/>
      <c r="S42" s="318"/>
      <c r="T42" s="318"/>
      <c r="U42" s="318"/>
      <c r="V42" s="318"/>
      <c r="W42" s="318"/>
      <c r="X42" s="318"/>
      <c r="Y42" s="318"/>
      <c r="Z42" s="318"/>
      <c r="AA42" s="318"/>
      <c r="AB42" s="318"/>
      <c r="AC42" s="318"/>
      <c r="AD42" s="318"/>
      <c r="AE42" s="318"/>
      <c r="AG42" s="285"/>
      <c r="AH42" s="325" t="s">
        <v>139</v>
      </c>
      <c r="AI42" s="326" t="s">
        <v>2945</v>
      </c>
      <c r="AJ42" s="326"/>
      <c r="AK42" s="326"/>
      <c r="AL42" s="326"/>
      <c r="AM42" s="326"/>
      <c r="AN42" s="326"/>
      <c r="AO42" s="327"/>
    </row>
    <row r="43" spans="1:41" ht="21.75" customHeight="1">
      <c r="A43" s="2326"/>
      <c r="B43" s="2327"/>
      <c r="C43" s="2327"/>
      <c r="D43" s="2327"/>
      <c r="E43" s="2327"/>
      <c r="F43" s="2327"/>
      <c r="G43" s="2331"/>
      <c r="H43" s="2340" t="s">
        <v>139</v>
      </c>
      <c r="I43" s="328" t="s">
        <v>2946</v>
      </c>
      <c r="AG43" s="285"/>
      <c r="AI43" s="290" t="s">
        <v>2897</v>
      </c>
      <c r="AJ43" s="286"/>
      <c r="AK43" s="287"/>
      <c r="AL43" s="287"/>
      <c r="AM43" s="287"/>
      <c r="AN43" s="287"/>
      <c r="AO43" s="329"/>
    </row>
    <row r="44" spans="1:41" ht="21.75" customHeight="1">
      <c r="A44" s="2326"/>
      <c r="B44" s="2327"/>
      <c r="C44" s="2327"/>
      <c r="D44" s="2327"/>
      <c r="E44" s="2327"/>
      <c r="F44" s="2327"/>
      <c r="G44" s="2331"/>
      <c r="H44" s="2340"/>
      <c r="I44" s="271" t="s">
        <v>2947</v>
      </c>
      <c r="L44" s="2321"/>
      <c r="M44" s="2321"/>
      <c r="N44" s="2321"/>
      <c r="O44" s="2321"/>
      <c r="P44" s="2321"/>
      <c r="Q44" s="2321"/>
      <c r="R44" s="2321"/>
      <c r="S44" s="271" t="s">
        <v>7</v>
      </c>
      <c r="U44" s="2322" t="s">
        <v>2926</v>
      </c>
      <c r="V44" s="2322"/>
      <c r="W44" s="272"/>
      <c r="X44" s="271" t="s">
        <v>477</v>
      </c>
      <c r="Y44" s="272"/>
      <c r="Z44" s="271" t="s">
        <v>5</v>
      </c>
      <c r="AA44" s="272"/>
      <c r="AB44" s="271" t="s">
        <v>2940</v>
      </c>
      <c r="AG44" s="285"/>
      <c r="AI44" s="290" t="s">
        <v>2898</v>
      </c>
      <c r="AJ44" s="286"/>
      <c r="AK44" s="287"/>
      <c r="AL44" s="287"/>
      <c r="AM44" s="287"/>
      <c r="AN44" s="287"/>
      <c r="AO44" s="329"/>
    </row>
    <row r="45" spans="1:41" ht="21.75" customHeight="1" thickBot="1">
      <c r="A45" s="2332"/>
      <c r="B45" s="2333"/>
      <c r="C45" s="2333"/>
      <c r="D45" s="2333"/>
      <c r="E45" s="2333"/>
      <c r="F45" s="2333"/>
      <c r="G45" s="2334"/>
      <c r="H45" s="314"/>
      <c r="AG45" s="285"/>
      <c r="AI45" s="2310"/>
      <c r="AJ45" s="2310"/>
      <c r="AK45" s="286" t="s">
        <v>477</v>
      </c>
      <c r="AL45" s="287"/>
      <c r="AM45" s="286" t="s">
        <v>5</v>
      </c>
      <c r="AN45" s="287"/>
      <c r="AO45" s="288" t="s">
        <v>478</v>
      </c>
    </row>
    <row r="46" spans="1:41" ht="21.75" customHeight="1">
      <c r="A46" s="2311" t="s">
        <v>2948</v>
      </c>
      <c r="B46" s="2312"/>
      <c r="C46" s="2312"/>
      <c r="D46" s="2312"/>
      <c r="E46" s="2312"/>
      <c r="F46" s="2312"/>
      <c r="G46" s="2313"/>
      <c r="H46" s="330" t="s">
        <v>2949</v>
      </c>
      <c r="I46" s="277"/>
      <c r="J46" s="277"/>
      <c r="K46" s="277" t="s">
        <v>2950</v>
      </c>
      <c r="L46" s="277"/>
      <c r="M46" s="2320"/>
      <c r="N46" s="2320"/>
      <c r="O46" s="2320"/>
      <c r="P46" s="2320"/>
      <c r="Q46" s="2320"/>
      <c r="R46" s="2320"/>
      <c r="S46" s="2320"/>
      <c r="T46" s="2320"/>
      <c r="U46" s="2320"/>
      <c r="V46" s="2320"/>
      <c r="W46" s="277" t="s">
        <v>2951</v>
      </c>
      <c r="X46" s="277"/>
      <c r="Y46" s="2320"/>
      <c r="Z46" s="2320"/>
      <c r="AA46" s="2320"/>
      <c r="AB46" s="2320"/>
      <c r="AC46" s="2320"/>
      <c r="AD46" s="2320"/>
      <c r="AE46" s="2320"/>
      <c r="AF46" s="277" t="s">
        <v>2952</v>
      </c>
      <c r="AG46" s="277"/>
      <c r="AH46" s="2320"/>
      <c r="AI46" s="2320"/>
      <c r="AJ46" s="2320"/>
      <c r="AK46" s="2320"/>
      <c r="AL46" s="2320"/>
      <c r="AM46" s="2320"/>
      <c r="AN46" s="2320"/>
      <c r="AO46" s="331"/>
    </row>
    <row r="47" spans="1:41" ht="21.75" customHeight="1">
      <c r="A47" s="2314"/>
      <c r="B47" s="2315"/>
      <c r="C47" s="2315"/>
      <c r="D47" s="2315"/>
      <c r="E47" s="2315"/>
      <c r="F47" s="2315"/>
      <c r="G47" s="2316"/>
      <c r="H47" s="332" t="s">
        <v>2953</v>
      </c>
      <c r="I47" s="333"/>
      <c r="J47" s="333"/>
      <c r="K47" s="333" t="s">
        <v>2950</v>
      </c>
      <c r="L47" s="333"/>
      <c r="M47" s="2292"/>
      <c r="N47" s="2292"/>
      <c r="O47" s="2292"/>
      <c r="P47" s="2292"/>
      <c r="Q47" s="2292"/>
      <c r="R47" s="2292"/>
      <c r="S47" s="2292"/>
      <c r="T47" s="2292"/>
      <c r="U47" s="2292"/>
      <c r="V47" s="2292"/>
      <c r="W47" s="333" t="s">
        <v>2951</v>
      </c>
      <c r="X47" s="333"/>
      <c r="Y47" s="2292"/>
      <c r="Z47" s="2292"/>
      <c r="AA47" s="2292"/>
      <c r="AB47" s="2292"/>
      <c r="AC47" s="2292"/>
      <c r="AD47" s="2292"/>
      <c r="AE47" s="2292"/>
      <c r="AF47" s="333" t="s">
        <v>2952</v>
      </c>
      <c r="AG47" s="333"/>
      <c r="AH47" s="2292"/>
      <c r="AI47" s="2292"/>
      <c r="AJ47" s="2292"/>
      <c r="AK47" s="2292"/>
      <c r="AL47" s="2292"/>
      <c r="AM47" s="2292"/>
      <c r="AN47" s="2292"/>
      <c r="AO47" s="334"/>
    </row>
    <row r="48" spans="1:41" ht="21.75" customHeight="1">
      <c r="A48" s="2314"/>
      <c r="B48" s="2315"/>
      <c r="C48" s="2315"/>
      <c r="D48" s="2315"/>
      <c r="E48" s="2315"/>
      <c r="F48" s="2315"/>
      <c r="G48" s="2316"/>
      <c r="H48" s="332" t="s">
        <v>2954</v>
      </c>
      <c r="I48" s="333"/>
      <c r="J48" s="333"/>
      <c r="K48" s="333" t="s">
        <v>2950</v>
      </c>
      <c r="L48" s="333"/>
      <c r="M48" s="2292"/>
      <c r="N48" s="2292"/>
      <c r="O48" s="2292"/>
      <c r="P48" s="2292"/>
      <c r="Q48" s="2292"/>
      <c r="R48" s="2292"/>
      <c r="S48" s="2292"/>
      <c r="T48" s="2292"/>
      <c r="U48" s="2292"/>
      <c r="V48" s="2292"/>
      <c r="W48" s="333" t="s">
        <v>2951</v>
      </c>
      <c r="X48" s="333"/>
      <c r="Y48" s="2292"/>
      <c r="Z48" s="2292"/>
      <c r="AA48" s="2292"/>
      <c r="AB48" s="2292"/>
      <c r="AC48" s="2292"/>
      <c r="AD48" s="2292"/>
      <c r="AE48" s="2292"/>
      <c r="AF48" s="333" t="s">
        <v>2952</v>
      </c>
      <c r="AG48" s="333"/>
      <c r="AH48" s="2292"/>
      <c r="AI48" s="2292"/>
      <c r="AJ48" s="2292"/>
      <c r="AK48" s="2292"/>
      <c r="AL48" s="2292"/>
      <c r="AM48" s="2292"/>
      <c r="AN48" s="2292"/>
      <c r="AO48" s="334"/>
    </row>
    <row r="49" spans="1:41" ht="21.75" customHeight="1" thickBot="1">
      <c r="A49" s="2317"/>
      <c r="B49" s="2318"/>
      <c r="C49" s="2318"/>
      <c r="D49" s="2318"/>
      <c r="E49" s="2318"/>
      <c r="F49" s="2318"/>
      <c r="G49" s="2319"/>
      <c r="H49" s="335" t="s">
        <v>2955</v>
      </c>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c r="AH49" s="336"/>
      <c r="AI49" s="336"/>
      <c r="AJ49" s="336"/>
      <c r="AK49" s="336"/>
      <c r="AL49" s="336"/>
      <c r="AM49" s="336"/>
      <c r="AN49" s="336"/>
      <c r="AO49" s="337"/>
    </row>
    <row r="50" spans="1:41" ht="21.75" customHeight="1">
      <c r="A50" s="2293" t="s">
        <v>2956</v>
      </c>
      <c r="B50" s="2294"/>
      <c r="C50" s="2294"/>
      <c r="D50" s="2294"/>
      <c r="E50" s="2294"/>
      <c r="F50" s="2294"/>
      <c r="G50" s="2295"/>
      <c r="H50" s="271" t="s">
        <v>2957</v>
      </c>
      <c r="AO50" s="338"/>
    </row>
    <row r="51" spans="1:41" ht="21.75" customHeight="1">
      <c r="A51" s="2296"/>
      <c r="B51" s="2297"/>
      <c r="C51" s="2297"/>
      <c r="D51" s="2297"/>
      <c r="E51" s="2297"/>
      <c r="F51" s="2297"/>
      <c r="G51" s="2298"/>
      <c r="H51" s="339" t="s">
        <v>2958</v>
      </c>
      <c r="I51" s="340"/>
      <c r="J51" s="340"/>
      <c r="K51" s="340"/>
      <c r="L51" s="340"/>
      <c r="M51" s="340" t="s">
        <v>2959</v>
      </c>
      <c r="N51" s="340"/>
      <c r="O51" s="2302"/>
      <c r="P51" s="2302"/>
      <c r="Q51" s="2302"/>
      <c r="R51" s="2302"/>
      <c r="S51" s="2302"/>
      <c r="T51" s="2302"/>
      <c r="U51" s="2302"/>
      <c r="V51" s="2302"/>
      <c r="W51" s="2302"/>
      <c r="X51" s="2302"/>
      <c r="Y51" s="2302"/>
      <c r="Z51" s="2302"/>
      <c r="AA51" s="2302"/>
      <c r="AB51" s="2302"/>
      <c r="AC51" s="340" t="s">
        <v>2950</v>
      </c>
      <c r="AD51" s="340"/>
      <c r="AE51" s="2302"/>
      <c r="AF51" s="2302"/>
      <c r="AG51" s="2302"/>
      <c r="AH51" s="2302"/>
      <c r="AI51" s="2302"/>
      <c r="AJ51" s="2302"/>
      <c r="AK51" s="2302"/>
      <c r="AL51" s="2302"/>
      <c r="AM51" s="2302"/>
      <c r="AN51" s="2302"/>
      <c r="AO51" s="2303"/>
    </row>
    <row r="52" spans="1:41" ht="21.75" customHeight="1" thickBot="1">
      <c r="A52" s="2299"/>
      <c r="B52" s="2300"/>
      <c r="C52" s="2300"/>
      <c r="D52" s="2300"/>
      <c r="E52" s="2300"/>
      <c r="F52" s="2300"/>
      <c r="G52" s="2301"/>
      <c r="H52" s="336" t="s">
        <v>2960</v>
      </c>
      <c r="I52" s="336"/>
      <c r="J52" s="336"/>
      <c r="K52" s="336"/>
      <c r="L52" s="336"/>
      <c r="M52" s="336" t="s">
        <v>2959</v>
      </c>
      <c r="N52" s="336"/>
      <c r="O52" s="2304"/>
      <c r="P52" s="2304"/>
      <c r="Q52" s="2304"/>
      <c r="R52" s="2304"/>
      <c r="S52" s="2304"/>
      <c r="T52" s="2304"/>
      <c r="U52" s="2304"/>
      <c r="V52" s="2304"/>
      <c r="W52" s="2304"/>
      <c r="X52" s="2304"/>
      <c r="Y52" s="2304"/>
      <c r="Z52" s="2304"/>
      <c r="AA52" s="2304"/>
      <c r="AB52" s="2304"/>
      <c r="AC52" s="336" t="s">
        <v>2950</v>
      </c>
      <c r="AD52" s="336"/>
      <c r="AE52" s="2304"/>
      <c r="AF52" s="2304"/>
      <c r="AG52" s="2304"/>
      <c r="AH52" s="2304"/>
      <c r="AI52" s="2304"/>
      <c r="AJ52" s="2304"/>
      <c r="AK52" s="2304"/>
      <c r="AL52" s="2304"/>
      <c r="AM52" s="2304"/>
      <c r="AN52" s="2304"/>
      <c r="AO52" s="2305"/>
    </row>
    <row r="54" spans="1:41" ht="30.75" customHeight="1">
      <c r="A54" s="2284" t="s">
        <v>2961</v>
      </c>
      <c r="B54" s="2284"/>
      <c r="C54" s="2284"/>
      <c r="D54" s="2284"/>
      <c r="E54" s="2284"/>
      <c r="F54" s="2284"/>
      <c r="G54" s="2284"/>
      <c r="H54" s="2284"/>
      <c r="I54" s="2284"/>
      <c r="J54" s="2284"/>
      <c r="K54" s="2284"/>
      <c r="L54" s="2284"/>
      <c r="M54" s="2284"/>
      <c r="N54" s="2284"/>
      <c r="O54" s="2284"/>
      <c r="P54" s="2284"/>
      <c r="Q54" s="2284"/>
      <c r="R54" s="2284"/>
      <c r="S54" s="2284"/>
      <c r="T54" s="2284"/>
      <c r="U54" s="2284"/>
      <c r="V54" s="2284"/>
      <c r="W54" s="2284"/>
      <c r="X54" s="2284"/>
      <c r="Y54" s="2284"/>
      <c r="Z54" s="2284"/>
      <c r="AA54" s="2284"/>
      <c r="AB54" s="2284"/>
      <c r="AC54" s="2284"/>
      <c r="AD54" s="2284"/>
      <c r="AE54" s="2284"/>
      <c r="AF54" s="2284"/>
      <c r="AG54" s="2284"/>
      <c r="AH54" s="2284"/>
      <c r="AI54" s="2284"/>
      <c r="AJ54" s="2284"/>
      <c r="AK54" s="2284"/>
      <c r="AL54" s="2284"/>
      <c r="AM54" s="2284"/>
      <c r="AN54" s="2284"/>
      <c r="AO54" s="2284"/>
    </row>
    <row r="55" spans="1:41" ht="12.75" customHeight="1"/>
    <row r="56" spans="1:41" ht="34.5" customHeight="1">
      <c r="A56" s="341" t="s">
        <v>2962</v>
      </c>
      <c r="D56" s="342"/>
      <c r="E56" s="342"/>
      <c r="F56" s="342"/>
      <c r="G56" s="342"/>
      <c r="H56" s="342"/>
      <c r="I56" s="342"/>
      <c r="J56" s="342"/>
      <c r="K56" s="342"/>
      <c r="L56" s="342"/>
      <c r="M56" s="342"/>
      <c r="N56" s="342"/>
      <c r="O56" s="342"/>
      <c r="P56" s="342"/>
      <c r="Q56" s="342"/>
      <c r="R56" s="342"/>
      <c r="S56" s="342"/>
      <c r="T56" s="342"/>
    </row>
    <row r="57" spans="1:41" ht="12.75" customHeight="1">
      <c r="C57" s="342"/>
      <c r="D57" s="342"/>
      <c r="E57" s="342"/>
      <c r="F57" s="342"/>
      <c r="G57" s="342"/>
      <c r="H57" s="342"/>
      <c r="I57" s="342"/>
      <c r="J57" s="342"/>
      <c r="K57" s="342"/>
      <c r="L57" s="342"/>
      <c r="M57" s="342"/>
      <c r="N57" s="342"/>
      <c r="O57" s="342"/>
      <c r="P57" s="342"/>
      <c r="Q57" s="342"/>
      <c r="R57" s="342"/>
      <c r="S57" s="342"/>
      <c r="T57" s="342"/>
    </row>
    <row r="58" spans="1:41" ht="45.75" customHeight="1">
      <c r="A58" s="2285" t="s">
        <v>2963</v>
      </c>
      <c r="B58" s="2286"/>
      <c r="C58" s="2286"/>
      <c r="D58" s="2286"/>
      <c r="E58" s="2286"/>
      <c r="F58" s="2286"/>
      <c r="G58" s="2286"/>
      <c r="H58" s="2286"/>
      <c r="I58" s="2286"/>
      <c r="J58" s="2286"/>
      <c r="K58" s="2286"/>
      <c r="L58" s="2286"/>
      <c r="M58" s="2286"/>
      <c r="N58" s="2286"/>
      <c r="O58" s="2286"/>
      <c r="P58" s="2286"/>
      <c r="Q58" s="2286"/>
      <c r="R58" s="2286"/>
      <c r="S58" s="2286"/>
      <c r="T58" s="2286"/>
      <c r="U58" s="2286"/>
      <c r="V58" s="2286"/>
      <c r="W58" s="2286"/>
      <c r="X58" s="2286"/>
      <c r="Y58" s="2286"/>
      <c r="Z58" s="2286"/>
      <c r="AA58" s="2286"/>
      <c r="AB58" s="2286"/>
      <c r="AC58" s="2286"/>
      <c r="AD58" s="2286"/>
      <c r="AE58" s="2286"/>
      <c r="AF58" s="2286"/>
      <c r="AG58" s="2286"/>
      <c r="AH58" s="2286"/>
      <c r="AI58" s="2286"/>
      <c r="AJ58" s="2286"/>
      <c r="AK58" s="2286"/>
      <c r="AL58" s="2286"/>
      <c r="AM58" s="2286"/>
      <c r="AN58" s="2286"/>
      <c r="AO58" s="2287"/>
    </row>
    <row r="59" spans="1:41" ht="45.75" customHeight="1">
      <c r="A59" s="343"/>
      <c r="B59" s="344" t="s">
        <v>139</v>
      </c>
      <c r="C59" s="2288" t="s">
        <v>2964</v>
      </c>
      <c r="D59" s="2289"/>
      <c r="E59" s="2289"/>
      <c r="F59" s="2289"/>
      <c r="G59" s="2289"/>
      <c r="H59" s="2289"/>
      <c r="I59" s="2289"/>
      <c r="J59" s="2289"/>
      <c r="K59" s="2289"/>
      <c r="L59" s="2289"/>
      <c r="M59" s="2289"/>
      <c r="N59" s="2289"/>
      <c r="O59" s="2289"/>
      <c r="P59" s="2289"/>
      <c r="Q59" s="2289"/>
      <c r="R59" s="2289"/>
      <c r="S59" s="2289"/>
      <c r="T59" s="2289"/>
      <c r="U59" s="283"/>
      <c r="V59" s="344" t="s">
        <v>139</v>
      </c>
      <c r="W59" s="2290" t="s">
        <v>2965</v>
      </c>
      <c r="X59" s="2291"/>
      <c r="Y59" s="2291"/>
      <c r="Z59" s="2291"/>
      <c r="AA59" s="2291"/>
      <c r="AB59" s="2291"/>
      <c r="AC59" s="2291"/>
      <c r="AD59" s="2291"/>
      <c r="AE59" s="2291"/>
      <c r="AF59" s="2291"/>
      <c r="AG59" s="2291"/>
      <c r="AH59" s="2291"/>
      <c r="AI59" s="2291"/>
      <c r="AJ59" s="2291"/>
      <c r="AK59" s="2291"/>
      <c r="AL59" s="2291"/>
      <c r="AM59" s="2291"/>
      <c r="AN59" s="2291"/>
      <c r="AO59" s="284"/>
    </row>
    <row r="60" spans="1:41" ht="45.75" customHeight="1">
      <c r="A60" s="314"/>
      <c r="B60" s="345" t="s">
        <v>139</v>
      </c>
      <c r="C60" s="2281" t="s">
        <v>2966</v>
      </c>
      <c r="D60" s="2282"/>
      <c r="E60" s="2282"/>
      <c r="F60" s="2282"/>
      <c r="G60" s="2282"/>
      <c r="H60" s="2282"/>
      <c r="I60" s="2282"/>
      <c r="J60" s="2282"/>
      <c r="K60" s="2282"/>
      <c r="L60" s="2282"/>
      <c r="M60" s="2282"/>
      <c r="N60" s="2282"/>
      <c r="O60" s="2282"/>
      <c r="P60" s="2282"/>
      <c r="Q60" s="2282"/>
      <c r="R60" s="2282"/>
      <c r="S60" s="2282"/>
      <c r="T60" s="2282"/>
      <c r="V60" s="345" t="s">
        <v>139</v>
      </c>
      <c r="W60" s="2283" t="s">
        <v>6052</v>
      </c>
      <c r="X60" s="2282"/>
      <c r="Y60" s="2282"/>
      <c r="Z60" s="2282"/>
      <c r="AA60" s="2282"/>
      <c r="AB60" s="2282"/>
      <c r="AC60" s="2282"/>
      <c r="AD60" s="2282"/>
      <c r="AE60" s="2282"/>
      <c r="AF60" s="2282"/>
      <c r="AG60" s="2282"/>
      <c r="AH60" s="2282"/>
      <c r="AI60" s="2282"/>
      <c r="AJ60" s="2282"/>
      <c r="AK60" s="2282"/>
      <c r="AL60" s="2282"/>
      <c r="AM60" s="2282"/>
      <c r="AN60" s="2282"/>
      <c r="AO60" s="285"/>
    </row>
    <row r="61" spans="1:41" ht="45.75" customHeight="1">
      <c r="A61" s="314"/>
      <c r="B61" s="345" t="s">
        <v>139</v>
      </c>
      <c r="C61" s="2281" t="s">
        <v>2967</v>
      </c>
      <c r="D61" s="2282"/>
      <c r="E61" s="2282"/>
      <c r="F61" s="2282"/>
      <c r="G61" s="2282"/>
      <c r="H61" s="2282"/>
      <c r="I61" s="2282"/>
      <c r="J61" s="2282"/>
      <c r="K61" s="2282"/>
      <c r="L61" s="2282"/>
      <c r="M61" s="2282"/>
      <c r="N61" s="2282"/>
      <c r="O61" s="2282"/>
      <c r="P61" s="2282"/>
      <c r="Q61" s="2282"/>
      <c r="R61" s="2282"/>
      <c r="S61" s="2282"/>
      <c r="T61" s="2282"/>
      <c r="V61" s="345" t="s">
        <v>139</v>
      </c>
      <c r="W61" s="2281" t="s">
        <v>2968</v>
      </c>
      <c r="X61" s="2282"/>
      <c r="Y61" s="2282"/>
      <c r="Z61" s="2282"/>
      <c r="AA61" s="2282"/>
      <c r="AB61" s="2282"/>
      <c r="AC61" s="2282"/>
      <c r="AD61" s="2282"/>
      <c r="AE61" s="2282"/>
      <c r="AF61" s="2282"/>
      <c r="AG61" s="2282"/>
      <c r="AH61" s="2282"/>
      <c r="AI61" s="2282"/>
      <c r="AJ61" s="2282"/>
      <c r="AK61" s="2282"/>
      <c r="AL61" s="2282"/>
      <c r="AM61" s="2282"/>
      <c r="AN61" s="2282"/>
      <c r="AO61" s="285"/>
    </row>
    <row r="62" spans="1:41" ht="45.75" customHeight="1">
      <c r="A62" s="314"/>
      <c r="B62" s="345" t="s">
        <v>139</v>
      </c>
      <c r="C62" s="2281" t="s">
        <v>2969</v>
      </c>
      <c r="D62" s="2282"/>
      <c r="E62" s="2282"/>
      <c r="F62" s="2282"/>
      <c r="G62" s="2282"/>
      <c r="H62" s="2282"/>
      <c r="I62" s="2282"/>
      <c r="J62" s="2282"/>
      <c r="K62" s="2282"/>
      <c r="L62" s="2282"/>
      <c r="M62" s="2282"/>
      <c r="N62" s="2282"/>
      <c r="O62" s="2282"/>
      <c r="P62" s="2282"/>
      <c r="Q62" s="2282"/>
      <c r="R62" s="2282"/>
      <c r="S62" s="2282"/>
      <c r="T62" s="2282"/>
      <c r="V62" s="345" t="s">
        <v>139</v>
      </c>
      <c r="W62" s="2281" t="s">
        <v>2970</v>
      </c>
      <c r="X62" s="2282"/>
      <c r="Y62" s="2282"/>
      <c r="Z62" s="2282"/>
      <c r="AA62" s="2282"/>
      <c r="AB62" s="2282"/>
      <c r="AC62" s="2282"/>
      <c r="AD62" s="2282"/>
      <c r="AE62" s="2282"/>
      <c r="AF62" s="2282"/>
      <c r="AG62" s="2282"/>
      <c r="AH62" s="2282"/>
      <c r="AI62" s="2282"/>
      <c r="AJ62" s="2282"/>
      <c r="AK62" s="2282"/>
      <c r="AL62" s="2282"/>
      <c r="AM62" s="2282"/>
      <c r="AN62" s="2282"/>
      <c r="AO62" s="285"/>
    </row>
    <row r="63" spans="1:41" ht="45.75" customHeight="1">
      <c r="A63" s="314"/>
      <c r="B63" s="345" t="s">
        <v>139</v>
      </c>
      <c r="C63" s="2281" t="s">
        <v>2971</v>
      </c>
      <c r="D63" s="2282"/>
      <c r="E63" s="2282"/>
      <c r="F63" s="2282"/>
      <c r="G63" s="2282"/>
      <c r="H63" s="2282"/>
      <c r="I63" s="2282"/>
      <c r="J63" s="2282"/>
      <c r="K63" s="2282"/>
      <c r="L63" s="2282"/>
      <c r="M63" s="2282"/>
      <c r="N63" s="2282"/>
      <c r="O63" s="2282"/>
      <c r="P63" s="2282"/>
      <c r="Q63" s="2282"/>
      <c r="R63" s="2282"/>
      <c r="S63" s="2282"/>
      <c r="T63" s="2282"/>
      <c r="V63" s="345" t="s">
        <v>139</v>
      </c>
      <c r="W63" s="2283" t="s">
        <v>2972</v>
      </c>
      <c r="X63" s="2282"/>
      <c r="Y63" s="2282"/>
      <c r="Z63" s="2282"/>
      <c r="AA63" s="2282"/>
      <c r="AB63" s="2282"/>
      <c r="AC63" s="2282"/>
      <c r="AD63" s="2282"/>
      <c r="AE63" s="2282"/>
      <c r="AF63" s="2282"/>
      <c r="AG63" s="2282"/>
      <c r="AH63" s="2282"/>
      <c r="AI63" s="2282"/>
      <c r="AJ63" s="2282"/>
      <c r="AK63" s="2282"/>
      <c r="AL63" s="2282"/>
      <c r="AM63" s="2282"/>
      <c r="AN63" s="2282"/>
      <c r="AO63" s="285"/>
    </row>
    <row r="64" spans="1:41" ht="45.75" customHeight="1">
      <c r="A64" s="315"/>
      <c r="B64" s="346" t="s">
        <v>139</v>
      </c>
      <c r="C64" s="2274" t="s">
        <v>2973</v>
      </c>
      <c r="D64" s="2275"/>
      <c r="E64" s="2275"/>
      <c r="F64" s="2275"/>
      <c r="G64" s="2275"/>
      <c r="H64" s="2275"/>
      <c r="I64" s="2275"/>
      <c r="J64" s="2275"/>
      <c r="K64" s="2275"/>
      <c r="L64" s="2275"/>
      <c r="M64" s="2275"/>
      <c r="N64" s="2275"/>
      <c r="O64" s="2275"/>
      <c r="P64" s="2275"/>
      <c r="Q64" s="2275"/>
      <c r="R64" s="2275"/>
      <c r="S64" s="2275"/>
      <c r="T64" s="2275"/>
      <c r="U64" s="280"/>
      <c r="V64" s="346" t="s">
        <v>139</v>
      </c>
      <c r="W64" s="347" t="s">
        <v>8</v>
      </c>
      <c r="X64" s="348"/>
      <c r="Y64" s="348"/>
      <c r="Z64" s="349" t="s">
        <v>9</v>
      </c>
      <c r="AA64" s="2276"/>
      <c r="AB64" s="2276"/>
      <c r="AC64" s="2276"/>
      <c r="AD64" s="2276"/>
      <c r="AE64" s="2276"/>
      <c r="AF64" s="2276"/>
      <c r="AG64" s="2276"/>
      <c r="AH64" s="2276"/>
      <c r="AI64" s="2276"/>
      <c r="AJ64" s="2276"/>
      <c r="AK64" s="2276"/>
      <c r="AL64" s="2276"/>
      <c r="AM64" s="2276"/>
      <c r="AN64" s="348" t="s">
        <v>10</v>
      </c>
      <c r="AO64" s="281"/>
    </row>
    <row r="65" spans="1:41" ht="45.75" customHeight="1">
      <c r="A65" s="315"/>
      <c r="B65" s="346" t="s">
        <v>139</v>
      </c>
      <c r="C65" s="2277" t="s">
        <v>2974</v>
      </c>
      <c r="D65" s="2278"/>
      <c r="E65" s="2278"/>
      <c r="F65" s="2278"/>
      <c r="G65" s="2278"/>
      <c r="H65" s="2278"/>
      <c r="I65" s="2278"/>
      <c r="J65" s="2278"/>
      <c r="K65" s="2278"/>
      <c r="L65" s="2278"/>
      <c r="M65" s="2278"/>
      <c r="N65" s="2278"/>
      <c r="O65" s="2278"/>
      <c r="P65" s="2278"/>
      <c r="Q65" s="2278"/>
      <c r="R65" s="2278"/>
      <c r="S65" s="2278"/>
      <c r="T65" s="2278"/>
      <c r="U65" s="280"/>
      <c r="V65" s="280"/>
      <c r="W65" s="280"/>
      <c r="X65" s="350"/>
      <c r="Y65" s="350"/>
      <c r="Z65" s="350"/>
      <c r="AA65" s="350"/>
      <c r="AB65" s="350"/>
      <c r="AC65" s="350"/>
      <c r="AD65" s="350"/>
      <c r="AE65" s="350"/>
      <c r="AF65" s="350"/>
      <c r="AG65" s="350"/>
      <c r="AH65" s="350"/>
      <c r="AI65" s="350"/>
      <c r="AJ65" s="350"/>
      <c r="AK65" s="350"/>
      <c r="AL65" s="350"/>
      <c r="AM65" s="350"/>
      <c r="AN65" s="350"/>
      <c r="AO65" s="281"/>
    </row>
    <row r="66" spans="1:41" ht="15" customHeight="1"/>
    <row r="67" spans="1:41" ht="41.25" customHeight="1">
      <c r="S67" s="280"/>
      <c r="T67" s="280"/>
      <c r="U67" s="280"/>
      <c r="V67" s="347"/>
      <c r="W67" s="351" t="s">
        <v>2975</v>
      </c>
      <c r="X67" s="2279"/>
      <c r="Y67" s="2276"/>
      <c r="Z67" s="2276"/>
      <c r="AA67" s="2276"/>
      <c r="AB67" s="2276"/>
      <c r="AC67" s="2276"/>
      <c r="AD67" s="2276"/>
      <c r="AE67" s="2276"/>
      <c r="AF67" s="2276"/>
      <c r="AG67" s="2276"/>
      <c r="AH67" s="2276"/>
      <c r="AI67" s="2276"/>
      <c r="AJ67" s="2276"/>
      <c r="AK67" s="2276"/>
      <c r="AL67" s="2276"/>
      <c r="AM67" s="2276"/>
      <c r="AN67" s="2280"/>
      <c r="AO67" s="2280"/>
    </row>
  </sheetData>
  <mergeCells count="120">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4:G14"/>
    <mergeCell ref="K14:AA14"/>
    <mergeCell ref="A15:G15"/>
    <mergeCell ref="K15:AA15"/>
    <mergeCell ref="A16:G17"/>
    <mergeCell ref="M16:O16"/>
    <mergeCell ref="X16:Z16"/>
    <mergeCell ref="P17:R17"/>
    <mergeCell ref="T17:V17"/>
    <mergeCell ref="W17:X17"/>
    <mergeCell ref="N25:X25"/>
    <mergeCell ref="N26:X26"/>
    <mergeCell ref="N27:X27"/>
    <mergeCell ref="Y17:AA17"/>
    <mergeCell ref="AC17:AE17"/>
    <mergeCell ref="A18:G18"/>
    <mergeCell ref="A19:G20"/>
    <mergeCell ref="S19:W19"/>
    <mergeCell ref="A21:G22"/>
    <mergeCell ref="I21:S21"/>
    <mergeCell ref="T21:X21"/>
    <mergeCell ref="U22:AF22"/>
    <mergeCell ref="U24:X24"/>
    <mergeCell ref="Z24:AA24"/>
    <mergeCell ref="A23:G27"/>
    <mergeCell ref="A28:G32"/>
    <mergeCell ref="AK29:AO29"/>
    <mergeCell ref="AK30:AO30"/>
    <mergeCell ref="AI31:AJ31"/>
    <mergeCell ref="AK32:AO32"/>
    <mergeCell ref="A33:G45"/>
    <mergeCell ref="I33:J33"/>
    <mergeCell ref="N33:O33"/>
    <mergeCell ref="T33:Y33"/>
    <mergeCell ref="I34:J34"/>
    <mergeCell ref="I36:J36"/>
    <mergeCell ref="N36:O36"/>
    <mergeCell ref="T36:Y36"/>
    <mergeCell ref="AI36:AJ36"/>
    <mergeCell ref="I37:L37"/>
    <mergeCell ref="O37:Q37"/>
    <mergeCell ref="V37:W37"/>
    <mergeCell ref="Y37:Z37"/>
    <mergeCell ref="N34:O34"/>
    <mergeCell ref="T34:Y34"/>
    <mergeCell ref="N40:Q40"/>
    <mergeCell ref="AC40:AE40"/>
    <mergeCell ref="P41:AE41"/>
    <mergeCell ref="H43:H44"/>
    <mergeCell ref="AK34:AO34"/>
    <mergeCell ref="I35:J35"/>
    <mergeCell ref="N35:O35"/>
    <mergeCell ref="T35:Y35"/>
    <mergeCell ref="AK35:AO35"/>
    <mergeCell ref="AI45:AJ45"/>
    <mergeCell ref="A46:G49"/>
    <mergeCell ref="M46:V46"/>
    <mergeCell ref="Y46:AE46"/>
    <mergeCell ref="AH46:AN46"/>
    <mergeCell ref="M47:V47"/>
    <mergeCell ref="Y47:AE47"/>
    <mergeCell ref="AH47:AN47"/>
    <mergeCell ref="M48:V48"/>
    <mergeCell ref="Y48:AE48"/>
    <mergeCell ref="L44:R44"/>
    <mergeCell ref="U44:V44"/>
    <mergeCell ref="AK37:AO37"/>
    <mergeCell ref="I38:L38"/>
    <mergeCell ref="O38:Q38"/>
    <mergeCell ref="V38:W38"/>
    <mergeCell ref="Y38:Z38"/>
    <mergeCell ref="N39:Q39"/>
    <mergeCell ref="AC39:AE39"/>
    <mergeCell ref="A54:AO54"/>
    <mergeCell ref="A58:AO58"/>
    <mergeCell ref="C59:T59"/>
    <mergeCell ref="W59:AN59"/>
    <mergeCell ref="C60:T60"/>
    <mergeCell ref="W60:AN60"/>
    <mergeCell ref="AH48:AN48"/>
    <mergeCell ref="A50:G52"/>
    <mergeCell ref="O51:AB51"/>
    <mergeCell ref="AE51:AO51"/>
    <mergeCell ref="O52:AB52"/>
    <mergeCell ref="AE52:AO52"/>
    <mergeCell ref="C64:T64"/>
    <mergeCell ref="AA64:AM64"/>
    <mergeCell ref="C65:T65"/>
    <mergeCell ref="X67:AO67"/>
    <mergeCell ref="C61:T61"/>
    <mergeCell ref="W61:AN61"/>
    <mergeCell ref="C62:T62"/>
    <mergeCell ref="W62:AN62"/>
    <mergeCell ref="C63:T63"/>
    <mergeCell ref="W63:AN63"/>
  </mergeCells>
  <phoneticPr fontId="136"/>
  <dataValidations count="1">
    <dataValidation type="list" allowBlank="1" showInputMessage="1" showErrorMessage="1" sqref="B59:B65 H30 H33:H41 H43 N20 O30 R16 R30 V30 V59:V64 Z30 AD14:AD15 AH7 AH11:AH13 AH28 AH32:AH33 AH37 AH42 U18 N7 S7 Y7 P8:P13 X9:X12 L18 Q18 H7:H27 O24" xr:uid="{00000000-0002-0000-0800-000000000000}">
      <formula1>"□,■"</formula1>
    </dataValidation>
  </dataValidations>
  <pageMargins left="0.78740157480314965" right="0.19685039370078741" top="0.51181102362204722" bottom="0.31496062992125984" header="0" footer="0"/>
  <pageSetup paperSize="9" scale="34" fitToHeight="2" orientation="portrait" blackAndWhite="1" horizontalDpi="300" verticalDpi="3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46" customWidth="1"/>
    <col min="2" max="17" width="2.625" style="1746" customWidth="1"/>
    <col min="18" max="18" width="2.125" style="1746" customWidth="1"/>
    <col min="19" max="25" width="2.625" style="1746" customWidth="1"/>
    <col min="26" max="27" width="1.625" style="1746" customWidth="1"/>
    <col min="28" max="51" width="2.625" style="1746" customWidth="1"/>
    <col min="52" max="256" width="11" style="1746" customWidth="1"/>
    <col min="257" max="257" width="2.5" style="1746" customWidth="1"/>
    <col min="258" max="273" width="2.625" style="1746" customWidth="1"/>
    <col min="274" max="274" width="2.125" style="1746" customWidth="1"/>
    <col min="275" max="281" width="2.625" style="1746" customWidth="1"/>
    <col min="282" max="283" width="1.625" style="1746" customWidth="1"/>
    <col min="284" max="307" width="2.625" style="1746" customWidth="1"/>
    <col min="308" max="512" width="11" style="1746" customWidth="1"/>
    <col min="513" max="513" width="2.5" style="1746" customWidth="1"/>
    <col min="514" max="529" width="2.625" style="1746" customWidth="1"/>
    <col min="530" max="530" width="2.125" style="1746" customWidth="1"/>
    <col min="531" max="537" width="2.625" style="1746" customWidth="1"/>
    <col min="538" max="539" width="1.625" style="1746" customWidth="1"/>
    <col min="540" max="563" width="2.625" style="1746" customWidth="1"/>
    <col min="564" max="768" width="11" style="1746" customWidth="1"/>
    <col min="769" max="769" width="2.5" style="1746" customWidth="1"/>
    <col min="770" max="785" width="2.625" style="1746" customWidth="1"/>
    <col min="786" max="786" width="2.125" style="1746" customWidth="1"/>
    <col min="787" max="793" width="2.625" style="1746" customWidth="1"/>
    <col min="794" max="795" width="1.625" style="1746" customWidth="1"/>
    <col min="796" max="819" width="2.625" style="1746" customWidth="1"/>
    <col min="820" max="1024" width="11" style="1746" customWidth="1"/>
    <col min="1025" max="1025" width="2.5" style="1746" customWidth="1"/>
    <col min="1026" max="1041" width="2.625" style="1746" customWidth="1"/>
    <col min="1042" max="1042" width="2.125" style="1746" customWidth="1"/>
    <col min="1043" max="1049" width="2.625" style="1746" customWidth="1"/>
    <col min="1050" max="1051" width="1.625" style="1746" customWidth="1"/>
    <col min="1052" max="1075" width="2.625" style="1746" customWidth="1"/>
    <col min="1076" max="1280" width="11" style="1746" customWidth="1"/>
    <col min="1281" max="1281" width="2.5" style="1746" customWidth="1"/>
    <col min="1282" max="1297" width="2.625" style="1746" customWidth="1"/>
    <col min="1298" max="1298" width="2.125" style="1746" customWidth="1"/>
    <col min="1299" max="1305" width="2.625" style="1746" customWidth="1"/>
    <col min="1306" max="1307" width="1.625" style="1746" customWidth="1"/>
    <col min="1308" max="1331" width="2.625" style="1746" customWidth="1"/>
    <col min="1332" max="1536" width="11" style="1746" customWidth="1"/>
    <col min="1537" max="1537" width="2.5" style="1746" customWidth="1"/>
    <col min="1538" max="1553" width="2.625" style="1746" customWidth="1"/>
    <col min="1554" max="1554" width="2.125" style="1746" customWidth="1"/>
    <col min="1555" max="1561" width="2.625" style="1746" customWidth="1"/>
    <col min="1562" max="1563" width="1.625" style="1746" customWidth="1"/>
    <col min="1564" max="1587" width="2.625" style="1746" customWidth="1"/>
    <col min="1588" max="1792" width="11" style="1746" customWidth="1"/>
    <col min="1793" max="1793" width="2.5" style="1746" customWidth="1"/>
    <col min="1794" max="1809" width="2.625" style="1746" customWidth="1"/>
    <col min="1810" max="1810" width="2.125" style="1746" customWidth="1"/>
    <col min="1811" max="1817" width="2.625" style="1746" customWidth="1"/>
    <col min="1818" max="1819" width="1.625" style="1746" customWidth="1"/>
    <col min="1820" max="1843" width="2.625" style="1746" customWidth="1"/>
    <col min="1844" max="2048" width="11" style="1746" customWidth="1"/>
    <col min="2049" max="2049" width="2.5" style="1746" customWidth="1"/>
    <col min="2050" max="2065" width="2.625" style="1746" customWidth="1"/>
    <col min="2066" max="2066" width="2.125" style="1746" customWidth="1"/>
    <col min="2067" max="2073" width="2.625" style="1746" customWidth="1"/>
    <col min="2074" max="2075" width="1.625" style="1746" customWidth="1"/>
    <col min="2076" max="2099" width="2.625" style="1746" customWidth="1"/>
    <col min="2100" max="2304" width="11" style="1746" customWidth="1"/>
    <col min="2305" max="2305" width="2.5" style="1746" customWidth="1"/>
    <col min="2306" max="2321" width="2.625" style="1746" customWidth="1"/>
    <col min="2322" max="2322" width="2.125" style="1746" customWidth="1"/>
    <col min="2323" max="2329" width="2.625" style="1746" customWidth="1"/>
    <col min="2330" max="2331" width="1.625" style="1746" customWidth="1"/>
    <col min="2332" max="2355" width="2.625" style="1746" customWidth="1"/>
    <col min="2356" max="2560" width="11" style="1746" customWidth="1"/>
    <col min="2561" max="2561" width="2.5" style="1746" customWidth="1"/>
    <col min="2562" max="2577" width="2.625" style="1746" customWidth="1"/>
    <col min="2578" max="2578" width="2.125" style="1746" customWidth="1"/>
    <col min="2579" max="2585" width="2.625" style="1746" customWidth="1"/>
    <col min="2586" max="2587" width="1.625" style="1746" customWidth="1"/>
    <col min="2588" max="2611" width="2.625" style="1746" customWidth="1"/>
    <col min="2612" max="2816" width="11" style="1746" customWidth="1"/>
    <col min="2817" max="2817" width="2.5" style="1746" customWidth="1"/>
    <col min="2818" max="2833" width="2.625" style="1746" customWidth="1"/>
    <col min="2834" max="2834" width="2.125" style="1746" customWidth="1"/>
    <col min="2835" max="2841" width="2.625" style="1746" customWidth="1"/>
    <col min="2842" max="2843" width="1.625" style="1746" customWidth="1"/>
    <col min="2844" max="2867" width="2.625" style="1746" customWidth="1"/>
    <col min="2868" max="3072" width="11" style="1746" customWidth="1"/>
    <col min="3073" max="3073" width="2.5" style="1746" customWidth="1"/>
    <col min="3074" max="3089" width="2.625" style="1746" customWidth="1"/>
    <col min="3090" max="3090" width="2.125" style="1746" customWidth="1"/>
    <col min="3091" max="3097" width="2.625" style="1746" customWidth="1"/>
    <col min="3098" max="3099" width="1.625" style="1746" customWidth="1"/>
    <col min="3100" max="3123" width="2.625" style="1746" customWidth="1"/>
    <col min="3124" max="3328" width="11" style="1746" customWidth="1"/>
    <col min="3329" max="3329" width="2.5" style="1746" customWidth="1"/>
    <col min="3330" max="3345" width="2.625" style="1746" customWidth="1"/>
    <col min="3346" max="3346" width="2.125" style="1746" customWidth="1"/>
    <col min="3347" max="3353" width="2.625" style="1746" customWidth="1"/>
    <col min="3354" max="3355" width="1.625" style="1746" customWidth="1"/>
    <col min="3356" max="3379" width="2.625" style="1746" customWidth="1"/>
    <col min="3380" max="3584" width="11" style="1746" customWidth="1"/>
    <col min="3585" max="3585" width="2.5" style="1746" customWidth="1"/>
    <col min="3586" max="3601" width="2.625" style="1746" customWidth="1"/>
    <col min="3602" max="3602" width="2.125" style="1746" customWidth="1"/>
    <col min="3603" max="3609" width="2.625" style="1746" customWidth="1"/>
    <col min="3610" max="3611" width="1.625" style="1746" customWidth="1"/>
    <col min="3612" max="3635" width="2.625" style="1746" customWidth="1"/>
    <col min="3636" max="3840" width="11" style="1746" customWidth="1"/>
    <col min="3841" max="3841" width="2.5" style="1746" customWidth="1"/>
    <col min="3842" max="3857" width="2.625" style="1746" customWidth="1"/>
    <col min="3858" max="3858" width="2.125" style="1746" customWidth="1"/>
    <col min="3859" max="3865" width="2.625" style="1746" customWidth="1"/>
    <col min="3866" max="3867" width="1.625" style="1746" customWidth="1"/>
    <col min="3868" max="3891" width="2.625" style="1746" customWidth="1"/>
    <col min="3892" max="4096" width="11" style="1746" customWidth="1"/>
    <col min="4097" max="4097" width="2.5" style="1746" customWidth="1"/>
    <col min="4098" max="4113" width="2.625" style="1746" customWidth="1"/>
    <col min="4114" max="4114" width="2.125" style="1746" customWidth="1"/>
    <col min="4115" max="4121" width="2.625" style="1746" customWidth="1"/>
    <col min="4122" max="4123" width="1.625" style="1746" customWidth="1"/>
    <col min="4124" max="4147" width="2.625" style="1746" customWidth="1"/>
    <col min="4148" max="4352" width="11" style="1746" customWidth="1"/>
    <col min="4353" max="4353" width="2.5" style="1746" customWidth="1"/>
    <col min="4354" max="4369" width="2.625" style="1746" customWidth="1"/>
    <col min="4370" max="4370" width="2.125" style="1746" customWidth="1"/>
    <col min="4371" max="4377" width="2.625" style="1746" customWidth="1"/>
    <col min="4378" max="4379" width="1.625" style="1746" customWidth="1"/>
    <col min="4380" max="4403" width="2.625" style="1746" customWidth="1"/>
    <col min="4404" max="4608" width="11" style="1746" customWidth="1"/>
    <col min="4609" max="4609" width="2.5" style="1746" customWidth="1"/>
    <col min="4610" max="4625" width="2.625" style="1746" customWidth="1"/>
    <col min="4626" max="4626" width="2.125" style="1746" customWidth="1"/>
    <col min="4627" max="4633" width="2.625" style="1746" customWidth="1"/>
    <col min="4634" max="4635" width="1.625" style="1746" customWidth="1"/>
    <col min="4636" max="4659" width="2.625" style="1746" customWidth="1"/>
    <col min="4660" max="4864" width="11" style="1746" customWidth="1"/>
    <col min="4865" max="4865" width="2.5" style="1746" customWidth="1"/>
    <col min="4866" max="4881" width="2.625" style="1746" customWidth="1"/>
    <col min="4882" max="4882" width="2.125" style="1746" customWidth="1"/>
    <col min="4883" max="4889" width="2.625" style="1746" customWidth="1"/>
    <col min="4890" max="4891" width="1.625" style="1746" customWidth="1"/>
    <col min="4892" max="4915" width="2.625" style="1746" customWidth="1"/>
    <col min="4916" max="5120" width="11" style="1746" customWidth="1"/>
    <col min="5121" max="5121" width="2.5" style="1746" customWidth="1"/>
    <col min="5122" max="5137" width="2.625" style="1746" customWidth="1"/>
    <col min="5138" max="5138" width="2.125" style="1746" customWidth="1"/>
    <col min="5139" max="5145" width="2.625" style="1746" customWidth="1"/>
    <col min="5146" max="5147" width="1.625" style="1746" customWidth="1"/>
    <col min="5148" max="5171" width="2.625" style="1746" customWidth="1"/>
    <col min="5172" max="5376" width="11" style="1746" customWidth="1"/>
    <col min="5377" max="5377" width="2.5" style="1746" customWidth="1"/>
    <col min="5378" max="5393" width="2.625" style="1746" customWidth="1"/>
    <col min="5394" max="5394" width="2.125" style="1746" customWidth="1"/>
    <col min="5395" max="5401" width="2.625" style="1746" customWidth="1"/>
    <col min="5402" max="5403" width="1.625" style="1746" customWidth="1"/>
    <col min="5404" max="5427" width="2.625" style="1746" customWidth="1"/>
    <col min="5428" max="5632" width="11" style="1746" customWidth="1"/>
    <col min="5633" max="5633" width="2.5" style="1746" customWidth="1"/>
    <col min="5634" max="5649" width="2.625" style="1746" customWidth="1"/>
    <col min="5650" max="5650" width="2.125" style="1746" customWidth="1"/>
    <col min="5651" max="5657" width="2.625" style="1746" customWidth="1"/>
    <col min="5658" max="5659" width="1.625" style="1746" customWidth="1"/>
    <col min="5660" max="5683" width="2.625" style="1746" customWidth="1"/>
    <col min="5684" max="5888" width="11" style="1746" customWidth="1"/>
    <col min="5889" max="5889" width="2.5" style="1746" customWidth="1"/>
    <col min="5890" max="5905" width="2.625" style="1746" customWidth="1"/>
    <col min="5906" max="5906" width="2.125" style="1746" customWidth="1"/>
    <col min="5907" max="5913" width="2.625" style="1746" customWidth="1"/>
    <col min="5914" max="5915" width="1.625" style="1746" customWidth="1"/>
    <col min="5916" max="5939" width="2.625" style="1746" customWidth="1"/>
    <col min="5940" max="6144" width="11" style="1746" customWidth="1"/>
    <col min="6145" max="6145" width="2.5" style="1746" customWidth="1"/>
    <col min="6146" max="6161" width="2.625" style="1746" customWidth="1"/>
    <col min="6162" max="6162" width="2.125" style="1746" customWidth="1"/>
    <col min="6163" max="6169" width="2.625" style="1746" customWidth="1"/>
    <col min="6170" max="6171" width="1.625" style="1746" customWidth="1"/>
    <col min="6172" max="6195" width="2.625" style="1746" customWidth="1"/>
    <col min="6196" max="6400" width="11" style="1746" customWidth="1"/>
    <col min="6401" max="6401" width="2.5" style="1746" customWidth="1"/>
    <col min="6402" max="6417" width="2.625" style="1746" customWidth="1"/>
    <col min="6418" max="6418" width="2.125" style="1746" customWidth="1"/>
    <col min="6419" max="6425" width="2.625" style="1746" customWidth="1"/>
    <col min="6426" max="6427" width="1.625" style="1746" customWidth="1"/>
    <col min="6428" max="6451" width="2.625" style="1746" customWidth="1"/>
    <col min="6452" max="6656" width="11" style="1746" customWidth="1"/>
    <col min="6657" max="6657" width="2.5" style="1746" customWidth="1"/>
    <col min="6658" max="6673" width="2.625" style="1746" customWidth="1"/>
    <col min="6674" max="6674" width="2.125" style="1746" customWidth="1"/>
    <col min="6675" max="6681" width="2.625" style="1746" customWidth="1"/>
    <col min="6682" max="6683" width="1.625" style="1746" customWidth="1"/>
    <col min="6684" max="6707" width="2.625" style="1746" customWidth="1"/>
    <col min="6708" max="6912" width="11" style="1746" customWidth="1"/>
    <col min="6913" max="6913" width="2.5" style="1746" customWidth="1"/>
    <col min="6914" max="6929" width="2.625" style="1746" customWidth="1"/>
    <col min="6930" max="6930" width="2.125" style="1746" customWidth="1"/>
    <col min="6931" max="6937" width="2.625" style="1746" customWidth="1"/>
    <col min="6938" max="6939" width="1.625" style="1746" customWidth="1"/>
    <col min="6940" max="6963" width="2.625" style="1746" customWidth="1"/>
    <col min="6964" max="7168" width="11" style="1746" customWidth="1"/>
    <col min="7169" max="7169" width="2.5" style="1746" customWidth="1"/>
    <col min="7170" max="7185" width="2.625" style="1746" customWidth="1"/>
    <col min="7186" max="7186" width="2.125" style="1746" customWidth="1"/>
    <col min="7187" max="7193" width="2.625" style="1746" customWidth="1"/>
    <col min="7194" max="7195" width="1.625" style="1746" customWidth="1"/>
    <col min="7196" max="7219" width="2.625" style="1746" customWidth="1"/>
    <col min="7220" max="7424" width="11" style="1746" customWidth="1"/>
    <col min="7425" max="7425" width="2.5" style="1746" customWidth="1"/>
    <col min="7426" max="7441" width="2.625" style="1746" customWidth="1"/>
    <col min="7442" max="7442" width="2.125" style="1746" customWidth="1"/>
    <col min="7443" max="7449" width="2.625" style="1746" customWidth="1"/>
    <col min="7450" max="7451" width="1.625" style="1746" customWidth="1"/>
    <col min="7452" max="7475" width="2.625" style="1746" customWidth="1"/>
    <col min="7476" max="7680" width="11" style="1746" customWidth="1"/>
    <col min="7681" max="7681" width="2.5" style="1746" customWidth="1"/>
    <col min="7682" max="7697" width="2.625" style="1746" customWidth="1"/>
    <col min="7698" max="7698" width="2.125" style="1746" customWidth="1"/>
    <col min="7699" max="7705" width="2.625" style="1746" customWidth="1"/>
    <col min="7706" max="7707" width="1.625" style="1746" customWidth="1"/>
    <col min="7708" max="7731" width="2.625" style="1746" customWidth="1"/>
    <col min="7732" max="7936" width="11" style="1746" customWidth="1"/>
    <col min="7937" max="7937" width="2.5" style="1746" customWidth="1"/>
    <col min="7938" max="7953" width="2.625" style="1746" customWidth="1"/>
    <col min="7954" max="7954" width="2.125" style="1746" customWidth="1"/>
    <col min="7955" max="7961" width="2.625" style="1746" customWidth="1"/>
    <col min="7962" max="7963" width="1.625" style="1746" customWidth="1"/>
    <col min="7964" max="7987" width="2.625" style="1746" customWidth="1"/>
    <col min="7988" max="8192" width="11" style="1746" customWidth="1"/>
    <col min="8193" max="8193" width="2.5" style="1746" customWidth="1"/>
    <col min="8194" max="8209" width="2.625" style="1746" customWidth="1"/>
    <col min="8210" max="8210" width="2.125" style="1746" customWidth="1"/>
    <col min="8211" max="8217" width="2.625" style="1746" customWidth="1"/>
    <col min="8218" max="8219" width="1.625" style="1746" customWidth="1"/>
    <col min="8220" max="8243" width="2.625" style="1746" customWidth="1"/>
    <col min="8244" max="8448" width="11" style="1746" customWidth="1"/>
    <col min="8449" max="8449" width="2.5" style="1746" customWidth="1"/>
    <col min="8450" max="8465" width="2.625" style="1746" customWidth="1"/>
    <col min="8466" max="8466" width="2.125" style="1746" customWidth="1"/>
    <col min="8467" max="8473" width="2.625" style="1746" customWidth="1"/>
    <col min="8474" max="8475" width="1.625" style="1746" customWidth="1"/>
    <col min="8476" max="8499" width="2.625" style="1746" customWidth="1"/>
    <col min="8500" max="8704" width="11" style="1746" customWidth="1"/>
    <col min="8705" max="8705" width="2.5" style="1746" customWidth="1"/>
    <col min="8706" max="8721" width="2.625" style="1746" customWidth="1"/>
    <col min="8722" max="8722" width="2.125" style="1746" customWidth="1"/>
    <col min="8723" max="8729" width="2.625" style="1746" customWidth="1"/>
    <col min="8730" max="8731" width="1.625" style="1746" customWidth="1"/>
    <col min="8732" max="8755" width="2.625" style="1746" customWidth="1"/>
    <col min="8756" max="8960" width="11" style="1746" customWidth="1"/>
    <col min="8961" max="8961" width="2.5" style="1746" customWidth="1"/>
    <col min="8962" max="8977" width="2.625" style="1746" customWidth="1"/>
    <col min="8978" max="8978" width="2.125" style="1746" customWidth="1"/>
    <col min="8979" max="8985" width="2.625" style="1746" customWidth="1"/>
    <col min="8986" max="8987" width="1.625" style="1746" customWidth="1"/>
    <col min="8988" max="9011" width="2.625" style="1746" customWidth="1"/>
    <col min="9012" max="9216" width="11" style="1746" customWidth="1"/>
    <col min="9217" max="9217" width="2.5" style="1746" customWidth="1"/>
    <col min="9218" max="9233" width="2.625" style="1746" customWidth="1"/>
    <col min="9234" max="9234" width="2.125" style="1746" customWidth="1"/>
    <col min="9235" max="9241" width="2.625" style="1746" customWidth="1"/>
    <col min="9242" max="9243" width="1.625" style="1746" customWidth="1"/>
    <col min="9244" max="9267" width="2.625" style="1746" customWidth="1"/>
    <col min="9268" max="9472" width="11" style="1746" customWidth="1"/>
    <col min="9473" max="9473" width="2.5" style="1746" customWidth="1"/>
    <col min="9474" max="9489" width="2.625" style="1746" customWidth="1"/>
    <col min="9490" max="9490" width="2.125" style="1746" customWidth="1"/>
    <col min="9491" max="9497" width="2.625" style="1746" customWidth="1"/>
    <col min="9498" max="9499" width="1.625" style="1746" customWidth="1"/>
    <col min="9500" max="9523" width="2.625" style="1746" customWidth="1"/>
    <col min="9524" max="9728" width="11" style="1746" customWidth="1"/>
    <col min="9729" max="9729" width="2.5" style="1746" customWidth="1"/>
    <col min="9730" max="9745" width="2.625" style="1746" customWidth="1"/>
    <col min="9746" max="9746" width="2.125" style="1746" customWidth="1"/>
    <col min="9747" max="9753" width="2.625" style="1746" customWidth="1"/>
    <col min="9754" max="9755" width="1.625" style="1746" customWidth="1"/>
    <col min="9756" max="9779" width="2.625" style="1746" customWidth="1"/>
    <col min="9780" max="9984" width="11" style="1746" customWidth="1"/>
    <col min="9985" max="9985" width="2.5" style="1746" customWidth="1"/>
    <col min="9986" max="10001" width="2.625" style="1746" customWidth="1"/>
    <col min="10002" max="10002" width="2.125" style="1746" customWidth="1"/>
    <col min="10003" max="10009" width="2.625" style="1746" customWidth="1"/>
    <col min="10010" max="10011" width="1.625" style="1746" customWidth="1"/>
    <col min="10012" max="10035" width="2.625" style="1746" customWidth="1"/>
    <col min="10036" max="10240" width="11" style="1746" customWidth="1"/>
    <col min="10241" max="10241" width="2.5" style="1746" customWidth="1"/>
    <col min="10242" max="10257" width="2.625" style="1746" customWidth="1"/>
    <col min="10258" max="10258" width="2.125" style="1746" customWidth="1"/>
    <col min="10259" max="10265" width="2.625" style="1746" customWidth="1"/>
    <col min="10266" max="10267" width="1.625" style="1746" customWidth="1"/>
    <col min="10268" max="10291" width="2.625" style="1746" customWidth="1"/>
    <col min="10292" max="10496" width="11" style="1746" customWidth="1"/>
    <col min="10497" max="10497" width="2.5" style="1746" customWidth="1"/>
    <col min="10498" max="10513" width="2.625" style="1746" customWidth="1"/>
    <col min="10514" max="10514" width="2.125" style="1746" customWidth="1"/>
    <col min="10515" max="10521" width="2.625" style="1746" customWidth="1"/>
    <col min="10522" max="10523" width="1.625" style="1746" customWidth="1"/>
    <col min="10524" max="10547" width="2.625" style="1746" customWidth="1"/>
    <col min="10548" max="10752" width="11" style="1746" customWidth="1"/>
    <col min="10753" max="10753" width="2.5" style="1746" customWidth="1"/>
    <col min="10754" max="10769" width="2.625" style="1746" customWidth="1"/>
    <col min="10770" max="10770" width="2.125" style="1746" customWidth="1"/>
    <col min="10771" max="10777" width="2.625" style="1746" customWidth="1"/>
    <col min="10778" max="10779" width="1.625" style="1746" customWidth="1"/>
    <col min="10780" max="10803" width="2.625" style="1746" customWidth="1"/>
    <col min="10804" max="11008" width="11" style="1746" customWidth="1"/>
    <col min="11009" max="11009" width="2.5" style="1746" customWidth="1"/>
    <col min="11010" max="11025" width="2.625" style="1746" customWidth="1"/>
    <col min="11026" max="11026" width="2.125" style="1746" customWidth="1"/>
    <col min="11027" max="11033" width="2.625" style="1746" customWidth="1"/>
    <col min="11034" max="11035" width="1.625" style="1746" customWidth="1"/>
    <col min="11036" max="11059" width="2.625" style="1746" customWidth="1"/>
    <col min="11060" max="11264" width="11" style="1746" customWidth="1"/>
    <col min="11265" max="11265" width="2.5" style="1746" customWidth="1"/>
    <col min="11266" max="11281" width="2.625" style="1746" customWidth="1"/>
    <col min="11282" max="11282" width="2.125" style="1746" customWidth="1"/>
    <col min="11283" max="11289" width="2.625" style="1746" customWidth="1"/>
    <col min="11290" max="11291" width="1.625" style="1746" customWidth="1"/>
    <col min="11292" max="11315" width="2.625" style="1746" customWidth="1"/>
    <col min="11316" max="11520" width="11" style="1746" customWidth="1"/>
    <col min="11521" max="11521" width="2.5" style="1746" customWidth="1"/>
    <col min="11522" max="11537" width="2.625" style="1746" customWidth="1"/>
    <col min="11538" max="11538" width="2.125" style="1746" customWidth="1"/>
    <col min="11539" max="11545" width="2.625" style="1746" customWidth="1"/>
    <col min="11546" max="11547" width="1.625" style="1746" customWidth="1"/>
    <col min="11548" max="11571" width="2.625" style="1746" customWidth="1"/>
    <col min="11572" max="11776" width="11" style="1746" customWidth="1"/>
    <col min="11777" max="11777" width="2.5" style="1746" customWidth="1"/>
    <col min="11778" max="11793" width="2.625" style="1746" customWidth="1"/>
    <col min="11794" max="11794" width="2.125" style="1746" customWidth="1"/>
    <col min="11795" max="11801" width="2.625" style="1746" customWidth="1"/>
    <col min="11802" max="11803" width="1.625" style="1746" customWidth="1"/>
    <col min="11804" max="11827" width="2.625" style="1746" customWidth="1"/>
    <col min="11828" max="12032" width="11" style="1746" customWidth="1"/>
    <col min="12033" max="12033" width="2.5" style="1746" customWidth="1"/>
    <col min="12034" max="12049" width="2.625" style="1746" customWidth="1"/>
    <col min="12050" max="12050" width="2.125" style="1746" customWidth="1"/>
    <col min="12051" max="12057" width="2.625" style="1746" customWidth="1"/>
    <col min="12058" max="12059" width="1.625" style="1746" customWidth="1"/>
    <col min="12060" max="12083" width="2.625" style="1746" customWidth="1"/>
    <col min="12084" max="12288" width="11" style="1746" customWidth="1"/>
    <col min="12289" max="12289" width="2.5" style="1746" customWidth="1"/>
    <col min="12290" max="12305" width="2.625" style="1746" customWidth="1"/>
    <col min="12306" max="12306" width="2.125" style="1746" customWidth="1"/>
    <col min="12307" max="12313" width="2.625" style="1746" customWidth="1"/>
    <col min="12314" max="12315" width="1.625" style="1746" customWidth="1"/>
    <col min="12316" max="12339" width="2.625" style="1746" customWidth="1"/>
    <col min="12340" max="12544" width="11" style="1746" customWidth="1"/>
    <col min="12545" max="12545" width="2.5" style="1746" customWidth="1"/>
    <col min="12546" max="12561" width="2.625" style="1746" customWidth="1"/>
    <col min="12562" max="12562" width="2.125" style="1746" customWidth="1"/>
    <col min="12563" max="12569" width="2.625" style="1746" customWidth="1"/>
    <col min="12570" max="12571" width="1.625" style="1746" customWidth="1"/>
    <col min="12572" max="12595" width="2.625" style="1746" customWidth="1"/>
    <col min="12596" max="12800" width="11" style="1746" customWidth="1"/>
    <col min="12801" max="12801" width="2.5" style="1746" customWidth="1"/>
    <col min="12802" max="12817" width="2.625" style="1746" customWidth="1"/>
    <col min="12818" max="12818" width="2.125" style="1746" customWidth="1"/>
    <col min="12819" max="12825" width="2.625" style="1746" customWidth="1"/>
    <col min="12826" max="12827" width="1.625" style="1746" customWidth="1"/>
    <col min="12828" max="12851" width="2.625" style="1746" customWidth="1"/>
    <col min="12852" max="13056" width="11" style="1746" customWidth="1"/>
    <col min="13057" max="13057" width="2.5" style="1746" customWidth="1"/>
    <col min="13058" max="13073" width="2.625" style="1746" customWidth="1"/>
    <col min="13074" max="13074" width="2.125" style="1746" customWidth="1"/>
    <col min="13075" max="13081" width="2.625" style="1746" customWidth="1"/>
    <col min="13082" max="13083" width="1.625" style="1746" customWidth="1"/>
    <col min="13084" max="13107" width="2.625" style="1746" customWidth="1"/>
    <col min="13108" max="13312" width="11" style="1746" customWidth="1"/>
    <col min="13313" max="13313" width="2.5" style="1746" customWidth="1"/>
    <col min="13314" max="13329" width="2.625" style="1746" customWidth="1"/>
    <col min="13330" max="13330" width="2.125" style="1746" customWidth="1"/>
    <col min="13331" max="13337" width="2.625" style="1746" customWidth="1"/>
    <col min="13338" max="13339" width="1.625" style="1746" customWidth="1"/>
    <col min="13340" max="13363" width="2.625" style="1746" customWidth="1"/>
    <col min="13364" max="13568" width="11" style="1746" customWidth="1"/>
    <col min="13569" max="13569" width="2.5" style="1746" customWidth="1"/>
    <col min="13570" max="13585" width="2.625" style="1746" customWidth="1"/>
    <col min="13586" max="13586" width="2.125" style="1746" customWidth="1"/>
    <col min="13587" max="13593" width="2.625" style="1746" customWidth="1"/>
    <col min="13594" max="13595" width="1.625" style="1746" customWidth="1"/>
    <col min="13596" max="13619" width="2.625" style="1746" customWidth="1"/>
    <col min="13620" max="13824" width="11" style="1746" customWidth="1"/>
    <col min="13825" max="13825" width="2.5" style="1746" customWidth="1"/>
    <col min="13826" max="13841" width="2.625" style="1746" customWidth="1"/>
    <col min="13842" max="13842" width="2.125" style="1746" customWidth="1"/>
    <col min="13843" max="13849" width="2.625" style="1746" customWidth="1"/>
    <col min="13850" max="13851" width="1.625" style="1746" customWidth="1"/>
    <col min="13852" max="13875" width="2.625" style="1746" customWidth="1"/>
    <col min="13876" max="14080" width="11" style="1746" customWidth="1"/>
    <col min="14081" max="14081" width="2.5" style="1746" customWidth="1"/>
    <col min="14082" max="14097" width="2.625" style="1746" customWidth="1"/>
    <col min="14098" max="14098" width="2.125" style="1746" customWidth="1"/>
    <col min="14099" max="14105" width="2.625" style="1746" customWidth="1"/>
    <col min="14106" max="14107" width="1.625" style="1746" customWidth="1"/>
    <col min="14108" max="14131" width="2.625" style="1746" customWidth="1"/>
    <col min="14132" max="14336" width="11" style="1746" customWidth="1"/>
    <col min="14337" max="14337" width="2.5" style="1746" customWidth="1"/>
    <col min="14338" max="14353" width="2.625" style="1746" customWidth="1"/>
    <col min="14354" max="14354" width="2.125" style="1746" customWidth="1"/>
    <col min="14355" max="14361" width="2.625" style="1746" customWidth="1"/>
    <col min="14362" max="14363" width="1.625" style="1746" customWidth="1"/>
    <col min="14364" max="14387" width="2.625" style="1746" customWidth="1"/>
    <col min="14388" max="14592" width="11" style="1746" customWidth="1"/>
    <col min="14593" max="14593" width="2.5" style="1746" customWidth="1"/>
    <col min="14594" max="14609" width="2.625" style="1746" customWidth="1"/>
    <col min="14610" max="14610" width="2.125" style="1746" customWidth="1"/>
    <col min="14611" max="14617" width="2.625" style="1746" customWidth="1"/>
    <col min="14618" max="14619" width="1.625" style="1746" customWidth="1"/>
    <col min="14620" max="14643" width="2.625" style="1746" customWidth="1"/>
    <col min="14644" max="14848" width="11" style="1746" customWidth="1"/>
    <col min="14849" max="14849" width="2.5" style="1746" customWidth="1"/>
    <col min="14850" max="14865" width="2.625" style="1746" customWidth="1"/>
    <col min="14866" max="14866" width="2.125" style="1746" customWidth="1"/>
    <col min="14867" max="14873" width="2.625" style="1746" customWidth="1"/>
    <col min="14874" max="14875" width="1.625" style="1746" customWidth="1"/>
    <col min="14876" max="14899" width="2.625" style="1746" customWidth="1"/>
    <col min="14900" max="15104" width="11" style="1746" customWidth="1"/>
    <col min="15105" max="15105" width="2.5" style="1746" customWidth="1"/>
    <col min="15106" max="15121" width="2.625" style="1746" customWidth="1"/>
    <col min="15122" max="15122" width="2.125" style="1746" customWidth="1"/>
    <col min="15123" max="15129" width="2.625" style="1746" customWidth="1"/>
    <col min="15130" max="15131" width="1.625" style="1746" customWidth="1"/>
    <col min="15132" max="15155" width="2.625" style="1746" customWidth="1"/>
    <col min="15156" max="15360" width="11" style="1746" customWidth="1"/>
    <col min="15361" max="15361" width="2.5" style="1746" customWidth="1"/>
    <col min="15362" max="15377" width="2.625" style="1746" customWidth="1"/>
    <col min="15378" max="15378" width="2.125" style="1746" customWidth="1"/>
    <col min="15379" max="15385" width="2.625" style="1746" customWidth="1"/>
    <col min="15386" max="15387" width="1.625" style="1746" customWidth="1"/>
    <col min="15388" max="15411" width="2.625" style="1746" customWidth="1"/>
    <col min="15412" max="15616" width="11" style="1746" customWidth="1"/>
    <col min="15617" max="15617" width="2.5" style="1746" customWidth="1"/>
    <col min="15618" max="15633" width="2.625" style="1746" customWidth="1"/>
    <col min="15634" max="15634" width="2.125" style="1746" customWidth="1"/>
    <col min="15635" max="15641" width="2.625" style="1746" customWidth="1"/>
    <col min="15642" max="15643" width="1.625" style="1746" customWidth="1"/>
    <col min="15644" max="15667" width="2.625" style="1746" customWidth="1"/>
    <col min="15668" max="15872" width="11" style="1746" customWidth="1"/>
    <col min="15873" max="15873" width="2.5" style="1746" customWidth="1"/>
    <col min="15874" max="15889" width="2.625" style="1746" customWidth="1"/>
    <col min="15890" max="15890" width="2.125" style="1746" customWidth="1"/>
    <col min="15891" max="15897" width="2.625" style="1746" customWidth="1"/>
    <col min="15898" max="15899" width="1.625" style="1746" customWidth="1"/>
    <col min="15900" max="15923" width="2.625" style="1746" customWidth="1"/>
    <col min="15924" max="16128" width="11" style="1746" customWidth="1"/>
    <col min="16129" max="16129" width="2.5" style="1746" customWidth="1"/>
    <col min="16130" max="16145" width="2.625" style="1746" customWidth="1"/>
    <col min="16146" max="16146" width="2.125" style="1746" customWidth="1"/>
    <col min="16147" max="16153" width="2.625" style="1746" customWidth="1"/>
    <col min="16154" max="16155" width="1.625" style="1746" customWidth="1"/>
    <col min="16156" max="16179" width="2.625" style="1746" customWidth="1"/>
    <col min="16180" max="16384" width="11" style="1746" customWidth="1"/>
  </cols>
  <sheetData>
    <row r="1" spans="1:41" ht="18" customHeight="1">
      <c r="A1" s="1745" t="s">
        <v>3118</v>
      </c>
      <c r="B1" s="1745"/>
      <c r="C1" s="1745"/>
      <c r="D1" s="1745"/>
      <c r="E1" s="1745"/>
      <c r="F1" s="1745"/>
      <c r="G1" s="1745"/>
      <c r="H1" s="1745"/>
      <c r="I1" s="1745"/>
      <c r="J1" s="1745"/>
      <c r="K1" s="1745"/>
      <c r="L1" s="1745"/>
      <c r="M1" s="1745"/>
      <c r="N1" s="1745"/>
      <c r="O1" s="1745"/>
      <c r="P1" s="1745" t="s">
        <v>5872</v>
      </c>
      <c r="Q1" s="1745"/>
      <c r="S1" s="1745"/>
      <c r="U1" s="1745"/>
      <c r="V1" s="1745"/>
      <c r="W1" s="1745"/>
      <c r="X1" s="1745"/>
      <c r="Y1" s="1745"/>
      <c r="Z1" s="1745"/>
      <c r="AA1" s="1745"/>
      <c r="AB1" s="1745"/>
      <c r="AC1" s="1745"/>
      <c r="AE1" s="1747"/>
      <c r="AF1" s="1747"/>
      <c r="AG1" s="1747"/>
      <c r="AH1" s="1747"/>
      <c r="AI1" s="1748"/>
      <c r="AK1" s="1749"/>
      <c r="AL1" s="1749"/>
      <c r="AM1" s="1749"/>
      <c r="AN1" s="1749"/>
      <c r="AO1" s="1749"/>
    </row>
    <row r="2" spans="1:41" s="1745" customFormat="1" ht="18" customHeight="1">
      <c r="A2" s="1750" t="s">
        <v>4902</v>
      </c>
      <c r="B2" s="1750"/>
      <c r="C2" s="1750"/>
      <c r="D2" s="1750"/>
      <c r="E2" s="1750"/>
      <c r="F2" s="1750"/>
      <c r="G2" s="1750"/>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1"/>
      <c r="AF2" s="1751"/>
      <c r="AG2" s="1751"/>
      <c r="AH2" s="1751"/>
      <c r="AI2" s="1751"/>
    </row>
    <row r="3" spans="1:41" s="1745" customFormat="1" ht="18" customHeight="1">
      <c r="A3" s="1745" t="s">
        <v>4903</v>
      </c>
      <c r="G3" s="1752"/>
      <c r="H3" s="1752"/>
      <c r="I3" s="1753"/>
      <c r="J3" s="1753"/>
      <c r="K3" s="5483"/>
      <c r="L3" s="5483"/>
      <c r="M3" s="5483"/>
      <c r="N3" s="5483"/>
      <c r="O3" s="5483"/>
      <c r="P3" s="5483"/>
      <c r="Q3" s="5483"/>
      <c r="R3" s="5483"/>
      <c r="S3" s="5483"/>
      <c r="T3" s="5483"/>
      <c r="U3" s="5483"/>
      <c r="V3" s="5483"/>
      <c r="W3" s="5483"/>
      <c r="X3" s="5483"/>
      <c r="Y3" s="5483"/>
      <c r="Z3" s="5483"/>
      <c r="AA3" s="5483"/>
      <c r="AB3" s="5483"/>
      <c r="AC3" s="5483"/>
      <c r="AD3" s="5483"/>
      <c r="AE3" s="5483"/>
      <c r="AF3" s="5483"/>
      <c r="AG3" s="5483"/>
      <c r="AH3" s="5483"/>
      <c r="AI3" s="5483"/>
    </row>
    <row r="4" spans="1:41" s="1745" customFormat="1" ht="18" customHeight="1">
      <c r="A4" s="1745" t="s">
        <v>4904</v>
      </c>
      <c r="I4" s="1753"/>
      <c r="J4" s="1753"/>
      <c r="K4" s="5483"/>
      <c r="L4" s="5483"/>
      <c r="M4" s="5483"/>
      <c r="N4" s="5483"/>
      <c r="O4" s="5483"/>
      <c r="P4" s="5483"/>
      <c r="Q4" s="5483"/>
      <c r="R4" s="5483"/>
      <c r="S4" s="5483"/>
      <c r="T4" s="5483"/>
      <c r="U4" s="5483"/>
      <c r="V4" s="5483"/>
      <c r="W4" s="5483"/>
      <c r="X4" s="5483"/>
      <c r="Y4" s="5483"/>
      <c r="Z4" s="5483"/>
      <c r="AA4" s="5483"/>
      <c r="AB4" s="5483"/>
      <c r="AC4" s="5483"/>
      <c r="AD4" s="5483"/>
      <c r="AE4" s="5483"/>
      <c r="AF4" s="5483"/>
      <c r="AG4" s="5483"/>
      <c r="AH4" s="5483"/>
      <c r="AI4" s="5483"/>
    </row>
    <row r="5" spans="1:41" s="1745" customFormat="1" ht="18" customHeight="1">
      <c r="A5" s="1745" t="s">
        <v>4905</v>
      </c>
      <c r="I5" s="1754"/>
      <c r="J5" s="1754"/>
      <c r="K5" s="5483"/>
      <c r="L5" s="5483"/>
      <c r="M5" s="5483"/>
      <c r="N5" s="5483"/>
      <c r="O5" s="5483"/>
      <c r="P5" s="5483"/>
      <c r="Q5" s="5483"/>
      <c r="R5" s="5483"/>
      <c r="S5" s="5483"/>
      <c r="T5" s="5483"/>
      <c r="U5" s="5483"/>
      <c r="V5" s="5483"/>
      <c r="W5" s="5483"/>
      <c r="X5" s="5483"/>
      <c r="Y5" s="5483"/>
      <c r="Z5" s="5483"/>
      <c r="AA5" s="5483"/>
      <c r="AB5" s="5483"/>
      <c r="AC5" s="5483"/>
      <c r="AD5" s="5483"/>
      <c r="AE5" s="5483"/>
      <c r="AF5" s="5483"/>
      <c r="AG5" s="5483"/>
      <c r="AH5" s="5483"/>
      <c r="AI5" s="5483"/>
    </row>
    <row r="6" spans="1:41" s="1745" customFormat="1" ht="18" customHeight="1">
      <c r="A6" s="1745" t="s">
        <v>4906</v>
      </c>
      <c r="I6" s="1753"/>
      <c r="J6" s="1753"/>
      <c r="K6" s="5483"/>
      <c r="L6" s="5483"/>
      <c r="M6" s="5483"/>
      <c r="N6" s="5483"/>
      <c r="O6" s="5483"/>
      <c r="P6" s="5483"/>
      <c r="Q6" s="5483"/>
      <c r="R6" s="5483"/>
      <c r="S6" s="5483"/>
      <c r="T6" s="5483"/>
      <c r="U6" s="5483"/>
      <c r="V6" s="5483"/>
      <c r="W6" s="5483"/>
      <c r="X6" s="5483"/>
      <c r="Y6" s="5483"/>
      <c r="Z6" s="5483"/>
      <c r="AA6" s="5483"/>
      <c r="AB6" s="5483"/>
      <c r="AC6" s="5483"/>
      <c r="AD6" s="5483"/>
      <c r="AE6" s="5483"/>
      <c r="AF6" s="5483"/>
      <c r="AG6" s="5483"/>
      <c r="AH6" s="5483"/>
      <c r="AI6" s="5483"/>
    </row>
    <row r="7" spans="1:41" s="1745" customFormat="1" ht="18" customHeight="1">
      <c r="A7" s="1745" t="s">
        <v>4907</v>
      </c>
      <c r="I7" s="1755"/>
      <c r="J7" s="1755"/>
      <c r="K7" s="5484"/>
      <c r="L7" s="5484"/>
      <c r="M7" s="5484"/>
      <c r="N7" s="5484"/>
      <c r="O7" s="5484"/>
      <c r="P7" s="5484"/>
      <c r="Q7" s="5484"/>
      <c r="R7" s="5484"/>
      <c r="S7" s="5484"/>
      <c r="T7" s="5484"/>
      <c r="U7" s="5484"/>
      <c r="V7" s="5484"/>
      <c r="W7" s="5484"/>
      <c r="X7" s="5484"/>
      <c r="Y7" s="5484"/>
      <c r="Z7" s="5484"/>
      <c r="AA7" s="5484"/>
      <c r="AB7" s="5484"/>
      <c r="AC7" s="5484"/>
      <c r="AD7" s="5484"/>
      <c r="AE7" s="5484"/>
      <c r="AF7" s="5484"/>
      <c r="AG7" s="5484"/>
      <c r="AH7" s="5484"/>
      <c r="AI7" s="5484"/>
    </row>
    <row r="8" spans="1:41" s="1745" customFormat="1" ht="18" customHeight="1">
      <c r="A8" s="1750"/>
      <c r="B8" s="1750"/>
      <c r="C8" s="1750"/>
      <c r="D8" s="1750"/>
      <c r="E8" s="1750"/>
      <c r="F8" s="1750"/>
      <c r="G8" s="1750"/>
      <c r="H8" s="1750"/>
      <c r="I8" s="1750"/>
      <c r="J8" s="1750"/>
      <c r="K8" s="1751"/>
      <c r="L8" s="1751"/>
      <c r="M8" s="1751"/>
      <c r="N8" s="1751"/>
      <c r="O8" s="1751"/>
      <c r="P8" s="1751"/>
      <c r="Q8" s="1751"/>
      <c r="R8" s="1751"/>
      <c r="S8" s="1751"/>
      <c r="T8" s="1751"/>
      <c r="U8" s="1751"/>
      <c r="V8" s="1751"/>
      <c r="W8" s="1751"/>
      <c r="X8" s="1751"/>
      <c r="Y8" s="1751"/>
      <c r="Z8" s="1751"/>
      <c r="AA8" s="1751"/>
      <c r="AB8" s="1751"/>
      <c r="AC8" s="1751"/>
      <c r="AD8" s="1751"/>
      <c r="AE8" s="1751"/>
      <c r="AF8" s="1751"/>
      <c r="AG8" s="1751"/>
      <c r="AH8" s="1751"/>
      <c r="AI8" s="1751"/>
    </row>
    <row r="9" spans="1:41" s="1745" customFormat="1" ht="18" customHeight="1">
      <c r="A9" s="1745" t="s">
        <v>4903</v>
      </c>
      <c r="G9" s="1752"/>
      <c r="H9" s="1752"/>
      <c r="I9" s="1753"/>
      <c r="J9" s="1753"/>
      <c r="K9" s="5483"/>
      <c r="L9" s="5483"/>
      <c r="M9" s="5483"/>
      <c r="N9" s="5483"/>
      <c r="O9" s="5483"/>
      <c r="P9" s="5483"/>
      <c r="Q9" s="5483"/>
      <c r="R9" s="5483"/>
      <c r="S9" s="5483"/>
      <c r="T9" s="5483"/>
      <c r="U9" s="5483"/>
      <c r="V9" s="5483"/>
      <c r="W9" s="5483"/>
      <c r="X9" s="5483"/>
      <c r="Y9" s="5483"/>
      <c r="Z9" s="5483"/>
      <c r="AA9" s="5483"/>
      <c r="AB9" s="5483"/>
      <c r="AC9" s="5483"/>
      <c r="AD9" s="5483"/>
      <c r="AE9" s="5483"/>
      <c r="AF9" s="5483"/>
      <c r="AG9" s="5483"/>
      <c r="AH9" s="5483"/>
      <c r="AI9" s="5483"/>
    </row>
    <row r="10" spans="1:41" s="1745" customFormat="1" ht="18" customHeight="1">
      <c r="A10" s="1745" t="s">
        <v>4904</v>
      </c>
      <c r="I10" s="1753"/>
      <c r="J10" s="1753"/>
      <c r="K10" s="5483"/>
      <c r="L10" s="5483"/>
      <c r="M10" s="5483"/>
      <c r="N10" s="5483"/>
      <c r="O10" s="5483"/>
      <c r="P10" s="5483"/>
      <c r="Q10" s="5483"/>
      <c r="R10" s="5483"/>
      <c r="S10" s="5483"/>
      <c r="T10" s="5483"/>
      <c r="U10" s="5483"/>
      <c r="V10" s="5483"/>
      <c r="W10" s="5483"/>
      <c r="X10" s="5483"/>
      <c r="Y10" s="5483"/>
      <c r="Z10" s="5483"/>
      <c r="AA10" s="5483"/>
      <c r="AB10" s="5483"/>
      <c r="AC10" s="5483"/>
      <c r="AD10" s="5483"/>
      <c r="AE10" s="5483"/>
      <c r="AF10" s="5483"/>
      <c r="AG10" s="5483"/>
      <c r="AH10" s="5483"/>
      <c r="AI10" s="5483"/>
    </row>
    <row r="11" spans="1:41" s="1745" customFormat="1" ht="18" customHeight="1">
      <c r="A11" s="1745" t="s">
        <v>4905</v>
      </c>
      <c r="I11" s="1754"/>
      <c r="J11" s="1754"/>
      <c r="K11" s="5483"/>
      <c r="L11" s="5483"/>
      <c r="M11" s="5483"/>
      <c r="N11" s="5483"/>
      <c r="O11" s="5483"/>
      <c r="P11" s="5483"/>
      <c r="Q11" s="5483"/>
      <c r="R11" s="5483"/>
      <c r="S11" s="5483"/>
      <c r="T11" s="5483"/>
      <c r="U11" s="5483"/>
      <c r="V11" s="5483"/>
      <c r="W11" s="5483"/>
      <c r="X11" s="5483"/>
      <c r="Y11" s="5483"/>
      <c r="Z11" s="5483"/>
      <c r="AA11" s="5483"/>
      <c r="AB11" s="5483"/>
      <c r="AC11" s="5483"/>
      <c r="AD11" s="5483"/>
      <c r="AE11" s="5483"/>
      <c r="AF11" s="5483"/>
      <c r="AG11" s="5483"/>
      <c r="AH11" s="5483"/>
      <c r="AI11" s="5483"/>
    </row>
    <row r="12" spans="1:41" s="1745" customFormat="1" ht="18" customHeight="1">
      <c r="A12" s="1745" t="s">
        <v>4906</v>
      </c>
      <c r="I12" s="1753"/>
      <c r="J12" s="1753"/>
      <c r="K12" s="5483"/>
      <c r="L12" s="5483"/>
      <c r="M12" s="5483"/>
      <c r="N12" s="5483"/>
      <c r="O12" s="5483"/>
      <c r="P12" s="5483"/>
      <c r="Q12" s="5483"/>
      <c r="R12" s="5483"/>
      <c r="S12" s="5483"/>
      <c r="T12" s="5483"/>
      <c r="U12" s="5483"/>
      <c r="V12" s="5483"/>
      <c r="W12" s="5483"/>
      <c r="X12" s="5483"/>
      <c r="Y12" s="5483"/>
      <c r="Z12" s="5483"/>
      <c r="AA12" s="5483"/>
      <c r="AB12" s="5483"/>
      <c r="AC12" s="5483"/>
      <c r="AD12" s="5483"/>
      <c r="AE12" s="5483"/>
      <c r="AF12" s="5483"/>
      <c r="AG12" s="5483"/>
      <c r="AH12" s="5483"/>
      <c r="AI12" s="5483"/>
    </row>
    <row r="13" spans="1:41" s="1745" customFormat="1" ht="18" customHeight="1">
      <c r="A13" s="1745" t="s">
        <v>4907</v>
      </c>
      <c r="I13" s="1755"/>
      <c r="J13" s="1755"/>
      <c r="K13" s="5484"/>
      <c r="L13" s="5484"/>
      <c r="M13" s="5484"/>
      <c r="N13" s="5484"/>
      <c r="O13" s="5484"/>
      <c r="P13" s="5484"/>
      <c r="Q13" s="5484"/>
      <c r="R13" s="5484"/>
      <c r="S13" s="5484"/>
      <c r="T13" s="5484"/>
      <c r="U13" s="5484"/>
      <c r="V13" s="5484"/>
      <c r="W13" s="5484"/>
      <c r="X13" s="5484"/>
      <c r="Y13" s="5484"/>
      <c r="Z13" s="5484"/>
      <c r="AA13" s="5484"/>
      <c r="AB13" s="5484"/>
      <c r="AC13" s="5484"/>
      <c r="AD13" s="5484"/>
      <c r="AE13" s="5484"/>
      <c r="AF13" s="5484"/>
      <c r="AG13" s="5484"/>
      <c r="AH13" s="5484"/>
      <c r="AI13" s="5484"/>
    </row>
    <row r="14" spans="1:41" s="1745" customFormat="1" ht="18" customHeight="1">
      <c r="A14" s="1750"/>
      <c r="B14" s="1750"/>
      <c r="C14" s="1750"/>
      <c r="D14" s="1750"/>
      <c r="E14" s="1750"/>
      <c r="F14" s="1750"/>
      <c r="G14" s="1750"/>
      <c r="H14" s="1750"/>
      <c r="I14" s="1750"/>
      <c r="J14" s="1750"/>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row>
    <row r="15" spans="1:41" s="1745" customFormat="1" ht="18" customHeight="1">
      <c r="A15" s="1745" t="s">
        <v>4903</v>
      </c>
      <c r="G15" s="1752"/>
      <c r="H15" s="1752"/>
      <c r="I15" s="1753"/>
      <c r="J15" s="1753"/>
      <c r="K15" s="5483"/>
      <c r="L15" s="5483"/>
      <c r="M15" s="5483"/>
      <c r="N15" s="5483"/>
      <c r="O15" s="5483"/>
      <c r="P15" s="5483"/>
      <c r="Q15" s="5483"/>
      <c r="R15" s="5483"/>
      <c r="S15" s="5483"/>
      <c r="T15" s="5483"/>
      <c r="U15" s="5483"/>
      <c r="V15" s="5483"/>
      <c r="W15" s="5483"/>
      <c r="X15" s="5483"/>
      <c r="Y15" s="5483"/>
      <c r="Z15" s="5483"/>
      <c r="AA15" s="5483"/>
      <c r="AB15" s="5483"/>
      <c r="AC15" s="5483"/>
      <c r="AD15" s="5483"/>
      <c r="AE15" s="5483"/>
      <c r="AF15" s="5483"/>
      <c r="AG15" s="5483"/>
      <c r="AH15" s="5483"/>
      <c r="AI15" s="5483"/>
    </row>
    <row r="16" spans="1:41" s="1745" customFormat="1" ht="18" customHeight="1">
      <c r="A16" s="1745" t="s">
        <v>4904</v>
      </c>
      <c r="I16" s="1753"/>
      <c r="J16" s="1753"/>
      <c r="K16" s="5483"/>
      <c r="L16" s="5483"/>
      <c r="M16" s="5483"/>
      <c r="N16" s="5483"/>
      <c r="O16" s="5483"/>
      <c r="P16" s="5483"/>
      <c r="Q16" s="5483"/>
      <c r="R16" s="5483"/>
      <c r="S16" s="5483"/>
      <c r="T16" s="5483"/>
      <c r="U16" s="5483"/>
      <c r="V16" s="5483"/>
      <c r="W16" s="5483"/>
      <c r="X16" s="5483"/>
      <c r="Y16" s="5483"/>
      <c r="Z16" s="5483"/>
      <c r="AA16" s="5483"/>
      <c r="AB16" s="5483"/>
      <c r="AC16" s="5483"/>
      <c r="AD16" s="5483"/>
      <c r="AE16" s="5483"/>
      <c r="AF16" s="5483"/>
      <c r="AG16" s="5483"/>
      <c r="AH16" s="5483"/>
      <c r="AI16" s="5483"/>
    </row>
    <row r="17" spans="1:35" s="1745" customFormat="1" ht="18" customHeight="1">
      <c r="A17" s="1745" t="s">
        <v>4905</v>
      </c>
      <c r="I17" s="1754"/>
      <c r="J17" s="1754"/>
      <c r="K17" s="5483"/>
      <c r="L17" s="5483"/>
      <c r="M17" s="5483"/>
      <c r="N17" s="5483"/>
      <c r="O17" s="5483"/>
      <c r="P17" s="5483"/>
      <c r="Q17" s="5483"/>
      <c r="R17" s="5483"/>
      <c r="S17" s="5483"/>
      <c r="T17" s="5483"/>
      <c r="U17" s="5483"/>
      <c r="V17" s="5483"/>
      <c r="W17" s="5483"/>
      <c r="X17" s="5483"/>
      <c r="Y17" s="5483"/>
      <c r="Z17" s="5483"/>
      <c r="AA17" s="5483"/>
      <c r="AB17" s="5483"/>
      <c r="AC17" s="5483"/>
      <c r="AD17" s="5483"/>
      <c r="AE17" s="5483"/>
      <c r="AF17" s="5483"/>
      <c r="AG17" s="5483"/>
      <c r="AH17" s="5483"/>
      <c r="AI17" s="5483"/>
    </row>
    <row r="18" spans="1:35" s="1745" customFormat="1" ht="18" customHeight="1">
      <c r="A18" s="1745" t="s">
        <v>4906</v>
      </c>
      <c r="I18" s="1753"/>
      <c r="J18" s="1753"/>
      <c r="K18" s="5483"/>
      <c r="L18" s="5483"/>
      <c r="M18" s="5483"/>
      <c r="N18" s="5483"/>
      <c r="O18" s="5483"/>
      <c r="P18" s="5483"/>
      <c r="Q18" s="5483"/>
      <c r="R18" s="5483"/>
      <c r="S18" s="5483"/>
      <c r="T18" s="5483"/>
      <c r="U18" s="5483"/>
      <c r="V18" s="5483"/>
      <c r="W18" s="5483"/>
      <c r="X18" s="5483"/>
      <c r="Y18" s="5483"/>
      <c r="Z18" s="5483"/>
      <c r="AA18" s="5483"/>
      <c r="AB18" s="5483"/>
      <c r="AC18" s="5483"/>
      <c r="AD18" s="5483"/>
      <c r="AE18" s="5483"/>
      <c r="AF18" s="5483"/>
      <c r="AG18" s="5483"/>
      <c r="AH18" s="5483"/>
      <c r="AI18" s="5483"/>
    </row>
    <row r="19" spans="1:35" s="1745" customFormat="1" ht="18" customHeight="1">
      <c r="A19" s="1745" t="s">
        <v>4907</v>
      </c>
      <c r="I19" s="1755"/>
      <c r="J19" s="1755"/>
      <c r="K19" s="5484"/>
      <c r="L19" s="5484"/>
      <c r="M19" s="5484"/>
      <c r="N19" s="5484"/>
      <c r="O19" s="5484"/>
      <c r="P19" s="5484"/>
      <c r="Q19" s="5484"/>
      <c r="R19" s="5484"/>
      <c r="S19" s="5484"/>
      <c r="T19" s="5484"/>
      <c r="U19" s="5484"/>
      <c r="V19" s="5484"/>
      <c r="W19" s="5484"/>
      <c r="X19" s="5484"/>
      <c r="Y19" s="5484"/>
      <c r="Z19" s="5484"/>
      <c r="AA19" s="5484"/>
      <c r="AB19" s="5484"/>
      <c r="AC19" s="5484"/>
      <c r="AD19" s="5484"/>
      <c r="AE19" s="5484"/>
      <c r="AF19" s="5484"/>
      <c r="AG19" s="5484"/>
      <c r="AH19" s="5484"/>
      <c r="AI19" s="5484"/>
    </row>
    <row r="20" spans="1:35" s="1745" customFormat="1" ht="18" customHeight="1">
      <c r="A20" s="1750"/>
      <c r="B20" s="1750"/>
      <c r="C20" s="1750"/>
      <c r="D20" s="1750"/>
      <c r="E20" s="1750"/>
      <c r="F20" s="1750"/>
      <c r="G20" s="1750"/>
      <c r="H20" s="1750"/>
      <c r="I20" s="1750"/>
      <c r="J20" s="1750"/>
      <c r="K20" s="1751"/>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row>
    <row r="21" spans="1:35" s="1745" customFormat="1" ht="18" customHeight="1">
      <c r="A21" s="1745" t="s">
        <v>4903</v>
      </c>
      <c r="G21" s="1752"/>
      <c r="H21" s="1752"/>
      <c r="I21" s="1753"/>
      <c r="J21" s="1753"/>
      <c r="K21" s="5483"/>
      <c r="L21" s="5483"/>
      <c r="M21" s="5483"/>
      <c r="N21" s="5483"/>
      <c r="O21" s="5483"/>
      <c r="P21" s="5483"/>
      <c r="Q21" s="5483"/>
      <c r="R21" s="5483"/>
      <c r="S21" s="5483"/>
      <c r="T21" s="5483"/>
      <c r="U21" s="5483"/>
      <c r="V21" s="5483"/>
      <c r="W21" s="5483"/>
      <c r="X21" s="5483"/>
      <c r="Y21" s="5483"/>
      <c r="Z21" s="5483"/>
      <c r="AA21" s="5483"/>
      <c r="AB21" s="5483"/>
      <c r="AC21" s="5483"/>
      <c r="AD21" s="5483"/>
      <c r="AE21" s="5483"/>
      <c r="AF21" s="5483"/>
      <c r="AG21" s="5483"/>
      <c r="AH21" s="5483"/>
      <c r="AI21" s="5483"/>
    </row>
    <row r="22" spans="1:35" s="1745" customFormat="1" ht="18" customHeight="1">
      <c r="A22" s="1745" t="s">
        <v>4904</v>
      </c>
      <c r="I22" s="1753"/>
      <c r="J22" s="1753"/>
      <c r="K22" s="5483"/>
      <c r="L22" s="5483"/>
      <c r="M22" s="5483"/>
      <c r="N22" s="5483"/>
      <c r="O22" s="5483"/>
      <c r="P22" s="5483"/>
      <c r="Q22" s="5483"/>
      <c r="R22" s="5483"/>
      <c r="S22" s="5483"/>
      <c r="T22" s="5483"/>
      <c r="U22" s="5483"/>
      <c r="V22" s="5483"/>
      <c r="W22" s="5483"/>
      <c r="X22" s="5483"/>
      <c r="Y22" s="5483"/>
      <c r="Z22" s="5483"/>
      <c r="AA22" s="5483"/>
      <c r="AB22" s="5483"/>
      <c r="AC22" s="5483"/>
      <c r="AD22" s="5483"/>
      <c r="AE22" s="5483"/>
      <c r="AF22" s="5483"/>
      <c r="AG22" s="5483"/>
      <c r="AH22" s="5483"/>
      <c r="AI22" s="5483"/>
    </row>
    <row r="23" spans="1:35" s="1745" customFormat="1" ht="18" customHeight="1">
      <c r="A23" s="1745" t="s">
        <v>4905</v>
      </c>
      <c r="I23" s="1754"/>
      <c r="J23" s="1754"/>
      <c r="K23" s="5483"/>
      <c r="L23" s="5483"/>
      <c r="M23" s="5483"/>
      <c r="N23" s="5483"/>
      <c r="O23" s="5483"/>
      <c r="P23" s="5483"/>
      <c r="Q23" s="5483"/>
      <c r="R23" s="5483"/>
      <c r="S23" s="5483"/>
      <c r="T23" s="5483"/>
      <c r="U23" s="5483"/>
      <c r="V23" s="5483"/>
      <c r="W23" s="5483"/>
      <c r="X23" s="5483"/>
      <c r="Y23" s="5483"/>
      <c r="Z23" s="5483"/>
      <c r="AA23" s="5483"/>
      <c r="AB23" s="5483"/>
      <c r="AC23" s="5483"/>
      <c r="AD23" s="5483"/>
      <c r="AE23" s="5483"/>
      <c r="AF23" s="5483"/>
      <c r="AG23" s="5483"/>
      <c r="AH23" s="5483"/>
      <c r="AI23" s="5483"/>
    </row>
    <row r="24" spans="1:35" s="1745" customFormat="1" ht="18" customHeight="1">
      <c r="A24" s="1745" t="s">
        <v>4906</v>
      </c>
      <c r="I24" s="1753"/>
      <c r="J24" s="1753"/>
      <c r="K24" s="5483"/>
      <c r="L24" s="5483"/>
      <c r="M24" s="5483"/>
      <c r="N24" s="5483"/>
      <c r="O24" s="5483"/>
      <c r="P24" s="5483"/>
      <c r="Q24" s="5483"/>
      <c r="R24" s="5483"/>
      <c r="S24" s="5483"/>
      <c r="T24" s="5483"/>
      <c r="U24" s="5483"/>
      <c r="V24" s="5483"/>
      <c r="W24" s="5483"/>
      <c r="X24" s="5483"/>
      <c r="Y24" s="5483"/>
      <c r="Z24" s="5483"/>
      <c r="AA24" s="5483"/>
      <c r="AB24" s="5483"/>
      <c r="AC24" s="5483"/>
      <c r="AD24" s="5483"/>
      <c r="AE24" s="5483"/>
      <c r="AF24" s="5483"/>
      <c r="AG24" s="5483"/>
      <c r="AH24" s="5483"/>
      <c r="AI24" s="5483"/>
    </row>
    <row r="25" spans="1:35" s="1745" customFormat="1" ht="18" customHeight="1">
      <c r="A25" s="1745" t="s">
        <v>4907</v>
      </c>
      <c r="I25" s="1755"/>
      <c r="J25" s="1755"/>
      <c r="K25" s="5484"/>
      <c r="L25" s="5484"/>
      <c r="M25" s="5484"/>
      <c r="N25" s="5484"/>
      <c r="O25" s="5484"/>
      <c r="P25" s="5484"/>
      <c r="Q25" s="5484"/>
      <c r="R25" s="5484"/>
      <c r="S25" s="5484"/>
      <c r="T25" s="5484"/>
      <c r="U25" s="5484"/>
      <c r="V25" s="5484"/>
      <c r="W25" s="5484"/>
      <c r="X25" s="5484"/>
      <c r="Y25" s="5484"/>
      <c r="Z25" s="5484"/>
      <c r="AA25" s="5484"/>
      <c r="AB25" s="5484"/>
      <c r="AC25" s="5484"/>
      <c r="AD25" s="5484"/>
      <c r="AE25" s="5484"/>
      <c r="AF25" s="5484"/>
      <c r="AG25" s="5484"/>
      <c r="AH25" s="5484"/>
      <c r="AI25" s="5484"/>
    </row>
    <row r="26" spans="1:35" s="1745" customFormat="1" ht="18" customHeight="1">
      <c r="A26" s="1750"/>
      <c r="B26" s="1750"/>
      <c r="C26" s="1750"/>
      <c r="D26" s="1750"/>
      <c r="E26" s="1750"/>
      <c r="F26" s="1750"/>
      <c r="G26" s="1750"/>
      <c r="H26" s="1750"/>
      <c r="I26" s="1750"/>
      <c r="J26" s="1750"/>
      <c r="K26" s="1751"/>
      <c r="L26" s="1751"/>
      <c r="M26" s="1751"/>
      <c r="N26" s="1751"/>
      <c r="O26" s="1751"/>
      <c r="P26" s="1751"/>
      <c r="Q26" s="1751"/>
      <c r="R26" s="1751"/>
      <c r="S26" s="1751"/>
      <c r="T26" s="1751"/>
      <c r="U26" s="1751"/>
      <c r="V26" s="1751"/>
      <c r="W26" s="1751"/>
      <c r="X26" s="1751"/>
      <c r="Y26" s="1751"/>
      <c r="Z26" s="1751"/>
      <c r="AA26" s="1751"/>
      <c r="AB26" s="1751"/>
      <c r="AC26" s="1751"/>
      <c r="AD26" s="1751"/>
      <c r="AE26" s="1751"/>
      <c r="AF26" s="1751"/>
      <c r="AG26" s="1751"/>
      <c r="AH26" s="1751"/>
      <c r="AI26" s="1751"/>
    </row>
    <row r="27" spans="1:35" s="1745" customFormat="1" ht="18" customHeight="1">
      <c r="A27" s="1745" t="s">
        <v>4903</v>
      </c>
      <c r="G27" s="1752"/>
      <c r="H27" s="1752"/>
      <c r="I27" s="1753"/>
      <c r="J27" s="1753"/>
      <c r="K27" s="5483"/>
      <c r="L27" s="5483"/>
      <c r="M27" s="5483"/>
      <c r="N27" s="5483"/>
      <c r="O27" s="5483"/>
      <c r="P27" s="5483"/>
      <c r="Q27" s="5483"/>
      <c r="R27" s="5483"/>
      <c r="S27" s="5483"/>
      <c r="T27" s="5483"/>
      <c r="U27" s="5483"/>
      <c r="V27" s="5483"/>
      <c r="W27" s="5483"/>
      <c r="X27" s="5483"/>
      <c r="Y27" s="5483"/>
      <c r="Z27" s="5483"/>
      <c r="AA27" s="5483"/>
      <c r="AB27" s="5483"/>
      <c r="AC27" s="5483"/>
      <c r="AD27" s="5483"/>
      <c r="AE27" s="5483"/>
      <c r="AF27" s="5483"/>
      <c r="AG27" s="5483"/>
      <c r="AH27" s="5483"/>
      <c r="AI27" s="5483"/>
    </row>
    <row r="28" spans="1:35" s="1745" customFormat="1" ht="18" customHeight="1">
      <c r="A28" s="1745" t="s">
        <v>4904</v>
      </c>
      <c r="I28" s="1753"/>
      <c r="J28" s="1753"/>
      <c r="K28" s="5483"/>
      <c r="L28" s="5483"/>
      <c r="M28" s="5483"/>
      <c r="N28" s="5483"/>
      <c r="O28" s="5483"/>
      <c r="P28" s="5483"/>
      <c r="Q28" s="5483"/>
      <c r="R28" s="5483"/>
      <c r="S28" s="5483"/>
      <c r="T28" s="5483"/>
      <c r="U28" s="5483"/>
      <c r="V28" s="5483"/>
      <c r="W28" s="5483"/>
      <c r="X28" s="5483"/>
      <c r="Y28" s="5483"/>
      <c r="Z28" s="5483"/>
      <c r="AA28" s="5483"/>
      <c r="AB28" s="5483"/>
      <c r="AC28" s="5483"/>
      <c r="AD28" s="5483"/>
      <c r="AE28" s="5483"/>
      <c r="AF28" s="5483"/>
      <c r="AG28" s="5483"/>
      <c r="AH28" s="5483"/>
      <c r="AI28" s="5483"/>
    </row>
    <row r="29" spans="1:35" s="1745" customFormat="1" ht="18" customHeight="1">
      <c r="A29" s="1745" t="s">
        <v>4905</v>
      </c>
      <c r="I29" s="1754"/>
      <c r="J29" s="1754"/>
      <c r="K29" s="5483"/>
      <c r="L29" s="5483"/>
      <c r="M29" s="5483"/>
      <c r="N29" s="5483"/>
      <c r="O29" s="5483"/>
      <c r="P29" s="5483"/>
      <c r="Q29" s="5483"/>
      <c r="R29" s="5483"/>
      <c r="S29" s="5483"/>
      <c r="T29" s="5483"/>
      <c r="U29" s="5483"/>
      <c r="V29" s="5483"/>
      <c r="W29" s="5483"/>
      <c r="X29" s="5483"/>
      <c r="Y29" s="5483"/>
      <c r="Z29" s="5483"/>
      <c r="AA29" s="5483"/>
      <c r="AB29" s="5483"/>
      <c r="AC29" s="5483"/>
      <c r="AD29" s="5483"/>
      <c r="AE29" s="5483"/>
      <c r="AF29" s="5483"/>
      <c r="AG29" s="5483"/>
      <c r="AH29" s="5483"/>
      <c r="AI29" s="5483"/>
    </row>
    <row r="30" spans="1:35" s="1745" customFormat="1" ht="18" customHeight="1">
      <c r="A30" s="1745" t="s">
        <v>4906</v>
      </c>
      <c r="I30" s="1753"/>
      <c r="J30" s="1753"/>
      <c r="K30" s="5483"/>
      <c r="L30" s="5483"/>
      <c r="M30" s="5483"/>
      <c r="N30" s="5483"/>
      <c r="O30" s="5483"/>
      <c r="P30" s="5483"/>
      <c r="Q30" s="5483"/>
      <c r="R30" s="5483"/>
      <c r="S30" s="5483"/>
      <c r="T30" s="5483"/>
      <c r="U30" s="5483"/>
      <c r="V30" s="5483"/>
      <c r="W30" s="5483"/>
      <c r="X30" s="5483"/>
      <c r="Y30" s="5483"/>
      <c r="Z30" s="5483"/>
      <c r="AA30" s="5483"/>
      <c r="AB30" s="5483"/>
      <c r="AC30" s="5483"/>
      <c r="AD30" s="5483"/>
      <c r="AE30" s="5483"/>
      <c r="AF30" s="5483"/>
      <c r="AG30" s="5483"/>
      <c r="AH30" s="5483"/>
      <c r="AI30" s="5483"/>
    </row>
    <row r="31" spans="1:35" s="1745" customFormat="1" ht="18" customHeight="1">
      <c r="A31" s="1756" t="s">
        <v>4907</v>
      </c>
      <c r="B31" s="1756"/>
      <c r="C31" s="1756"/>
      <c r="D31" s="1756"/>
      <c r="E31" s="1756"/>
      <c r="F31" s="1756"/>
      <c r="G31" s="1756"/>
      <c r="H31" s="1756"/>
      <c r="I31" s="1755"/>
      <c r="J31" s="1755"/>
      <c r="K31" s="5484"/>
      <c r="L31" s="5484"/>
      <c r="M31" s="5484"/>
      <c r="N31" s="5484"/>
      <c r="O31" s="5484"/>
      <c r="P31" s="5484"/>
      <c r="Q31" s="5484"/>
      <c r="R31" s="5484"/>
      <c r="S31" s="5484"/>
      <c r="T31" s="5484"/>
      <c r="U31" s="5484"/>
      <c r="V31" s="5484"/>
      <c r="W31" s="5484"/>
      <c r="X31" s="5484"/>
      <c r="Y31" s="5484"/>
      <c r="Z31" s="5484"/>
      <c r="AA31" s="5484"/>
      <c r="AB31" s="5484"/>
      <c r="AC31" s="5484"/>
      <c r="AD31" s="5484"/>
      <c r="AE31" s="5484"/>
      <c r="AF31" s="5484"/>
      <c r="AG31" s="5484"/>
      <c r="AH31" s="5484"/>
      <c r="AI31" s="5484"/>
    </row>
    <row r="40" spans="1:31" ht="18" customHeight="1">
      <c r="A40" s="1745"/>
      <c r="B40" s="1745"/>
      <c r="C40" s="1745"/>
      <c r="D40" s="1745"/>
      <c r="E40" s="1745"/>
      <c r="F40" s="1745"/>
      <c r="G40" s="1745"/>
      <c r="H40" s="1745"/>
      <c r="I40" s="1745"/>
      <c r="J40" s="1745"/>
      <c r="K40" s="1745"/>
      <c r="L40" s="1745"/>
      <c r="M40" s="1745"/>
      <c r="N40" s="1745"/>
      <c r="O40" s="1745"/>
      <c r="P40" s="1745"/>
      <c r="Q40" s="1745"/>
      <c r="R40" s="1745"/>
      <c r="S40" s="1745"/>
      <c r="T40" s="1745"/>
      <c r="U40" s="1745"/>
      <c r="V40" s="1745"/>
      <c r="W40" s="1745"/>
      <c r="X40" s="1745"/>
      <c r="Y40" s="1745"/>
      <c r="Z40" s="1745"/>
      <c r="AA40" s="1745"/>
      <c r="AB40" s="1745"/>
      <c r="AC40" s="1745"/>
      <c r="AD40" s="1745"/>
      <c r="AE40" s="1745"/>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58" customWidth="1"/>
    <col min="2" max="17" width="2.625" style="1758" customWidth="1"/>
    <col min="18" max="18" width="2.125" style="1758" customWidth="1"/>
    <col min="19" max="25" width="2.625" style="1758" customWidth="1"/>
    <col min="26" max="27" width="1.625" style="1758" customWidth="1"/>
    <col min="28" max="51" width="2.625" style="1758" customWidth="1"/>
    <col min="52" max="256" width="11" style="1758" customWidth="1"/>
    <col min="257" max="257" width="2.5" style="1758" customWidth="1"/>
    <col min="258" max="273" width="2.625" style="1758" customWidth="1"/>
    <col min="274" max="274" width="2.125" style="1758" customWidth="1"/>
    <col min="275" max="281" width="2.625" style="1758" customWidth="1"/>
    <col min="282" max="283" width="1.625" style="1758" customWidth="1"/>
    <col min="284" max="307" width="2.625" style="1758" customWidth="1"/>
    <col min="308" max="512" width="11" style="1758" customWidth="1"/>
    <col min="513" max="513" width="2.5" style="1758" customWidth="1"/>
    <col min="514" max="529" width="2.625" style="1758" customWidth="1"/>
    <col min="530" max="530" width="2.125" style="1758" customWidth="1"/>
    <col min="531" max="537" width="2.625" style="1758" customWidth="1"/>
    <col min="538" max="539" width="1.625" style="1758" customWidth="1"/>
    <col min="540" max="563" width="2.625" style="1758" customWidth="1"/>
    <col min="564" max="768" width="11" style="1758" customWidth="1"/>
    <col min="769" max="769" width="2.5" style="1758" customWidth="1"/>
    <col min="770" max="785" width="2.625" style="1758" customWidth="1"/>
    <col min="786" max="786" width="2.125" style="1758" customWidth="1"/>
    <col min="787" max="793" width="2.625" style="1758" customWidth="1"/>
    <col min="794" max="795" width="1.625" style="1758" customWidth="1"/>
    <col min="796" max="819" width="2.625" style="1758" customWidth="1"/>
    <col min="820" max="1024" width="11" style="1758" customWidth="1"/>
    <col min="1025" max="1025" width="2.5" style="1758" customWidth="1"/>
    <col min="1026" max="1041" width="2.625" style="1758" customWidth="1"/>
    <col min="1042" max="1042" width="2.125" style="1758" customWidth="1"/>
    <col min="1043" max="1049" width="2.625" style="1758" customWidth="1"/>
    <col min="1050" max="1051" width="1.625" style="1758" customWidth="1"/>
    <col min="1052" max="1075" width="2.625" style="1758" customWidth="1"/>
    <col min="1076" max="1280" width="11" style="1758" customWidth="1"/>
    <col min="1281" max="1281" width="2.5" style="1758" customWidth="1"/>
    <col min="1282" max="1297" width="2.625" style="1758" customWidth="1"/>
    <col min="1298" max="1298" width="2.125" style="1758" customWidth="1"/>
    <col min="1299" max="1305" width="2.625" style="1758" customWidth="1"/>
    <col min="1306" max="1307" width="1.625" style="1758" customWidth="1"/>
    <col min="1308" max="1331" width="2.625" style="1758" customWidth="1"/>
    <col min="1332" max="1536" width="11" style="1758" customWidth="1"/>
    <col min="1537" max="1537" width="2.5" style="1758" customWidth="1"/>
    <col min="1538" max="1553" width="2.625" style="1758" customWidth="1"/>
    <col min="1554" max="1554" width="2.125" style="1758" customWidth="1"/>
    <col min="1555" max="1561" width="2.625" style="1758" customWidth="1"/>
    <col min="1562" max="1563" width="1.625" style="1758" customWidth="1"/>
    <col min="1564" max="1587" width="2.625" style="1758" customWidth="1"/>
    <col min="1588" max="1792" width="11" style="1758" customWidth="1"/>
    <col min="1793" max="1793" width="2.5" style="1758" customWidth="1"/>
    <col min="1794" max="1809" width="2.625" style="1758" customWidth="1"/>
    <col min="1810" max="1810" width="2.125" style="1758" customWidth="1"/>
    <col min="1811" max="1817" width="2.625" style="1758" customWidth="1"/>
    <col min="1818" max="1819" width="1.625" style="1758" customWidth="1"/>
    <col min="1820" max="1843" width="2.625" style="1758" customWidth="1"/>
    <col min="1844" max="2048" width="11" style="1758" customWidth="1"/>
    <col min="2049" max="2049" width="2.5" style="1758" customWidth="1"/>
    <col min="2050" max="2065" width="2.625" style="1758" customWidth="1"/>
    <col min="2066" max="2066" width="2.125" style="1758" customWidth="1"/>
    <col min="2067" max="2073" width="2.625" style="1758" customWidth="1"/>
    <col min="2074" max="2075" width="1.625" style="1758" customWidth="1"/>
    <col min="2076" max="2099" width="2.625" style="1758" customWidth="1"/>
    <col min="2100" max="2304" width="11" style="1758" customWidth="1"/>
    <col min="2305" max="2305" width="2.5" style="1758" customWidth="1"/>
    <col min="2306" max="2321" width="2.625" style="1758" customWidth="1"/>
    <col min="2322" max="2322" width="2.125" style="1758" customWidth="1"/>
    <col min="2323" max="2329" width="2.625" style="1758" customWidth="1"/>
    <col min="2330" max="2331" width="1.625" style="1758" customWidth="1"/>
    <col min="2332" max="2355" width="2.625" style="1758" customWidth="1"/>
    <col min="2356" max="2560" width="11" style="1758" customWidth="1"/>
    <col min="2561" max="2561" width="2.5" style="1758" customWidth="1"/>
    <col min="2562" max="2577" width="2.625" style="1758" customWidth="1"/>
    <col min="2578" max="2578" width="2.125" style="1758" customWidth="1"/>
    <col min="2579" max="2585" width="2.625" style="1758" customWidth="1"/>
    <col min="2586" max="2587" width="1.625" style="1758" customWidth="1"/>
    <col min="2588" max="2611" width="2.625" style="1758" customWidth="1"/>
    <col min="2612" max="2816" width="11" style="1758" customWidth="1"/>
    <col min="2817" max="2817" width="2.5" style="1758" customWidth="1"/>
    <col min="2818" max="2833" width="2.625" style="1758" customWidth="1"/>
    <col min="2834" max="2834" width="2.125" style="1758" customWidth="1"/>
    <col min="2835" max="2841" width="2.625" style="1758" customWidth="1"/>
    <col min="2842" max="2843" width="1.625" style="1758" customWidth="1"/>
    <col min="2844" max="2867" width="2.625" style="1758" customWidth="1"/>
    <col min="2868" max="3072" width="11" style="1758" customWidth="1"/>
    <col min="3073" max="3073" width="2.5" style="1758" customWidth="1"/>
    <col min="3074" max="3089" width="2.625" style="1758" customWidth="1"/>
    <col min="3090" max="3090" width="2.125" style="1758" customWidth="1"/>
    <col min="3091" max="3097" width="2.625" style="1758" customWidth="1"/>
    <col min="3098" max="3099" width="1.625" style="1758" customWidth="1"/>
    <col min="3100" max="3123" width="2.625" style="1758" customWidth="1"/>
    <col min="3124" max="3328" width="11" style="1758" customWidth="1"/>
    <col min="3329" max="3329" width="2.5" style="1758" customWidth="1"/>
    <col min="3330" max="3345" width="2.625" style="1758" customWidth="1"/>
    <col min="3346" max="3346" width="2.125" style="1758" customWidth="1"/>
    <col min="3347" max="3353" width="2.625" style="1758" customWidth="1"/>
    <col min="3354" max="3355" width="1.625" style="1758" customWidth="1"/>
    <col min="3356" max="3379" width="2.625" style="1758" customWidth="1"/>
    <col min="3380" max="3584" width="11" style="1758" customWidth="1"/>
    <col min="3585" max="3585" width="2.5" style="1758" customWidth="1"/>
    <col min="3586" max="3601" width="2.625" style="1758" customWidth="1"/>
    <col min="3602" max="3602" width="2.125" style="1758" customWidth="1"/>
    <col min="3603" max="3609" width="2.625" style="1758" customWidth="1"/>
    <col min="3610" max="3611" width="1.625" style="1758" customWidth="1"/>
    <col min="3612" max="3635" width="2.625" style="1758" customWidth="1"/>
    <col min="3636" max="3840" width="11" style="1758" customWidth="1"/>
    <col min="3841" max="3841" width="2.5" style="1758" customWidth="1"/>
    <col min="3842" max="3857" width="2.625" style="1758" customWidth="1"/>
    <col min="3858" max="3858" width="2.125" style="1758" customWidth="1"/>
    <col min="3859" max="3865" width="2.625" style="1758" customWidth="1"/>
    <col min="3866" max="3867" width="1.625" style="1758" customWidth="1"/>
    <col min="3868" max="3891" width="2.625" style="1758" customWidth="1"/>
    <col min="3892" max="4096" width="11" style="1758" customWidth="1"/>
    <col min="4097" max="4097" width="2.5" style="1758" customWidth="1"/>
    <col min="4098" max="4113" width="2.625" style="1758" customWidth="1"/>
    <col min="4114" max="4114" width="2.125" style="1758" customWidth="1"/>
    <col min="4115" max="4121" width="2.625" style="1758" customWidth="1"/>
    <col min="4122" max="4123" width="1.625" style="1758" customWidth="1"/>
    <col min="4124" max="4147" width="2.625" style="1758" customWidth="1"/>
    <col min="4148" max="4352" width="11" style="1758" customWidth="1"/>
    <col min="4353" max="4353" width="2.5" style="1758" customWidth="1"/>
    <col min="4354" max="4369" width="2.625" style="1758" customWidth="1"/>
    <col min="4370" max="4370" width="2.125" style="1758" customWidth="1"/>
    <col min="4371" max="4377" width="2.625" style="1758" customWidth="1"/>
    <col min="4378" max="4379" width="1.625" style="1758" customWidth="1"/>
    <col min="4380" max="4403" width="2.625" style="1758" customWidth="1"/>
    <col min="4404" max="4608" width="11" style="1758" customWidth="1"/>
    <col min="4609" max="4609" width="2.5" style="1758" customWidth="1"/>
    <col min="4610" max="4625" width="2.625" style="1758" customWidth="1"/>
    <col min="4626" max="4626" width="2.125" style="1758" customWidth="1"/>
    <col min="4627" max="4633" width="2.625" style="1758" customWidth="1"/>
    <col min="4634" max="4635" width="1.625" style="1758" customWidth="1"/>
    <col min="4636" max="4659" width="2.625" style="1758" customWidth="1"/>
    <col min="4660" max="4864" width="11" style="1758" customWidth="1"/>
    <col min="4865" max="4865" width="2.5" style="1758" customWidth="1"/>
    <col min="4866" max="4881" width="2.625" style="1758" customWidth="1"/>
    <col min="4882" max="4882" width="2.125" style="1758" customWidth="1"/>
    <col min="4883" max="4889" width="2.625" style="1758" customWidth="1"/>
    <col min="4890" max="4891" width="1.625" style="1758" customWidth="1"/>
    <col min="4892" max="4915" width="2.625" style="1758" customWidth="1"/>
    <col min="4916" max="5120" width="11" style="1758" customWidth="1"/>
    <col min="5121" max="5121" width="2.5" style="1758" customWidth="1"/>
    <col min="5122" max="5137" width="2.625" style="1758" customWidth="1"/>
    <col min="5138" max="5138" width="2.125" style="1758" customWidth="1"/>
    <col min="5139" max="5145" width="2.625" style="1758" customWidth="1"/>
    <col min="5146" max="5147" width="1.625" style="1758" customWidth="1"/>
    <col min="5148" max="5171" width="2.625" style="1758" customWidth="1"/>
    <col min="5172" max="5376" width="11" style="1758" customWidth="1"/>
    <col min="5377" max="5377" width="2.5" style="1758" customWidth="1"/>
    <col min="5378" max="5393" width="2.625" style="1758" customWidth="1"/>
    <col min="5394" max="5394" width="2.125" style="1758" customWidth="1"/>
    <col min="5395" max="5401" width="2.625" style="1758" customWidth="1"/>
    <col min="5402" max="5403" width="1.625" style="1758" customWidth="1"/>
    <col min="5404" max="5427" width="2.625" style="1758" customWidth="1"/>
    <col min="5428" max="5632" width="11" style="1758" customWidth="1"/>
    <col min="5633" max="5633" width="2.5" style="1758" customWidth="1"/>
    <col min="5634" max="5649" width="2.625" style="1758" customWidth="1"/>
    <col min="5650" max="5650" width="2.125" style="1758" customWidth="1"/>
    <col min="5651" max="5657" width="2.625" style="1758" customWidth="1"/>
    <col min="5658" max="5659" width="1.625" style="1758" customWidth="1"/>
    <col min="5660" max="5683" width="2.625" style="1758" customWidth="1"/>
    <col min="5684" max="5888" width="11" style="1758" customWidth="1"/>
    <col min="5889" max="5889" width="2.5" style="1758" customWidth="1"/>
    <col min="5890" max="5905" width="2.625" style="1758" customWidth="1"/>
    <col min="5906" max="5906" width="2.125" style="1758" customWidth="1"/>
    <col min="5907" max="5913" width="2.625" style="1758" customWidth="1"/>
    <col min="5914" max="5915" width="1.625" style="1758" customWidth="1"/>
    <col min="5916" max="5939" width="2.625" style="1758" customWidth="1"/>
    <col min="5940" max="6144" width="11" style="1758" customWidth="1"/>
    <col min="6145" max="6145" width="2.5" style="1758" customWidth="1"/>
    <col min="6146" max="6161" width="2.625" style="1758" customWidth="1"/>
    <col min="6162" max="6162" width="2.125" style="1758" customWidth="1"/>
    <col min="6163" max="6169" width="2.625" style="1758" customWidth="1"/>
    <col min="6170" max="6171" width="1.625" style="1758" customWidth="1"/>
    <col min="6172" max="6195" width="2.625" style="1758" customWidth="1"/>
    <col min="6196" max="6400" width="11" style="1758" customWidth="1"/>
    <col min="6401" max="6401" width="2.5" style="1758" customWidth="1"/>
    <col min="6402" max="6417" width="2.625" style="1758" customWidth="1"/>
    <col min="6418" max="6418" width="2.125" style="1758" customWidth="1"/>
    <col min="6419" max="6425" width="2.625" style="1758" customWidth="1"/>
    <col min="6426" max="6427" width="1.625" style="1758" customWidth="1"/>
    <col min="6428" max="6451" width="2.625" style="1758" customWidth="1"/>
    <col min="6452" max="6656" width="11" style="1758" customWidth="1"/>
    <col min="6657" max="6657" width="2.5" style="1758" customWidth="1"/>
    <col min="6658" max="6673" width="2.625" style="1758" customWidth="1"/>
    <col min="6674" max="6674" width="2.125" style="1758" customWidth="1"/>
    <col min="6675" max="6681" width="2.625" style="1758" customWidth="1"/>
    <col min="6682" max="6683" width="1.625" style="1758" customWidth="1"/>
    <col min="6684" max="6707" width="2.625" style="1758" customWidth="1"/>
    <col min="6708" max="6912" width="11" style="1758" customWidth="1"/>
    <col min="6913" max="6913" width="2.5" style="1758" customWidth="1"/>
    <col min="6914" max="6929" width="2.625" style="1758" customWidth="1"/>
    <col min="6930" max="6930" width="2.125" style="1758" customWidth="1"/>
    <col min="6931" max="6937" width="2.625" style="1758" customWidth="1"/>
    <col min="6938" max="6939" width="1.625" style="1758" customWidth="1"/>
    <col min="6940" max="6963" width="2.625" style="1758" customWidth="1"/>
    <col min="6964" max="7168" width="11" style="1758" customWidth="1"/>
    <col min="7169" max="7169" width="2.5" style="1758" customWidth="1"/>
    <col min="7170" max="7185" width="2.625" style="1758" customWidth="1"/>
    <col min="7186" max="7186" width="2.125" style="1758" customWidth="1"/>
    <col min="7187" max="7193" width="2.625" style="1758" customWidth="1"/>
    <col min="7194" max="7195" width="1.625" style="1758" customWidth="1"/>
    <col min="7196" max="7219" width="2.625" style="1758" customWidth="1"/>
    <col min="7220" max="7424" width="11" style="1758" customWidth="1"/>
    <col min="7425" max="7425" width="2.5" style="1758" customWidth="1"/>
    <col min="7426" max="7441" width="2.625" style="1758" customWidth="1"/>
    <col min="7442" max="7442" width="2.125" style="1758" customWidth="1"/>
    <col min="7443" max="7449" width="2.625" style="1758" customWidth="1"/>
    <col min="7450" max="7451" width="1.625" style="1758" customWidth="1"/>
    <col min="7452" max="7475" width="2.625" style="1758" customWidth="1"/>
    <col min="7476" max="7680" width="11" style="1758" customWidth="1"/>
    <col min="7681" max="7681" width="2.5" style="1758" customWidth="1"/>
    <col min="7682" max="7697" width="2.625" style="1758" customWidth="1"/>
    <col min="7698" max="7698" width="2.125" style="1758" customWidth="1"/>
    <col min="7699" max="7705" width="2.625" style="1758" customWidth="1"/>
    <col min="7706" max="7707" width="1.625" style="1758" customWidth="1"/>
    <col min="7708" max="7731" width="2.625" style="1758" customWidth="1"/>
    <col min="7732" max="7936" width="11" style="1758" customWidth="1"/>
    <col min="7937" max="7937" width="2.5" style="1758" customWidth="1"/>
    <col min="7938" max="7953" width="2.625" style="1758" customWidth="1"/>
    <col min="7954" max="7954" width="2.125" style="1758" customWidth="1"/>
    <col min="7955" max="7961" width="2.625" style="1758" customWidth="1"/>
    <col min="7962" max="7963" width="1.625" style="1758" customWidth="1"/>
    <col min="7964" max="7987" width="2.625" style="1758" customWidth="1"/>
    <col min="7988" max="8192" width="11" style="1758" customWidth="1"/>
    <col min="8193" max="8193" width="2.5" style="1758" customWidth="1"/>
    <col min="8194" max="8209" width="2.625" style="1758" customWidth="1"/>
    <col min="8210" max="8210" width="2.125" style="1758" customWidth="1"/>
    <col min="8211" max="8217" width="2.625" style="1758" customWidth="1"/>
    <col min="8218" max="8219" width="1.625" style="1758" customWidth="1"/>
    <col min="8220" max="8243" width="2.625" style="1758" customWidth="1"/>
    <col min="8244" max="8448" width="11" style="1758" customWidth="1"/>
    <col min="8449" max="8449" width="2.5" style="1758" customWidth="1"/>
    <col min="8450" max="8465" width="2.625" style="1758" customWidth="1"/>
    <col min="8466" max="8466" width="2.125" style="1758" customWidth="1"/>
    <col min="8467" max="8473" width="2.625" style="1758" customWidth="1"/>
    <col min="8474" max="8475" width="1.625" style="1758" customWidth="1"/>
    <col min="8476" max="8499" width="2.625" style="1758" customWidth="1"/>
    <col min="8500" max="8704" width="11" style="1758" customWidth="1"/>
    <col min="8705" max="8705" width="2.5" style="1758" customWidth="1"/>
    <col min="8706" max="8721" width="2.625" style="1758" customWidth="1"/>
    <col min="8722" max="8722" width="2.125" style="1758" customWidth="1"/>
    <col min="8723" max="8729" width="2.625" style="1758" customWidth="1"/>
    <col min="8730" max="8731" width="1.625" style="1758" customWidth="1"/>
    <col min="8732" max="8755" width="2.625" style="1758" customWidth="1"/>
    <col min="8756" max="8960" width="11" style="1758" customWidth="1"/>
    <col min="8961" max="8961" width="2.5" style="1758" customWidth="1"/>
    <col min="8962" max="8977" width="2.625" style="1758" customWidth="1"/>
    <col min="8978" max="8978" width="2.125" style="1758" customWidth="1"/>
    <col min="8979" max="8985" width="2.625" style="1758" customWidth="1"/>
    <col min="8986" max="8987" width="1.625" style="1758" customWidth="1"/>
    <col min="8988" max="9011" width="2.625" style="1758" customWidth="1"/>
    <col min="9012" max="9216" width="11" style="1758" customWidth="1"/>
    <col min="9217" max="9217" width="2.5" style="1758" customWidth="1"/>
    <col min="9218" max="9233" width="2.625" style="1758" customWidth="1"/>
    <col min="9234" max="9234" width="2.125" style="1758" customWidth="1"/>
    <col min="9235" max="9241" width="2.625" style="1758" customWidth="1"/>
    <col min="9242" max="9243" width="1.625" style="1758" customWidth="1"/>
    <col min="9244" max="9267" width="2.625" style="1758" customWidth="1"/>
    <col min="9268" max="9472" width="11" style="1758" customWidth="1"/>
    <col min="9473" max="9473" width="2.5" style="1758" customWidth="1"/>
    <col min="9474" max="9489" width="2.625" style="1758" customWidth="1"/>
    <col min="9490" max="9490" width="2.125" style="1758" customWidth="1"/>
    <col min="9491" max="9497" width="2.625" style="1758" customWidth="1"/>
    <col min="9498" max="9499" width="1.625" style="1758" customWidth="1"/>
    <col min="9500" max="9523" width="2.625" style="1758" customWidth="1"/>
    <col min="9524" max="9728" width="11" style="1758" customWidth="1"/>
    <col min="9729" max="9729" width="2.5" style="1758" customWidth="1"/>
    <col min="9730" max="9745" width="2.625" style="1758" customWidth="1"/>
    <col min="9746" max="9746" width="2.125" style="1758" customWidth="1"/>
    <col min="9747" max="9753" width="2.625" style="1758" customWidth="1"/>
    <col min="9754" max="9755" width="1.625" style="1758" customWidth="1"/>
    <col min="9756" max="9779" width="2.625" style="1758" customWidth="1"/>
    <col min="9780" max="9984" width="11" style="1758" customWidth="1"/>
    <col min="9985" max="9985" width="2.5" style="1758" customWidth="1"/>
    <col min="9986" max="10001" width="2.625" style="1758" customWidth="1"/>
    <col min="10002" max="10002" width="2.125" style="1758" customWidth="1"/>
    <col min="10003" max="10009" width="2.625" style="1758" customWidth="1"/>
    <col min="10010" max="10011" width="1.625" style="1758" customWidth="1"/>
    <col min="10012" max="10035" width="2.625" style="1758" customWidth="1"/>
    <col min="10036" max="10240" width="11" style="1758" customWidth="1"/>
    <col min="10241" max="10241" width="2.5" style="1758" customWidth="1"/>
    <col min="10242" max="10257" width="2.625" style="1758" customWidth="1"/>
    <col min="10258" max="10258" width="2.125" style="1758" customWidth="1"/>
    <col min="10259" max="10265" width="2.625" style="1758" customWidth="1"/>
    <col min="10266" max="10267" width="1.625" style="1758" customWidth="1"/>
    <col min="10268" max="10291" width="2.625" style="1758" customWidth="1"/>
    <col min="10292" max="10496" width="11" style="1758" customWidth="1"/>
    <col min="10497" max="10497" width="2.5" style="1758" customWidth="1"/>
    <col min="10498" max="10513" width="2.625" style="1758" customWidth="1"/>
    <col min="10514" max="10514" width="2.125" style="1758" customWidth="1"/>
    <col min="10515" max="10521" width="2.625" style="1758" customWidth="1"/>
    <col min="10522" max="10523" width="1.625" style="1758" customWidth="1"/>
    <col min="10524" max="10547" width="2.625" style="1758" customWidth="1"/>
    <col min="10548" max="10752" width="11" style="1758" customWidth="1"/>
    <col min="10753" max="10753" width="2.5" style="1758" customWidth="1"/>
    <col min="10754" max="10769" width="2.625" style="1758" customWidth="1"/>
    <col min="10770" max="10770" width="2.125" style="1758" customWidth="1"/>
    <col min="10771" max="10777" width="2.625" style="1758" customWidth="1"/>
    <col min="10778" max="10779" width="1.625" style="1758" customWidth="1"/>
    <col min="10780" max="10803" width="2.625" style="1758" customWidth="1"/>
    <col min="10804" max="11008" width="11" style="1758" customWidth="1"/>
    <col min="11009" max="11009" width="2.5" style="1758" customWidth="1"/>
    <col min="11010" max="11025" width="2.625" style="1758" customWidth="1"/>
    <col min="11026" max="11026" width="2.125" style="1758" customWidth="1"/>
    <col min="11027" max="11033" width="2.625" style="1758" customWidth="1"/>
    <col min="11034" max="11035" width="1.625" style="1758" customWidth="1"/>
    <col min="11036" max="11059" width="2.625" style="1758" customWidth="1"/>
    <col min="11060" max="11264" width="11" style="1758" customWidth="1"/>
    <col min="11265" max="11265" width="2.5" style="1758" customWidth="1"/>
    <col min="11266" max="11281" width="2.625" style="1758" customWidth="1"/>
    <col min="11282" max="11282" width="2.125" style="1758" customWidth="1"/>
    <col min="11283" max="11289" width="2.625" style="1758" customWidth="1"/>
    <col min="11290" max="11291" width="1.625" style="1758" customWidth="1"/>
    <col min="11292" max="11315" width="2.625" style="1758" customWidth="1"/>
    <col min="11316" max="11520" width="11" style="1758" customWidth="1"/>
    <col min="11521" max="11521" width="2.5" style="1758" customWidth="1"/>
    <col min="11522" max="11537" width="2.625" style="1758" customWidth="1"/>
    <col min="11538" max="11538" width="2.125" style="1758" customWidth="1"/>
    <col min="11539" max="11545" width="2.625" style="1758" customWidth="1"/>
    <col min="11546" max="11547" width="1.625" style="1758" customWidth="1"/>
    <col min="11548" max="11571" width="2.625" style="1758" customWidth="1"/>
    <col min="11572" max="11776" width="11" style="1758" customWidth="1"/>
    <col min="11777" max="11777" width="2.5" style="1758" customWidth="1"/>
    <col min="11778" max="11793" width="2.625" style="1758" customWidth="1"/>
    <col min="11794" max="11794" width="2.125" style="1758" customWidth="1"/>
    <col min="11795" max="11801" width="2.625" style="1758" customWidth="1"/>
    <col min="11802" max="11803" width="1.625" style="1758" customWidth="1"/>
    <col min="11804" max="11827" width="2.625" style="1758" customWidth="1"/>
    <col min="11828" max="12032" width="11" style="1758" customWidth="1"/>
    <col min="12033" max="12033" width="2.5" style="1758" customWidth="1"/>
    <col min="12034" max="12049" width="2.625" style="1758" customWidth="1"/>
    <col min="12050" max="12050" width="2.125" style="1758" customWidth="1"/>
    <col min="12051" max="12057" width="2.625" style="1758" customWidth="1"/>
    <col min="12058" max="12059" width="1.625" style="1758" customWidth="1"/>
    <col min="12060" max="12083" width="2.625" style="1758" customWidth="1"/>
    <col min="12084" max="12288" width="11" style="1758" customWidth="1"/>
    <col min="12289" max="12289" width="2.5" style="1758" customWidth="1"/>
    <col min="12290" max="12305" width="2.625" style="1758" customWidth="1"/>
    <col min="12306" max="12306" width="2.125" style="1758" customWidth="1"/>
    <col min="12307" max="12313" width="2.625" style="1758" customWidth="1"/>
    <col min="12314" max="12315" width="1.625" style="1758" customWidth="1"/>
    <col min="12316" max="12339" width="2.625" style="1758" customWidth="1"/>
    <col min="12340" max="12544" width="11" style="1758" customWidth="1"/>
    <col min="12545" max="12545" width="2.5" style="1758" customWidth="1"/>
    <col min="12546" max="12561" width="2.625" style="1758" customWidth="1"/>
    <col min="12562" max="12562" width="2.125" style="1758" customWidth="1"/>
    <col min="12563" max="12569" width="2.625" style="1758" customWidth="1"/>
    <col min="12570" max="12571" width="1.625" style="1758" customWidth="1"/>
    <col min="12572" max="12595" width="2.625" style="1758" customWidth="1"/>
    <col min="12596" max="12800" width="11" style="1758" customWidth="1"/>
    <col min="12801" max="12801" width="2.5" style="1758" customWidth="1"/>
    <col min="12802" max="12817" width="2.625" style="1758" customWidth="1"/>
    <col min="12818" max="12818" width="2.125" style="1758" customWidth="1"/>
    <col min="12819" max="12825" width="2.625" style="1758" customWidth="1"/>
    <col min="12826" max="12827" width="1.625" style="1758" customWidth="1"/>
    <col min="12828" max="12851" width="2.625" style="1758" customWidth="1"/>
    <col min="12852" max="13056" width="11" style="1758" customWidth="1"/>
    <col min="13057" max="13057" width="2.5" style="1758" customWidth="1"/>
    <col min="13058" max="13073" width="2.625" style="1758" customWidth="1"/>
    <col min="13074" max="13074" width="2.125" style="1758" customWidth="1"/>
    <col min="13075" max="13081" width="2.625" style="1758" customWidth="1"/>
    <col min="13082" max="13083" width="1.625" style="1758" customWidth="1"/>
    <col min="13084" max="13107" width="2.625" style="1758" customWidth="1"/>
    <col min="13108" max="13312" width="11" style="1758" customWidth="1"/>
    <col min="13313" max="13313" width="2.5" style="1758" customWidth="1"/>
    <col min="13314" max="13329" width="2.625" style="1758" customWidth="1"/>
    <col min="13330" max="13330" width="2.125" style="1758" customWidth="1"/>
    <col min="13331" max="13337" width="2.625" style="1758" customWidth="1"/>
    <col min="13338" max="13339" width="1.625" style="1758" customWidth="1"/>
    <col min="13340" max="13363" width="2.625" style="1758" customWidth="1"/>
    <col min="13364" max="13568" width="11" style="1758" customWidth="1"/>
    <col min="13569" max="13569" width="2.5" style="1758" customWidth="1"/>
    <col min="13570" max="13585" width="2.625" style="1758" customWidth="1"/>
    <col min="13586" max="13586" width="2.125" style="1758" customWidth="1"/>
    <col min="13587" max="13593" width="2.625" style="1758" customWidth="1"/>
    <col min="13594" max="13595" width="1.625" style="1758" customWidth="1"/>
    <col min="13596" max="13619" width="2.625" style="1758" customWidth="1"/>
    <col min="13620" max="13824" width="11" style="1758" customWidth="1"/>
    <col min="13825" max="13825" width="2.5" style="1758" customWidth="1"/>
    <col min="13826" max="13841" width="2.625" style="1758" customWidth="1"/>
    <col min="13842" max="13842" width="2.125" style="1758" customWidth="1"/>
    <col min="13843" max="13849" width="2.625" style="1758" customWidth="1"/>
    <col min="13850" max="13851" width="1.625" style="1758" customWidth="1"/>
    <col min="13852" max="13875" width="2.625" style="1758" customWidth="1"/>
    <col min="13876" max="14080" width="11" style="1758" customWidth="1"/>
    <col min="14081" max="14081" width="2.5" style="1758" customWidth="1"/>
    <col min="14082" max="14097" width="2.625" style="1758" customWidth="1"/>
    <col min="14098" max="14098" width="2.125" style="1758" customWidth="1"/>
    <col min="14099" max="14105" width="2.625" style="1758" customWidth="1"/>
    <col min="14106" max="14107" width="1.625" style="1758" customWidth="1"/>
    <col min="14108" max="14131" width="2.625" style="1758" customWidth="1"/>
    <col min="14132" max="14336" width="11" style="1758" customWidth="1"/>
    <col min="14337" max="14337" width="2.5" style="1758" customWidth="1"/>
    <col min="14338" max="14353" width="2.625" style="1758" customWidth="1"/>
    <col min="14354" max="14354" width="2.125" style="1758" customWidth="1"/>
    <col min="14355" max="14361" width="2.625" style="1758" customWidth="1"/>
    <col min="14362" max="14363" width="1.625" style="1758" customWidth="1"/>
    <col min="14364" max="14387" width="2.625" style="1758" customWidth="1"/>
    <col min="14388" max="14592" width="11" style="1758" customWidth="1"/>
    <col min="14593" max="14593" width="2.5" style="1758" customWidth="1"/>
    <col min="14594" max="14609" width="2.625" style="1758" customWidth="1"/>
    <col min="14610" max="14610" width="2.125" style="1758" customWidth="1"/>
    <col min="14611" max="14617" width="2.625" style="1758" customWidth="1"/>
    <col min="14618" max="14619" width="1.625" style="1758" customWidth="1"/>
    <col min="14620" max="14643" width="2.625" style="1758" customWidth="1"/>
    <col min="14644" max="14848" width="11" style="1758" customWidth="1"/>
    <col min="14849" max="14849" width="2.5" style="1758" customWidth="1"/>
    <col min="14850" max="14865" width="2.625" style="1758" customWidth="1"/>
    <col min="14866" max="14866" width="2.125" style="1758" customWidth="1"/>
    <col min="14867" max="14873" width="2.625" style="1758" customWidth="1"/>
    <col min="14874" max="14875" width="1.625" style="1758" customWidth="1"/>
    <col min="14876" max="14899" width="2.625" style="1758" customWidth="1"/>
    <col min="14900" max="15104" width="11" style="1758" customWidth="1"/>
    <col min="15105" max="15105" width="2.5" style="1758" customWidth="1"/>
    <col min="15106" max="15121" width="2.625" style="1758" customWidth="1"/>
    <col min="15122" max="15122" width="2.125" style="1758" customWidth="1"/>
    <col min="15123" max="15129" width="2.625" style="1758" customWidth="1"/>
    <col min="15130" max="15131" width="1.625" style="1758" customWidth="1"/>
    <col min="15132" max="15155" width="2.625" style="1758" customWidth="1"/>
    <col min="15156" max="15360" width="11" style="1758" customWidth="1"/>
    <col min="15361" max="15361" width="2.5" style="1758" customWidth="1"/>
    <col min="15362" max="15377" width="2.625" style="1758" customWidth="1"/>
    <col min="15378" max="15378" width="2.125" style="1758" customWidth="1"/>
    <col min="15379" max="15385" width="2.625" style="1758" customWidth="1"/>
    <col min="15386" max="15387" width="1.625" style="1758" customWidth="1"/>
    <col min="15388" max="15411" width="2.625" style="1758" customWidth="1"/>
    <col min="15412" max="15616" width="11" style="1758" customWidth="1"/>
    <col min="15617" max="15617" width="2.5" style="1758" customWidth="1"/>
    <col min="15618" max="15633" width="2.625" style="1758" customWidth="1"/>
    <col min="15634" max="15634" width="2.125" style="1758" customWidth="1"/>
    <col min="15635" max="15641" width="2.625" style="1758" customWidth="1"/>
    <col min="15642" max="15643" width="1.625" style="1758" customWidth="1"/>
    <col min="15644" max="15667" width="2.625" style="1758" customWidth="1"/>
    <col min="15668" max="15872" width="11" style="1758" customWidth="1"/>
    <col min="15873" max="15873" width="2.5" style="1758" customWidth="1"/>
    <col min="15874" max="15889" width="2.625" style="1758" customWidth="1"/>
    <col min="15890" max="15890" width="2.125" style="1758" customWidth="1"/>
    <col min="15891" max="15897" width="2.625" style="1758" customWidth="1"/>
    <col min="15898" max="15899" width="1.625" style="1758" customWidth="1"/>
    <col min="15900" max="15923" width="2.625" style="1758" customWidth="1"/>
    <col min="15924" max="16128" width="11" style="1758" customWidth="1"/>
    <col min="16129" max="16129" width="2.5" style="1758" customWidth="1"/>
    <col min="16130" max="16145" width="2.625" style="1758" customWidth="1"/>
    <col min="16146" max="16146" width="2.125" style="1758" customWidth="1"/>
    <col min="16147" max="16153" width="2.625" style="1758" customWidth="1"/>
    <col min="16154" max="16155" width="1.625" style="1758" customWidth="1"/>
    <col min="16156" max="16179" width="2.625" style="1758" customWidth="1"/>
    <col min="16180" max="16384" width="11" style="1758" customWidth="1"/>
  </cols>
  <sheetData>
    <row r="1" spans="1:41" ht="18" customHeight="1">
      <c r="A1" s="1757" t="s">
        <v>5873</v>
      </c>
      <c r="B1" s="1757"/>
      <c r="C1" s="1757"/>
      <c r="D1" s="1757"/>
      <c r="E1" s="1757"/>
      <c r="F1" s="1757"/>
      <c r="G1" s="1757"/>
      <c r="H1" s="1757"/>
      <c r="I1" s="1757"/>
      <c r="J1" s="1757"/>
      <c r="K1" s="1757"/>
      <c r="L1" s="1757"/>
      <c r="M1" s="1757"/>
      <c r="N1" s="1757"/>
      <c r="O1" s="1757"/>
      <c r="P1" s="1757" t="s">
        <v>5872</v>
      </c>
      <c r="Q1" s="1757"/>
      <c r="S1" s="1757"/>
      <c r="U1" s="1757"/>
      <c r="V1" s="1757"/>
      <c r="W1" s="1757"/>
      <c r="X1" s="1757"/>
      <c r="Y1" s="1757"/>
      <c r="Z1" s="1757"/>
      <c r="AA1" s="1757"/>
      <c r="AB1" s="1757"/>
      <c r="AC1" s="1757"/>
      <c r="AE1" s="1759"/>
      <c r="AF1" s="1759"/>
      <c r="AG1" s="1759"/>
      <c r="AH1" s="1759"/>
      <c r="AI1" s="1760"/>
      <c r="AK1" s="1761"/>
      <c r="AL1" s="1761"/>
      <c r="AM1" s="1761"/>
      <c r="AN1" s="1761"/>
      <c r="AO1" s="1761"/>
    </row>
    <row r="2" spans="1:41" s="1757" customFormat="1" ht="18" customHeight="1">
      <c r="A2" s="1762" t="s">
        <v>4908</v>
      </c>
      <c r="B2" s="1762"/>
      <c r="C2" s="1762"/>
      <c r="D2" s="1762"/>
      <c r="E2" s="1762"/>
      <c r="F2" s="1762"/>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3"/>
      <c r="AF2" s="1763"/>
      <c r="AG2" s="1763"/>
      <c r="AH2" s="1763"/>
      <c r="AI2" s="1763"/>
    </row>
    <row r="3" spans="1:41" s="1757" customFormat="1" ht="18" customHeight="1">
      <c r="A3" s="1757" t="s">
        <v>4903</v>
      </c>
      <c r="G3" s="1764"/>
      <c r="H3" s="1764"/>
      <c r="I3" s="1765"/>
      <c r="J3" s="1765"/>
      <c r="K3" s="5485"/>
      <c r="L3" s="5485"/>
      <c r="M3" s="5485"/>
      <c r="N3" s="5485"/>
      <c r="O3" s="5485"/>
      <c r="P3" s="5485"/>
      <c r="Q3" s="5485"/>
      <c r="R3" s="5485"/>
      <c r="S3" s="5485"/>
      <c r="T3" s="5485"/>
      <c r="U3" s="5485"/>
      <c r="V3" s="5485"/>
      <c r="W3" s="5485"/>
      <c r="X3" s="5485"/>
      <c r="Y3" s="5485"/>
      <c r="Z3" s="5485"/>
      <c r="AA3" s="5485"/>
      <c r="AB3" s="5485"/>
      <c r="AC3" s="5485"/>
      <c r="AD3" s="5485"/>
      <c r="AE3" s="5485"/>
      <c r="AF3" s="5485"/>
      <c r="AG3" s="5485"/>
      <c r="AH3" s="5485"/>
      <c r="AI3" s="5485"/>
    </row>
    <row r="4" spans="1:41" s="1757" customFormat="1" ht="18" customHeight="1">
      <c r="A4" s="1757" t="s">
        <v>4904</v>
      </c>
      <c r="I4" s="1765"/>
      <c r="J4" s="1765"/>
      <c r="K4" s="5485"/>
      <c r="L4" s="5485"/>
      <c r="M4" s="5485"/>
      <c r="N4" s="5485"/>
      <c r="O4" s="5485"/>
      <c r="P4" s="5485"/>
      <c r="Q4" s="5485"/>
      <c r="R4" s="5485"/>
      <c r="S4" s="5485"/>
      <c r="T4" s="5485"/>
      <c r="U4" s="5485"/>
      <c r="V4" s="5485"/>
      <c r="W4" s="5485"/>
      <c r="X4" s="5485"/>
      <c r="Y4" s="5485"/>
      <c r="Z4" s="5485"/>
      <c r="AA4" s="5485"/>
      <c r="AB4" s="5485"/>
      <c r="AC4" s="5485"/>
      <c r="AD4" s="5485"/>
      <c r="AE4" s="5485"/>
      <c r="AF4" s="5485"/>
      <c r="AG4" s="5485"/>
      <c r="AH4" s="5485"/>
      <c r="AI4" s="5485"/>
    </row>
    <row r="5" spans="1:41" s="1757" customFormat="1" ht="18" customHeight="1">
      <c r="A5" s="1757" t="s">
        <v>4905</v>
      </c>
      <c r="I5" s="1766"/>
      <c r="J5" s="1766"/>
      <c r="K5" s="5485"/>
      <c r="L5" s="5485"/>
      <c r="M5" s="5485"/>
      <c r="N5" s="5485"/>
      <c r="O5" s="5485"/>
      <c r="P5" s="5485"/>
      <c r="Q5" s="5485"/>
      <c r="R5" s="5485"/>
      <c r="S5" s="5485"/>
      <c r="T5" s="5485"/>
      <c r="U5" s="5485"/>
      <c r="V5" s="5485"/>
      <c r="W5" s="5485"/>
      <c r="X5" s="5485"/>
      <c r="Y5" s="5485"/>
      <c r="Z5" s="5485"/>
      <c r="AA5" s="5485"/>
      <c r="AB5" s="5485"/>
      <c r="AC5" s="5485"/>
      <c r="AD5" s="5485"/>
      <c r="AE5" s="5485"/>
      <c r="AF5" s="5485"/>
      <c r="AG5" s="5485"/>
      <c r="AH5" s="5485"/>
      <c r="AI5" s="5485"/>
    </row>
    <row r="6" spans="1:41" s="1757" customFormat="1" ht="18" customHeight="1">
      <c r="A6" s="1757" t="s">
        <v>4906</v>
      </c>
      <c r="I6" s="1765"/>
      <c r="J6" s="1765"/>
      <c r="K6" s="5485"/>
      <c r="L6" s="5485"/>
      <c r="M6" s="5485"/>
      <c r="N6" s="5485"/>
      <c r="O6" s="5485"/>
      <c r="P6" s="5485"/>
      <c r="Q6" s="5485"/>
      <c r="R6" s="5485"/>
      <c r="S6" s="5485"/>
      <c r="T6" s="5485"/>
      <c r="U6" s="5485"/>
      <c r="V6" s="5485"/>
      <c r="W6" s="5485"/>
      <c r="X6" s="5485"/>
      <c r="Y6" s="5485"/>
      <c r="Z6" s="5485"/>
      <c r="AA6" s="5485"/>
      <c r="AB6" s="5485"/>
      <c r="AC6" s="5485"/>
      <c r="AD6" s="5485"/>
      <c r="AE6" s="5485"/>
      <c r="AF6" s="5485"/>
      <c r="AG6" s="5485"/>
      <c r="AH6" s="5485"/>
      <c r="AI6" s="5485"/>
    </row>
    <row r="7" spans="1:41" s="1757" customFormat="1" ht="18" customHeight="1">
      <c r="A7" s="1757" t="s">
        <v>4907</v>
      </c>
      <c r="I7" s="1767"/>
      <c r="J7" s="1767"/>
      <c r="K7" s="5486"/>
      <c r="L7" s="5486"/>
      <c r="M7" s="5486"/>
      <c r="N7" s="5486"/>
      <c r="O7" s="5486"/>
      <c r="P7" s="5486"/>
      <c r="Q7" s="5486"/>
      <c r="R7" s="5486"/>
      <c r="S7" s="5486"/>
      <c r="T7" s="5486"/>
      <c r="U7" s="5486"/>
      <c r="V7" s="5486"/>
      <c r="W7" s="5486"/>
      <c r="X7" s="5486"/>
      <c r="Y7" s="5486"/>
      <c r="Z7" s="5486"/>
      <c r="AA7" s="5486"/>
      <c r="AB7" s="5486"/>
      <c r="AC7" s="5486"/>
      <c r="AD7" s="5486"/>
      <c r="AE7" s="5486"/>
      <c r="AF7" s="5486"/>
      <c r="AG7" s="5486"/>
      <c r="AH7" s="5486"/>
      <c r="AI7" s="5486"/>
    </row>
    <row r="8" spans="1:41" s="1757" customFormat="1" ht="18" customHeight="1">
      <c r="A8" s="1762"/>
      <c r="B8" s="1762"/>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1762"/>
      <c r="AC8" s="1762"/>
      <c r="AD8" s="1762"/>
      <c r="AE8" s="1763"/>
      <c r="AF8" s="1763"/>
      <c r="AG8" s="1763"/>
      <c r="AH8" s="1763"/>
      <c r="AI8" s="1763"/>
    </row>
    <row r="9" spans="1:41" s="1757" customFormat="1" ht="18" customHeight="1">
      <c r="A9" s="1757" t="s">
        <v>4903</v>
      </c>
      <c r="G9" s="1764"/>
      <c r="H9" s="1764"/>
      <c r="I9" s="1765"/>
      <c r="J9" s="1765"/>
      <c r="K9" s="5485"/>
      <c r="L9" s="5485"/>
      <c r="M9" s="5485"/>
      <c r="N9" s="5485"/>
      <c r="O9" s="5485"/>
      <c r="P9" s="5485"/>
      <c r="Q9" s="5485"/>
      <c r="R9" s="5485"/>
      <c r="S9" s="5485"/>
      <c r="T9" s="5485"/>
      <c r="U9" s="5485"/>
      <c r="V9" s="5485"/>
      <c r="W9" s="5485"/>
      <c r="X9" s="5485"/>
      <c r="Y9" s="5485"/>
      <c r="Z9" s="5485"/>
      <c r="AA9" s="5485"/>
      <c r="AB9" s="5485"/>
      <c r="AC9" s="5485"/>
      <c r="AD9" s="5485"/>
      <c r="AE9" s="5485"/>
      <c r="AF9" s="5485"/>
      <c r="AG9" s="5485"/>
      <c r="AH9" s="5485"/>
      <c r="AI9" s="5485"/>
    </row>
    <row r="10" spans="1:41" s="1757" customFormat="1" ht="18" customHeight="1">
      <c r="A10" s="1757" t="s">
        <v>4904</v>
      </c>
      <c r="I10" s="1765"/>
      <c r="J10" s="1765"/>
      <c r="K10" s="5485"/>
      <c r="L10" s="5485"/>
      <c r="M10" s="5485"/>
      <c r="N10" s="5485"/>
      <c r="O10" s="5485"/>
      <c r="P10" s="5485"/>
      <c r="Q10" s="5485"/>
      <c r="R10" s="5485"/>
      <c r="S10" s="5485"/>
      <c r="T10" s="5485"/>
      <c r="U10" s="5485"/>
      <c r="V10" s="5485"/>
      <c r="W10" s="5485"/>
      <c r="X10" s="5485"/>
      <c r="Y10" s="5485"/>
      <c r="Z10" s="5485"/>
      <c r="AA10" s="5485"/>
      <c r="AB10" s="5485"/>
      <c r="AC10" s="5485"/>
      <c r="AD10" s="5485"/>
      <c r="AE10" s="5485"/>
      <c r="AF10" s="5485"/>
      <c r="AG10" s="5485"/>
      <c r="AH10" s="5485"/>
      <c r="AI10" s="5485"/>
    </row>
    <row r="11" spans="1:41" s="1757" customFormat="1" ht="18" customHeight="1">
      <c r="A11" s="1757" t="s">
        <v>4905</v>
      </c>
      <c r="I11" s="1766"/>
      <c r="J11" s="1766"/>
      <c r="K11" s="5485"/>
      <c r="L11" s="5485"/>
      <c r="M11" s="5485"/>
      <c r="N11" s="5485"/>
      <c r="O11" s="5485"/>
      <c r="P11" s="5485"/>
      <c r="Q11" s="5485"/>
      <c r="R11" s="5485"/>
      <c r="S11" s="5485"/>
      <c r="T11" s="5485"/>
      <c r="U11" s="5485"/>
      <c r="V11" s="5485"/>
      <c r="W11" s="5485"/>
      <c r="X11" s="5485"/>
      <c r="Y11" s="5485"/>
      <c r="Z11" s="5485"/>
      <c r="AA11" s="5485"/>
      <c r="AB11" s="5485"/>
      <c r="AC11" s="5485"/>
      <c r="AD11" s="5485"/>
      <c r="AE11" s="5485"/>
      <c r="AF11" s="5485"/>
      <c r="AG11" s="5485"/>
      <c r="AH11" s="5485"/>
      <c r="AI11" s="5485"/>
    </row>
    <row r="12" spans="1:41" s="1757" customFormat="1" ht="18" customHeight="1">
      <c r="A12" s="1757" t="s">
        <v>4906</v>
      </c>
      <c r="I12" s="1765"/>
      <c r="J12" s="1765"/>
      <c r="K12" s="5485"/>
      <c r="L12" s="5485"/>
      <c r="M12" s="5485"/>
      <c r="N12" s="5485"/>
      <c r="O12" s="5485"/>
      <c r="P12" s="5485"/>
      <c r="Q12" s="5485"/>
      <c r="R12" s="5485"/>
      <c r="S12" s="5485"/>
      <c r="T12" s="5485"/>
      <c r="U12" s="5485"/>
      <c r="V12" s="5485"/>
      <c r="W12" s="5485"/>
      <c r="X12" s="5485"/>
      <c r="Y12" s="5485"/>
      <c r="Z12" s="5485"/>
      <c r="AA12" s="5485"/>
      <c r="AB12" s="5485"/>
      <c r="AC12" s="5485"/>
      <c r="AD12" s="5485"/>
      <c r="AE12" s="5485"/>
      <c r="AF12" s="5485"/>
      <c r="AG12" s="5485"/>
      <c r="AH12" s="5485"/>
      <c r="AI12" s="5485"/>
    </row>
    <row r="13" spans="1:41" s="1757" customFormat="1" ht="18" customHeight="1">
      <c r="A13" s="1757" t="s">
        <v>4907</v>
      </c>
      <c r="I13" s="1767"/>
      <c r="J13" s="1767"/>
      <c r="K13" s="5486"/>
      <c r="L13" s="5486"/>
      <c r="M13" s="5486"/>
      <c r="N13" s="5486"/>
      <c r="O13" s="5486"/>
      <c r="P13" s="5486"/>
      <c r="Q13" s="5486"/>
      <c r="R13" s="5486"/>
      <c r="S13" s="5486"/>
      <c r="T13" s="5486"/>
      <c r="U13" s="5486"/>
      <c r="V13" s="5486"/>
      <c r="W13" s="5486"/>
      <c r="X13" s="5486"/>
      <c r="Y13" s="5486"/>
      <c r="Z13" s="5486"/>
      <c r="AA13" s="5486"/>
      <c r="AB13" s="5486"/>
      <c r="AC13" s="5486"/>
      <c r="AD13" s="5486"/>
      <c r="AE13" s="5486"/>
      <c r="AF13" s="5486"/>
      <c r="AG13" s="5486"/>
      <c r="AH13" s="5486"/>
      <c r="AI13" s="5486"/>
    </row>
    <row r="14" spans="1:41" s="1757" customFormat="1" ht="18" customHeigh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2"/>
      <c r="AB14" s="1762"/>
      <c r="AC14" s="1762"/>
      <c r="AD14" s="1762"/>
      <c r="AE14" s="1763"/>
      <c r="AF14" s="1763"/>
      <c r="AG14" s="1763"/>
      <c r="AH14" s="1763"/>
      <c r="AI14" s="1763"/>
    </row>
    <row r="15" spans="1:41" s="1757" customFormat="1" ht="18" customHeight="1">
      <c r="A15" s="1757" t="s">
        <v>4903</v>
      </c>
      <c r="G15" s="1764"/>
      <c r="H15" s="1764"/>
      <c r="I15" s="1765"/>
      <c r="J15" s="1765"/>
      <c r="K15" s="5485"/>
      <c r="L15" s="5485"/>
      <c r="M15" s="5485"/>
      <c r="N15" s="5485"/>
      <c r="O15" s="5485"/>
      <c r="P15" s="5485"/>
      <c r="Q15" s="5485"/>
      <c r="R15" s="5485"/>
      <c r="S15" s="5485"/>
      <c r="T15" s="5485"/>
      <c r="U15" s="5485"/>
      <c r="V15" s="5485"/>
      <c r="W15" s="5485"/>
      <c r="X15" s="5485"/>
      <c r="Y15" s="5485"/>
      <c r="Z15" s="5485"/>
      <c r="AA15" s="5485"/>
      <c r="AB15" s="5485"/>
      <c r="AC15" s="5485"/>
      <c r="AD15" s="5485"/>
      <c r="AE15" s="5485"/>
      <c r="AF15" s="5485"/>
      <c r="AG15" s="5485"/>
      <c r="AH15" s="5485"/>
      <c r="AI15" s="5485"/>
    </row>
    <row r="16" spans="1:41" s="1757" customFormat="1" ht="18" customHeight="1">
      <c r="A16" s="1757" t="s">
        <v>4904</v>
      </c>
      <c r="I16" s="1765"/>
      <c r="J16" s="1765"/>
      <c r="K16" s="5485"/>
      <c r="L16" s="5485"/>
      <c r="M16" s="5485"/>
      <c r="N16" s="5485"/>
      <c r="O16" s="5485"/>
      <c r="P16" s="5485"/>
      <c r="Q16" s="5485"/>
      <c r="R16" s="5485"/>
      <c r="S16" s="5485"/>
      <c r="T16" s="5485"/>
      <c r="U16" s="5485"/>
      <c r="V16" s="5485"/>
      <c r="W16" s="5485"/>
      <c r="X16" s="5485"/>
      <c r="Y16" s="5485"/>
      <c r="Z16" s="5485"/>
      <c r="AA16" s="5485"/>
      <c r="AB16" s="5485"/>
      <c r="AC16" s="5485"/>
      <c r="AD16" s="5485"/>
      <c r="AE16" s="5485"/>
      <c r="AF16" s="5485"/>
      <c r="AG16" s="5485"/>
      <c r="AH16" s="5485"/>
      <c r="AI16" s="5485"/>
    </row>
    <row r="17" spans="1:35" s="1757" customFormat="1" ht="18" customHeight="1">
      <c r="A17" s="1757" t="s">
        <v>4905</v>
      </c>
      <c r="I17" s="1766"/>
      <c r="J17" s="1766"/>
      <c r="K17" s="5485"/>
      <c r="L17" s="5485"/>
      <c r="M17" s="5485"/>
      <c r="N17" s="5485"/>
      <c r="O17" s="5485"/>
      <c r="P17" s="5485"/>
      <c r="Q17" s="5485"/>
      <c r="R17" s="5485"/>
      <c r="S17" s="5485"/>
      <c r="T17" s="5485"/>
      <c r="U17" s="5485"/>
      <c r="V17" s="5485"/>
      <c r="W17" s="5485"/>
      <c r="X17" s="5485"/>
      <c r="Y17" s="5485"/>
      <c r="Z17" s="5485"/>
      <c r="AA17" s="5485"/>
      <c r="AB17" s="5485"/>
      <c r="AC17" s="5485"/>
      <c r="AD17" s="5485"/>
      <c r="AE17" s="5485"/>
      <c r="AF17" s="5485"/>
      <c r="AG17" s="5485"/>
      <c r="AH17" s="5485"/>
      <c r="AI17" s="5485"/>
    </row>
    <row r="18" spans="1:35" s="1757" customFormat="1" ht="18" customHeight="1">
      <c r="A18" s="1757" t="s">
        <v>4906</v>
      </c>
      <c r="I18" s="1765"/>
      <c r="J18" s="1765"/>
      <c r="K18" s="5485"/>
      <c r="L18" s="5485"/>
      <c r="M18" s="5485"/>
      <c r="N18" s="5485"/>
      <c r="O18" s="5485"/>
      <c r="P18" s="5485"/>
      <c r="Q18" s="5485"/>
      <c r="R18" s="5485"/>
      <c r="S18" s="5485"/>
      <c r="T18" s="5485"/>
      <c r="U18" s="5485"/>
      <c r="V18" s="5485"/>
      <c r="W18" s="5485"/>
      <c r="X18" s="5485"/>
      <c r="Y18" s="5485"/>
      <c r="Z18" s="5485"/>
      <c r="AA18" s="5485"/>
      <c r="AB18" s="5485"/>
      <c r="AC18" s="5485"/>
      <c r="AD18" s="5485"/>
      <c r="AE18" s="5485"/>
      <c r="AF18" s="5485"/>
      <c r="AG18" s="5485"/>
      <c r="AH18" s="5485"/>
      <c r="AI18" s="5485"/>
    </row>
    <row r="19" spans="1:35" s="1757" customFormat="1" ht="18" customHeight="1">
      <c r="A19" s="1757" t="s">
        <v>4907</v>
      </c>
      <c r="I19" s="1767"/>
      <c r="J19" s="1767"/>
      <c r="K19" s="5486"/>
      <c r="L19" s="5486"/>
      <c r="M19" s="5486"/>
      <c r="N19" s="5486"/>
      <c r="O19" s="5486"/>
      <c r="P19" s="5486"/>
      <c r="Q19" s="5486"/>
      <c r="R19" s="5486"/>
      <c r="S19" s="5486"/>
      <c r="T19" s="5486"/>
      <c r="U19" s="5486"/>
      <c r="V19" s="5486"/>
      <c r="W19" s="5486"/>
      <c r="X19" s="5486"/>
      <c r="Y19" s="5486"/>
      <c r="Z19" s="5486"/>
      <c r="AA19" s="5486"/>
      <c r="AB19" s="5486"/>
      <c r="AC19" s="5486"/>
      <c r="AD19" s="5486"/>
      <c r="AE19" s="5486"/>
      <c r="AF19" s="5486"/>
      <c r="AG19" s="5486"/>
      <c r="AH19" s="5486"/>
      <c r="AI19" s="5486"/>
    </row>
    <row r="20" spans="1:35" s="1757" customFormat="1" ht="18" customHeight="1">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c r="W20" s="1762"/>
      <c r="X20" s="1762"/>
      <c r="Y20" s="1762"/>
      <c r="Z20" s="1762"/>
      <c r="AA20" s="1762"/>
      <c r="AB20" s="1762"/>
      <c r="AC20" s="1762"/>
      <c r="AD20" s="1762"/>
      <c r="AE20" s="1763"/>
      <c r="AF20" s="1763"/>
      <c r="AG20" s="1763"/>
      <c r="AH20" s="1763"/>
      <c r="AI20" s="1763"/>
    </row>
    <row r="21" spans="1:35" s="1757" customFormat="1" ht="18" customHeight="1">
      <c r="A21" s="1757" t="s">
        <v>4903</v>
      </c>
      <c r="G21" s="1764"/>
      <c r="H21" s="1764"/>
      <c r="I21" s="1765"/>
      <c r="J21" s="1765"/>
      <c r="K21" s="5485"/>
      <c r="L21" s="5485"/>
      <c r="M21" s="5485"/>
      <c r="N21" s="5485"/>
      <c r="O21" s="5485"/>
      <c r="P21" s="5485"/>
      <c r="Q21" s="5485"/>
      <c r="R21" s="5485"/>
      <c r="S21" s="5485"/>
      <c r="T21" s="5485"/>
      <c r="U21" s="5485"/>
      <c r="V21" s="5485"/>
      <c r="W21" s="5485"/>
      <c r="X21" s="5485"/>
      <c r="Y21" s="5485"/>
      <c r="Z21" s="5485"/>
      <c r="AA21" s="5485"/>
      <c r="AB21" s="5485"/>
      <c r="AC21" s="5485"/>
      <c r="AD21" s="5485"/>
      <c r="AE21" s="5485"/>
      <c r="AF21" s="5485"/>
      <c r="AG21" s="5485"/>
      <c r="AH21" s="5485"/>
      <c r="AI21" s="5485"/>
    </row>
    <row r="22" spans="1:35" s="1757" customFormat="1" ht="18" customHeight="1">
      <c r="A22" s="1757" t="s">
        <v>4904</v>
      </c>
      <c r="I22" s="1765"/>
      <c r="J22" s="1765"/>
      <c r="K22" s="5485"/>
      <c r="L22" s="5485"/>
      <c r="M22" s="5485"/>
      <c r="N22" s="5485"/>
      <c r="O22" s="5485"/>
      <c r="P22" s="5485"/>
      <c r="Q22" s="5485"/>
      <c r="R22" s="5485"/>
      <c r="S22" s="5485"/>
      <c r="T22" s="5485"/>
      <c r="U22" s="5485"/>
      <c r="V22" s="5485"/>
      <c r="W22" s="5485"/>
      <c r="X22" s="5485"/>
      <c r="Y22" s="5485"/>
      <c r="Z22" s="5485"/>
      <c r="AA22" s="5485"/>
      <c r="AB22" s="5485"/>
      <c r="AC22" s="5485"/>
      <c r="AD22" s="5485"/>
      <c r="AE22" s="5485"/>
      <c r="AF22" s="5485"/>
      <c r="AG22" s="5485"/>
      <c r="AH22" s="5485"/>
      <c r="AI22" s="5485"/>
    </row>
    <row r="23" spans="1:35" s="1757" customFormat="1" ht="18" customHeight="1">
      <c r="A23" s="1757" t="s">
        <v>4905</v>
      </c>
      <c r="I23" s="1766"/>
      <c r="J23" s="1766"/>
      <c r="K23" s="5485"/>
      <c r="L23" s="5485"/>
      <c r="M23" s="5485"/>
      <c r="N23" s="5485"/>
      <c r="O23" s="5485"/>
      <c r="P23" s="5485"/>
      <c r="Q23" s="5485"/>
      <c r="R23" s="5485"/>
      <c r="S23" s="5485"/>
      <c r="T23" s="5485"/>
      <c r="U23" s="5485"/>
      <c r="V23" s="5485"/>
      <c r="W23" s="5485"/>
      <c r="X23" s="5485"/>
      <c r="Y23" s="5485"/>
      <c r="Z23" s="5485"/>
      <c r="AA23" s="5485"/>
      <c r="AB23" s="5485"/>
      <c r="AC23" s="5485"/>
      <c r="AD23" s="5485"/>
      <c r="AE23" s="5485"/>
      <c r="AF23" s="5485"/>
      <c r="AG23" s="5485"/>
      <c r="AH23" s="5485"/>
      <c r="AI23" s="5485"/>
    </row>
    <row r="24" spans="1:35" s="1757" customFormat="1" ht="18" customHeight="1">
      <c r="A24" s="1757" t="s">
        <v>4906</v>
      </c>
      <c r="I24" s="1765"/>
      <c r="J24" s="1765"/>
      <c r="K24" s="5485"/>
      <c r="L24" s="5485"/>
      <c r="M24" s="5485"/>
      <c r="N24" s="5485"/>
      <c r="O24" s="5485"/>
      <c r="P24" s="5485"/>
      <c r="Q24" s="5485"/>
      <c r="R24" s="5485"/>
      <c r="S24" s="5485"/>
      <c r="T24" s="5485"/>
      <c r="U24" s="5485"/>
      <c r="V24" s="5485"/>
      <c r="W24" s="5485"/>
      <c r="X24" s="5485"/>
      <c r="Y24" s="5485"/>
      <c r="Z24" s="5485"/>
      <c r="AA24" s="5485"/>
      <c r="AB24" s="5485"/>
      <c r="AC24" s="5485"/>
      <c r="AD24" s="5485"/>
      <c r="AE24" s="5485"/>
      <c r="AF24" s="5485"/>
      <c r="AG24" s="5485"/>
      <c r="AH24" s="5485"/>
      <c r="AI24" s="5485"/>
    </row>
    <row r="25" spans="1:35" s="1757" customFormat="1" ht="18" customHeight="1">
      <c r="A25" s="1757" t="s">
        <v>4907</v>
      </c>
      <c r="I25" s="1767"/>
      <c r="J25" s="1767"/>
      <c r="K25" s="5486"/>
      <c r="L25" s="5486"/>
      <c r="M25" s="5486"/>
      <c r="N25" s="5486"/>
      <c r="O25" s="5486"/>
      <c r="P25" s="5486"/>
      <c r="Q25" s="5486"/>
      <c r="R25" s="5486"/>
      <c r="S25" s="5486"/>
      <c r="T25" s="5486"/>
      <c r="U25" s="5486"/>
      <c r="V25" s="5486"/>
      <c r="W25" s="5486"/>
      <c r="X25" s="5486"/>
      <c r="Y25" s="5486"/>
      <c r="Z25" s="5486"/>
      <c r="AA25" s="5486"/>
      <c r="AB25" s="5486"/>
      <c r="AC25" s="5486"/>
      <c r="AD25" s="5486"/>
      <c r="AE25" s="5486"/>
      <c r="AF25" s="5486"/>
      <c r="AG25" s="5486"/>
      <c r="AH25" s="5486"/>
      <c r="AI25" s="5486"/>
    </row>
    <row r="26" spans="1:35" s="1757" customFormat="1" ht="18" customHeight="1">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c r="W26" s="1762"/>
      <c r="X26" s="1762"/>
      <c r="Y26" s="1762"/>
      <c r="Z26" s="1762"/>
      <c r="AA26" s="1762"/>
      <c r="AB26" s="1762"/>
      <c r="AC26" s="1762"/>
      <c r="AD26" s="1762"/>
      <c r="AE26" s="1763"/>
      <c r="AF26" s="1763"/>
      <c r="AG26" s="1763"/>
      <c r="AH26" s="1763"/>
      <c r="AI26" s="1763"/>
    </row>
    <row r="27" spans="1:35" s="1757" customFormat="1" ht="18" customHeight="1">
      <c r="A27" s="1757" t="s">
        <v>4903</v>
      </c>
      <c r="G27" s="1764"/>
      <c r="H27" s="1764"/>
      <c r="I27" s="1765"/>
      <c r="J27" s="1765"/>
      <c r="K27" s="5485"/>
      <c r="L27" s="5485"/>
      <c r="M27" s="5485"/>
      <c r="N27" s="5485"/>
      <c r="O27" s="5485"/>
      <c r="P27" s="5485"/>
      <c r="Q27" s="5485"/>
      <c r="R27" s="5485"/>
      <c r="S27" s="5485"/>
      <c r="T27" s="5485"/>
      <c r="U27" s="5485"/>
      <c r="V27" s="5485"/>
      <c r="W27" s="5485"/>
      <c r="X27" s="5485"/>
      <c r="Y27" s="5485"/>
      <c r="Z27" s="5485"/>
      <c r="AA27" s="5485"/>
      <c r="AB27" s="5485"/>
      <c r="AC27" s="5485"/>
      <c r="AD27" s="5485"/>
      <c r="AE27" s="5485"/>
      <c r="AF27" s="5485"/>
      <c r="AG27" s="5485"/>
      <c r="AH27" s="5485"/>
      <c r="AI27" s="5485"/>
    </row>
    <row r="28" spans="1:35" s="1757" customFormat="1" ht="18" customHeight="1">
      <c r="A28" s="1757" t="s">
        <v>4904</v>
      </c>
      <c r="I28" s="1765"/>
      <c r="J28" s="1765"/>
      <c r="K28" s="5485"/>
      <c r="L28" s="5485"/>
      <c r="M28" s="5485"/>
      <c r="N28" s="5485"/>
      <c r="O28" s="5485"/>
      <c r="P28" s="5485"/>
      <c r="Q28" s="5485"/>
      <c r="R28" s="5485"/>
      <c r="S28" s="5485"/>
      <c r="T28" s="5485"/>
      <c r="U28" s="5485"/>
      <c r="V28" s="5485"/>
      <c r="W28" s="5485"/>
      <c r="X28" s="5485"/>
      <c r="Y28" s="5485"/>
      <c r="Z28" s="5485"/>
      <c r="AA28" s="5485"/>
      <c r="AB28" s="5485"/>
      <c r="AC28" s="5485"/>
      <c r="AD28" s="5485"/>
      <c r="AE28" s="5485"/>
      <c r="AF28" s="5485"/>
      <c r="AG28" s="5485"/>
      <c r="AH28" s="5485"/>
      <c r="AI28" s="5485"/>
    </row>
    <row r="29" spans="1:35" s="1757" customFormat="1" ht="18" customHeight="1">
      <c r="A29" s="1757" t="s">
        <v>4905</v>
      </c>
      <c r="I29" s="1766"/>
      <c r="J29" s="1766"/>
      <c r="K29" s="5485"/>
      <c r="L29" s="5485"/>
      <c r="M29" s="5485"/>
      <c r="N29" s="5485"/>
      <c r="O29" s="5485"/>
      <c r="P29" s="5485"/>
      <c r="Q29" s="5485"/>
      <c r="R29" s="5485"/>
      <c r="S29" s="5485"/>
      <c r="T29" s="5485"/>
      <c r="U29" s="5485"/>
      <c r="V29" s="5485"/>
      <c r="W29" s="5485"/>
      <c r="X29" s="5485"/>
      <c r="Y29" s="5485"/>
      <c r="Z29" s="5485"/>
      <c r="AA29" s="5485"/>
      <c r="AB29" s="5485"/>
      <c r="AC29" s="5485"/>
      <c r="AD29" s="5485"/>
      <c r="AE29" s="5485"/>
      <c r="AF29" s="5485"/>
      <c r="AG29" s="5485"/>
      <c r="AH29" s="5485"/>
      <c r="AI29" s="5485"/>
    </row>
    <row r="30" spans="1:35" s="1757" customFormat="1" ht="18" customHeight="1">
      <c r="A30" s="1757" t="s">
        <v>4906</v>
      </c>
      <c r="I30" s="1765"/>
      <c r="J30" s="1765"/>
      <c r="K30" s="5485"/>
      <c r="L30" s="5485"/>
      <c r="M30" s="5485"/>
      <c r="N30" s="5485"/>
      <c r="O30" s="5485"/>
      <c r="P30" s="5485"/>
      <c r="Q30" s="5485"/>
      <c r="R30" s="5485"/>
      <c r="S30" s="5485"/>
      <c r="T30" s="5485"/>
      <c r="U30" s="5485"/>
      <c r="V30" s="5485"/>
      <c r="W30" s="5485"/>
      <c r="X30" s="5485"/>
      <c r="Y30" s="5485"/>
      <c r="Z30" s="5485"/>
      <c r="AA30" s="5485"/>
      <c r="AB30" s="5485"/>
      <c r="AC30" s="5485"/>
      <c r="AD30" s="5485"/>
      <c r="AE30" s="5485"/>
      <c r="AF30" s="5485"/>
      <c r="AG30" s="5485"/>
      <c r="AH30" s="5485"/>
      <c r="AI30" s="5485"/>
    </row>
    <row r="31" spans="1:35" s="1757" customFormat="1" ht="18" customHeight="1">
      <c r="A31" s="1768" t="s">
        <v>4907</v>
      </c>
      <c r="B31" s="1768"/>
      <c r="C31" s="1768"/>
      <c r="D31" s="1768"/>
      <c r="E31" s="1768"/>
      <c r="F31" s="1768"/>
      <c r="G31" s="1768"/>
      <c r="H31" s="1768"/>
      <c r="I31" s="1767"/>
      <c r="J31" s="1767"/>
      <c r="K31" s="5486"/>
      <c r="L31" s="5486"/>
      <c r="M31" s="5486"/>
      <c r="N31" s="5486"/>
      <c r="O31" s="5486"/>
      <c r="P31" s="5486"/>
      <c r="Q31" s="5486"/>
      <c r="R31" s="5486"/>
      <c r="S31" s="5486"/>
      <c r="T31" s="5486"/>
      <c r="U31" s="5486"/>
      <c r="V31" s="5486"/>
      <c r="W31" s="5486"/>
      <c r="X31" s="5486"/>
      <c r="Y31" s="5486"/>
      <c r="Z31" s="5486"/>
      <c r="AA31" s="5486"/>
      <c r="AB31" s="5486"/>
      <c r="AC31" s="5486"/>
      <c r="AD31" s="5486"/>
      <c r="AE31" s="5486"/>
      <c r="AF31" s="5486"/>
      <c r="AG31" s="5486"/>
      <c r="AH31" s="5486"/>
      <c r="AI31" s="5486"/>
    </row>
    <row r="32" spans="1:35" s="1757" customFormat="1" ht="18" customHeight="1">
      <c r="E32" s="1758"/>
      <c r="F32" s="1758"/>
      <c r="G32" s="1758"/>
      <c r="H32" s="1758"/>
      <c r="I32" s="1758"/>
      <c r="J32" s="1758"/>
      <c r="K32" s="1758"/>
      <c r="L32" s="1758"/>
      <c r="M32" s="1758"/>
      <c r="N32" s="1758"/>
      <c r="O32" s="1758"/>
      <c r="P32" s="1758"/>
      <c r="Q32" s="1758"/>
      <c r="R32" s="1758"/>
      <c r="S32" s="1758"/>
      <c r="T32" s="1758"/>
      <c r="U32" s="1758"/>
      <c r="V32" s="1758"/>
      <c r="W32" s="1758"/>
      <c r="X32" s="1758"/>
      <c r="Y32" s="1758"/>
      <c r="Z32" s="1758"/>
      <c r="AA32" s="1758"/>
      <c r="AB32" s="1758"/>
      <c r="AC32" s="1758"/>
      <c r="AD32" s="1758"/>
    </row>
    <row r="33" spans="5:30" s="1757" customFormat="1" ht="18" customHeight="1">
      <c r="E33" s="1758"/>
      <c r="F33" s="1758"/>
      <c r="G33" s="1758"/>
      <c r="H33" s="1758"/>
      <c r="I33" s="1758"/>
      <c r="J33" s="1758"/>
      <c r="K33" s="1758"/>
      <c r="L33" s="1758"/>
      <c r="M33" s="1758"/>
      <c r="N33" s="1758"/>
      <c r="O33" s="1758"/>
      <c r="P33" s="1758"/>
      <c r="Q33" s="1758"/>
      <c r="R33" s="1758"/>
      <c r="S33" s="1758"/>
      <c r="T33" s="1758"/>
      <c r="U33" s="1758"/>
      <c r="V33" s="1758"/>
      <c r="W33" s="1758"/>
      <c r="X33" s="1758"/>
      <c r="Y33" s="1758"/>
      <c r="Z33" s="1758"/>
      <c r="AA33" s="1758"/>
      <c r="AB33" s="1758"/>
      <c r="AC33" s="1758"/>
      <c r="AD33" s="1758"/>
    </row>
    <row r="34" spans="5:30" s="1757" customFormat="1" ht="18" customHeight="1">
      <c r="E34" s="1758"/>
      <c r="F34" s="1758"/>
      <c r="G34" s="1758"/>
      <c r="H34" s="1758"/>
      <c r="I34" s="1758"/>
      <c r="J34" s="1758"/>
      <c r="K34" s="1758"/>
      <c r="L34" s="1758"/>
      <c r="M34" s="1758"/>
      <c r="N34" s="1758"/>
      <c r="O34" s="1758"/>
      <c r="P34" s="1758"/>
      <c r="Q34" s="1758"/>
      <c r="R34" s="1758"/>
      <c r="S34" s="1758"/>
      <c r="T34" s="1758"/>
      <c r="U34" s="1758"/>
      <c r="V34" s="1758"/>
      <c r="W34" s="1758"/>
      <c r="X34" s="1758"/>
      <c r="Y34" s="1758"/>
      <c r="Z34" s="1758"/>
      <c r="AA34" s="1758"/>
      <c r="AB34" s="1758"/>
      <c r="AC34" s="1758"/>
      <c r="AD34" s="1758"/>
    </row>
    <row r="35" spans="5:30" s="1757" customFormat="1" ht="18" customHeight="1">
      <c r="E35" s="1758"/>
      <c r="F35" s="1758"/>
      <c r="G35" s="1758"/>
      <c r="H35" s="1758"/>
      <c r="I35" s="1758"/>
      <c r="J35" s="1758"/>
      <c r="K35" s="1758"/>
      <c r="L35" s="1758"/>
      <c r="M35" s="1758"/>
      <c r="N35" s="1758"/>
      <c r="O35" s="1758"/>
      <c r="P35" s="1758"/>
      <c r="Q35" s="1758"/>
      <c r="R35" s="1758"/>
      <c r="S35" s="1758"/>
      <c r="T35" s="1758"/>
      <c r="U35" s="1758"/>
      <c r="V35" s="1758"/>
      <c r="W35" s="1758"/>
      <c r="X35" s="1758"/>
      <c r="Y35" s="1758"/>
      <c r="Z35" s="1758"/>
      <c r="AA35" s="1758"/>
      <c r="AB35" s="1758"/>
      <c r="AC35" s="1758"/>
      <c r="AD35" s="1758"/>
    </row>
    <row r="36" spans="5:30" s="1757" customFormat="1" ht="18" customHeight="1">
      <c r="E36" s="1758"/>
      <c r="F36" s="1758"/>
      <c r="G36" s="1758"/>
      <c r="H36" s="1758"/>
      <c r="I36" s="1758"/>
      <c r="J36" s="1758"/>
      <c r="K36" s="1758"/>
      <c r="L36" s="1758"/>
      <c r="M36" s="1758"/>
      <c r="N36" s="1758"/>
      <c r="O36" s="1758"/>
      <c r="P36" s="1758"/>
      <c r="Q36" s="1758"/>
      <c r="R36" s="1758"/>
      <c r="S36" s="1758"/>
      <c r="T36" s="1758"/>
      <c r="U36" s="1758"/>
      <c r="V36" s="1758"/>
      <c r="W36" s="1758"/>
      <c r="X36" s="1758"/>
      <c r="Y36" s="1758"/>
      <c r="Z36" s="1758"/>
      <c r="AA36" s="1758"/>
      <c r="AB36" s="1758"/>
      <c r="AC36" s="1758"/>
      <c r="AD36" s="1758"/>
    </row>
    <row r="37" spans="5:30" s="1757" customFormat="1" ht="18" customHeight="1">
      <c r="E37" s="1758"/>
      <c r="F37" s="1758"/>
      <c r="G37" s="1758"/>
      <c r="H37" s="1758"/>
      <c r="I37" s="1758"/>
      <c r="J37" s="1758"/>
      <c r="K37" s="1758"/>
      <c r="L37" s="1758"/>
      <c r="M37" s="1758"/>
      <c r="N37" s="1758"/>
      <c r="O37" s="1758"/>
      <c r="P37" s="1758"/>
      <c r="Q37" s="1758"/>
      <c r="R37" s="1758"/>
      <c r="S37" s="1758"/>
      <c r="T37" s="1758"/>
      <c r="U37" s="1758"/>
      <c r="V37" s="1758"/>
      <c r="W37" s="1758"/>
      <c r="X37" s="1758"/>
      <c r="Y37" s="1758"/>
      <c r="Z37" s="1758"/>
      <c r="AA37" s="1758"/>
      <c r="AB37" s="1758"/>
      <c r="AC37" s="1758"/>
      <c r="AD37" s="1758"/>
    </row>
    <row r="38" spans="5:30" s="1757" customFormat="1" ht="18" customHeight="1">
      <c r="E38" s="1758"/>
      <c r="F38" s="1758"/>
      <c r="G38" s="1758"/>
      <c r="H38" s="1758"/>
      <c r="I38" s="1758"/>
      <c r="J38" s="1758"/>
      <c r="K38" s="1758"/>
      <c r="L38" s="1758"/>
      <c r="M38" s="1758"/>
      <c r="N38" s="1758"/>
      <c r="O38" s="1758"/>
      <c r="P38" s="1758"/>
      <c r="Q38" s="1758"/>
      <c r="R38" s="1758"/>
      <c r="S38" s="1758"/>
      <c r="T38" s="1758"/>
      <c r="U38" s="1758"/>
      <c r="V38" s="1758"/>
      <c r="W38" s="1758"/>
      <c r="X38" s="1758"/>
      <c r="Y38" s="1758"/>
      <c r="Z38" s="1758"/>
      <c r="AA38" s="1758"/>
      <c r="AB38" s="1758"/>
      <c r="AC38" s="1758"/>
      <c r="AD38" s="1758"/>
    </row>
    <row r="39" spans="5:30" s="1757" customFormat="1" ht="18" customHeight="1">
      <c r="E39" s="1758"/>
      <c r="F39" s="1758"/>
      <c r="G39" s="1758"/>
      <c r="H39" s="1758"/>
      <c r="I39" s="1758"/>
      <c r="J39" s="1758"/>
      <c r="K39" s="1758"/>
      <c r="L39" s="1758"/>
      <c r="M39" s="1758"/>
      <c r="N39" s="1758"/>
      <c r="O39" s="1758"/>
      <c r="P39" s="1758"/>
      <c r="Q39" s="1758"/>
      <c r="R39" s="1758"/>
      <c r="S39" s="1758"/>
      <c r="T39" s="1758"/>
      <c r="U39" s="1758"/>
      <c r="V39" s="1758"/>
      <c r="W39" s="1758"/>
      <c r="X39" s="1758"/>
      <c r="Y39" s="1758"/>
      <c r="Z39" s="1758"/>
      <c r="AA39" s="1758"/>
      <c r="AB39" s="1758"/>
      <c r="AC39" s="1758"/>
      <c r="AD39" s="1758"/>
    </row>
    <row r="40" spans="5:30" s="1757" customFormat="1" ht="18" customHeight="1">
      <c r="E40" s="1758"/>
      <c r="F40" s="1758"/>
      <c r="G40" s="1758"/>
      <c r="H40" s="1758"/>
      <c r="I40" s="1758"/>
      <c r="J40" s="1758"/>
      <c r="K40" s="1758"/>
      <c r="L40" s="1758"/>
      <c r="M40" s="1758"/>
      <c r="N40" s="1758"/>
      <c r="O40" s="1758"/>
      <c r="P40" s="1758"/>
      <c r="Q40" s="1758"/>
      <c r="R40" s="1758"/>
      <c r="S40" s="1758"/>
      <c r="T40" s="1758"/>
      <c r="U40" s="1758"/>
      <c r="V40" s="1758"/>
      <c r="W40" s="1758"/>
      <c r="X40" s="1758"/>
      <c r="Y40" s="1758"/>
      <c r="Z40" s="1758"/>
      <c r="AA40" s="1758"/>
      <c r="AB40" s="1758"/>
      <c r="AC40" s="1758"/>
      <c r="AD40" s="1758"/>
    </row>
    <row r="41" spans="5:30" s="1757" customFormat="1" ht="18" customHeight="1">
      <c r="E41" s="1758"/>
      <c r="F41" s="1758"/>
      <c r="G41" s="1758"/>
      <c r="H41" s="1758"/>
      <c r="I41" s="1758"/>
      <c r="J41" s="1758"/>
      <c r="K41" s="1758"/>
      <c r="L41" s="1758"/>
      <c r="M41" s="1758"/>
      <c r="N41" s="1758"/>
      <c r="O41" s="1758"/>
      <c r="P41" s="1758"/>
      <c r="Q41" s="1758"/>
      <c r="R41" s="1758"/>
      <c r="S41" s="1758"/>
      <c r="T41" s="1758"/>
      <c r="U41" s="1758"/>
      <c r="V41" s="1758"/>
      <c r="W41" s="1758"/>
      <c r="X41" s="1758"/>
      <c r="Y41" s="1758"/>
      <c r="Z41" s="1758"/>
      <c r="AA41" s="1758"/>
      <c r="AB41" s="1758"/>
      <c r="AC41" s="1758"/>
      <c r="AD41" s="1758"/>
    </row>
    <row r="42" spans="5:30" s="1757" customFormat="1" ht="18" customHeight="1">
      <c r="E42" s="1758"/>
      <c r="F42" s="1758"/>
      <c r="G42" s="1758"/>
      <c r="H42" s="1758"/>
      <c r="I42" s="1758"/>
      <c r="J42" s="1758"/>
      <c r="K42" s="1758"/>
      <c r="L42" s="1758"/>
      <c r="M42" s="1758"/>
      <c r="N42" s="1758"/>
      <c r="O42" s="1758"/>
      <c r="P42" s="1758"/>
      <c r="Q42" s="1758"/>
      <c r="R42" s="1758"/>
      <c r="S42" s="1758"/>
      <c r="T42" s="1758"/>
      <c r="U42" s="1758"/>
      <c r="V42" s="1758"/>
      <c r="W42" s="1758"/>
      <c r="X42" s="1758"/>
      <c r="Y42" s="1758"/>
      <c r="Z42" s="1758"/>
      <c r="AA42" s="1758"/>
      <c r="AB42" s="1758"/>
      <c r="AC42" s="1758"/>
      <c r="AD42" s="1758"/>
    </row>
    <row r="43" spans="5:30" s="1757" customFormat="1" ht="18" customHeight="1">
      <c r="E43" s="1758"/>
      <c r="F43" s="1758"/>
      <c r="G43" s="1758"/>
      <c r="H43" s="1758"/>
      <c r="I43" s="1758"/>
      <c r="J43" s="1758"/>
      <c r="K43" s="1758"/>
      <c r="L43" s="1758"/>
      <c r="M43" s="1758"/>
      <c r="N43" s="1758"/>
      <c r="O43" s="1758"/>
      <c r="P43" s="1758"/>
      <c r="Q43" s="1758"/>
      <c r="R43" s="1758"/>
      <c r="S43" s="1758"/>
      <c r="T43" s="1758"/>
      <c r="U43" s="1758"/>
      <c r="V43" s="1758"/>
      <c r="W43" s="1758"/>
      <c r="X43" s="1758"/>
      <c r="Y43" s="1758"/>
      <c r="Z43" s="1758"/>
      <c r="AA43" s="1758"/>
      <c r="AB43" s="1758"/>
      <c r="AC43" s="1758"/>
      <c r="AD43" s="1758"/>
    </row>
    <row r="44" spans="5:30" s="1757" customFormat="1" ht="18" customHeight="1">
      <c r="E44" s="1758"/>
      <c r="F44" s="1758"/>
      <c r="G44" s="1758"/>
      <c r="H44" s="1758"/>
      <c r="I44" s="1758"/>
      <c r="J44" s="1758"/>
      <c r="K44" s="1758"/>
      <c r="L44" s="1758"/>
      <c r="M44" s="1758"/>
      <c r="N44" s="1758"/>
      <c r="O44" s="1758"/>
      <c r="P44" s="1758"/>
      <c r="Q44" s="1758"/>
      <c r="R44" s="1758"/>
      <c r="S44" s="1758"/>
      <c r="T44" s="1758"/>
      <c r="U44" s="1758"/>
      <c r="V44" s="1758"/>
      <c r="W44" s="1758"/>
      <c r="X44" s="1758"/>
      <c r="Y44" s="1758"/>
      <c r="Z44" s="1758"/>
      <c r="AA44" s="1758"/>
      <c r="AB44" s="1758"/>
      <c r="AC44" s="1758"/>
      <c r="AD44" s="1758"/>
    </row>
    <row r="57" spans="1:31" ht="18" customHeight="1">
      <c r="A57" s="1757"/>
      <c r="B57" s="1757"/>
      <c r="C57" s="1757"/>
      <c r="D57" s="1757"/>
      <c r="E57" s="1757"/>
      <c r="F57" s="1757"/>
      <c r="G57" s="1757"/>
      <c r="H57" s="1757"/>
      <c r="I57" s="1757"/>
      <c r="J57" s="1757"/>
      <c r="K57" s="1757"/>
      <c r="L57" s="1757"/>
      <c r="M57" s="1757"/>
      <c r="N57" s="1757"/>
      <c r="O57" s="1757"/>
      <c r="P57" s="1757"/>
      <c r="Q57" s="1757"/>
      <c r="R57" s="1757"/>
      <c r="S57" s="1757"/>
      <c r="T57" s="1757"/>
      <c r="U57" s="1757"/>
      <c r="V57" s="1757"/>
      <c r="W57" s="1757"/>
      <c r="X57" s="1757"/>
      <c r="Y57" s="1757"/>
      <c r="Z57" s="1757"/>
      <c r="AA57" s="1757"/>
      <c r="AB57" s="1757"/>
      <c r="AC57" s="1757"/>
      <c r="AD57" s="1757"/>
      <c r="AE57" s="1757"/>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6"/>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76" customWidth="1"/>
    <col min="25" max="27" width="3.125" style="1797" customWidth="1"/>
    <col min="28" max="28" width="3.125" style="1176" customWidth="1"/>
    <col min="29" max="29" width="12.375" style="1176" customWidth="1"/>
    <col min="30" max="30" width="9" style="1176" customWidth="1"/>
    <col min="31" max="16384" width="9" style="1176"/>
  </cols>
  <sheetData>
    <row r="1" spans="1:28" ht="17.25" customHeight="1">
      <c r="A1" s="1178"/>
      <c r="G1" s="1789"/>
      <c r="H1" s="1789"/>
      <c r="Y1" s="1790"/>
      <c r="Z1" s="1790"/>
      <c r="AA1" s="1790"/>
    </row>
    <row r="2" spans="1:28" ht="25.5" customHeight="1">
      <c r="A2" s="5506" t="s">
        <v>4458</v>
      </c>
      <c r="B2" s="5506"/>
      <c r="C2" s="5506"/>
      <c r="D2" s="5506"/>
      <c r="E2" s="5506"/>
      <c r="F2" s="5506"/>
      <c r="G2" s="5506"/>
      <c r="H2" s="5506"/>
      <c r="I2" s="5506"/>
      <c r="J2" s="5506"/>
      <c r="K2" s="5506"/>
      <c r="L2" s="5506"/>
      <c r="M2" s="5506"/>
      <c r="N2" s="5506"/>
      <c r="O2" s="5506"/>
      <c r="P2" s="5506"/>
      <c r="Q2" s="5506"/>
      <c r="R2" s="5506"/>
      <c r="S2" s="5506"/>
      <c r="T2" s="5506"/>
      <c r="U2" s="5506"/>
      <c r="V2" s="5506"/>
      <c r="W2" s="5506"/>
      <c r="X2" s="5506"/>
      <c r="Y2" s="5506"/>
      <c r="Z2" s="5506"/>
      <c r="AA2" s="5506"/>
      <c r="AB2" s="5506"/>
    </row>
    <row r="3" spans="1:28" ht="17.25" customHeight="1">
      <c r="J3" s="1777" t="s">
        <v>9</v>
      </c>
      <c r="K3" s="1788" t="str">
        <f>cst_wskakunin_KOUJI_SINTIKU_box</f>
        <v>□</v>
      </c>
      <c r="L3" s="1218" t="s">
        <v>5106</v>
      </c>
      <c r="M3" s="1218"/>
      <c r="O3" s="1788" t="str">
        <f>cst_wskakunin_KOUJI_zoukaitiku_box</f>
        <v>□</v>
      </c>
      <c r="P3" s="1218" t="s">
        <v>5107</v>
      </c>
      <c r="Q3" s="1218"/>
      <c r="R3" s="1218"/>
      <c r="Y3" s="1176"/>
      <c r="Z3" s="1176"/>
      <c r="AA3" s="1176"/>
    </row>
    <row r="4" spans="1:28" ht="17.25" customHeight="1">
      <c r="A4" s="1791"/>
      <c r="B4" s="1791"/>
      <c r="C4" s="1791"/>
      <c r="D4" s="1791"/>
      <c r="E4" s="1791"/>
      <c r="F4" s="1791"/>
      <c r="G4" s="1791"/>
      <c r="H4" s="1791"/>
      <c r="I4" s="1791"/>
      <c r="J4" s="1791"/>
      <c r="S4" s="1787"/>
      <c r="T4" s="1791"/>
      <c r="U4" s="1791"/>
      <c r="V4" s="1791"/>
      <c r="W4" s="1791"/>
      <c r="X4" s="1791"/>
      <c r="Y4" s="1791"/>
      <c r="Z4" s="1791"/>
      <c r="AA4" s="1791"/>
      <c r="AB4" s="1791"/>
    </row>
    <row r="5" spans="1:28" ht="17.25" customHeight="1">
      <c r="B5" s="1179"/>
      <c r="C5" s="1179"/>
      <c r="D5" s="1179"/>
      <c r="E5" s="1179"/>
      <c r="F5" s="1179"/>
      <c r="N5" s="1179"/>
      <c r="U5" s="5507"/>
      <c r="V5" s="5507"/>
      <c r="W5" s="1179" t="s">
        <v>477</v>
      </c>
      <c r="X5" s="1792"/>
      <c r="Y5" s="1179" t="s">
        <v>5</v>
      </c>
      <c r="Z5" s="1792"/>
      <c r="AA5" s="1179" t="s">
        <v>478</v>
      </c>
    </row>
    <row r="6" spans="1:28" ht="17.25" customHeight="1">
      <c r="B6" s="1179"/>
      <c r="C6" s="1179"/>
      <c r="D6" s="1179"/>
      <c r="E6" s="1179"/>
      <c r="F6" s="1179"/>
      <c r="G6" s="1179"/>
      <c r="H6" s="1179"/>
      <c r="Y6" s="1176"/>
      <c r="Z6" s="1176"/>
      <c r="AA6" s="1176"/>
    </row>
    <row r="7" spans="1:28" ht="18" customHeight="1">
      <c r="A7" s="1176" t="s">
        <v>3599</v>
      </c>
      <c r="D7" s="1179"/>
      <c r="E7" s="1179"/>
      <c r="F7" s="1179"/>
      <c r="G7" s="1179"/>
      <c r="H7" s="1179"/>
      <c r="Y7" s="1176"/>
      <c r="Z7" s="1176"/>
      <c r="AA7" s="1176"/>
    </row>
    <row r="8" spans="1:28" ht="18" customHeight="1">
      <c r="Y8" s="1176"/>
      <c r="Z8" s="1176"/>
      <c r="AA8" s="1176"/>
    </row>
    <row r="9" spans="1:28" ht="17.25" customHeight="1">
      <c r="L9" s="1236" t="s">
        <v>3640</v>
      </c>
      <c r="S9" s="5460" t="str">
        <f>cst_wskakunin_owner1__address</f>
        <v>埼玉県埼玉県さいたま市浦和区岸町７－１２－３</v>
      </c>
      <c r="T9" s="5460"/>
      <c r="U9" s="5460"/>
      <c r="V9" s="5460"/>
      <c r="W9" s="5460"/>
      <c r="X9" s="5460"/>
      <c r="Y9" s="5460"/>
      <c r="Z9" s="5460"/>
      <c r="AA9" s="5460"/>
      <c r="AB9" s="5460"/>
    </row>
    <row r="10" spans="1:28" ht="17.25" customHeight="1">
      <c r="L10" s="1236" t="s">
        <v>3601</v>
      </c>
      <c r="S10" s="5460"/>
      <c r="T10" s="5460"/>
      <c r="U10" s="5460"/>
      <c r="V10" s="5460"/>
      <c r="W10" s="5460"/>
      <c r="X10" s="5460"/>
      <c r="Y10" s="5460"/>
      <c r="Z10" s="5460"/>
      <c r="AA10" s="5460"/>
      <c r="AB10" s="5460"/>
    </row>
    <row r="11" spans="1:28" ht="17.25" customHeight="1">
      <c r="L11" s="1236" t="s">
        <v>3110</v>
      </c>
      <c r="S11" s="5460" t="str">
        <f>cst_wskakunin_owner1__space3</f>
        <v>テスト建て主
代表取締役社長　テストさん</v>
      </c>
      <c r="T11" s="5460"/>
      <c r="U11" s="5460"/>
      <c r="V11" s="5460"/>
      <c r="W11" s="5460"/>
      <c r="X11" s="5460"/>
      <c r="Y11" s="5460"/>
      <c r="Z11" s="5460"/>
      <c r="AA11" s="5460"/>
      <c r="AB11" s="5460"/>
    </row>
    <row r="12" spans="1:28" ht="17.25" customHeight="1">
      <c r="L12" s="1236" t="s">
        <v>3111</v>
      </c>
      <c r="S12" s="5460"/>
      <c r="T12" s="5460"/>
      <c r="U12" s="5460"/>
      <c r="V12" s="5460"/>
      <c r="W12" s="5460"/>
      <c r="X12" s="5460"/>
      <c r="Y12" s="5460"/>
      <c r="Z12" s="5460"/>
      <c r="AA12" s="5460"/>
      <c r="AB12" s="5460"/>
    </row>
    <row r="13" spans="1:28" ht="17.25" customHeight="1">
      <c r="Y13" s="1176"/>
      <c r="Z13" s="1176"/>
      <c r="AA13" s="1176"/>
    </row>
    <row r="14" spans="1:28" ht="17.25" customHeight="1">
      <c r="A14" s="1176" t="s">
        <v>5108</v>
      </c>
      <c r="Y14" s="1176"/>
      <c r="Z14" s="1176"/>
      <c r="AA14" s="1176"/>
    </row>
    <row r="15" spans="1:28" ht="17.25" customHeight="1">
      <c r="A15" s="1176" t="s">
        <v>5109</v>
      </c>
      <c r="Y15" s="1176"/>
      <c r="Z15" s="1176"/>
      <c r="AA15" s="1176"/>
    </row>
    <row r="16" spans="1:28" ht="17.25" customHeight="1">
      <c r="A16" s="1176" t="s">
        <v>5110</v>
      </c>
      <c r="Y16" s="1176"/>
      <c r="Z16" s="1176"/>
      <c r="AA16" s="1176"/>
    </row>
    <row r="17" spans="1:28" ht="17.25" customHeight="1">
      <c r="Y17" s="1176"/>
      <c r="Z17" s="1176"/>
      <c r="AA17" s="1176"/>
    </row>
    <row r="18" spans="1:28" ht="17.25" customHeight="1">
      <c r="A18" s="5508" t="s">
        <v>0</v>
      </c>
      <c r="B18" s="5508"/>
      <c r="C18" s="5508"/>
      <c r="D18" s="5508"/>
      <c r="E18" s="5508"/>
      <c r="F18" s="5508"/>
      <c r="G18" s="5508"/>
      <c r="H18" s="5508"/>
      <c r="I18" s="5508"/>
      <c r="J18" s="5508"/>
      <c r="K18" s="5508"/>
      <c r="L18" s="5508"/>
      <c r="M18" s="5508"/>
      <c r="N18" s="5508"/>
      <c r="O18" s="5508"/>
      <c r="P18" s="5508"/>
      <c r="Q18" s="5508"/>
      <c r="R18" s="5508"/>
      <c r="S18" s="5508"/>
      <c r="T18" s="5508"/>
      <c r="U18" s="5508"/>
      <c r="V18" s="5508"/>
      <c r="W18" s="5508"/>
      <c r="X18" s="5508"/>
      <c r="Y18" s="5508"/>
      <c r="Z18" s="5508"/>
      <c r="AA18" s="5508"/>
      <c r="AB18" s="5508"/>
    </row>
    <row r="19" spans="1:28" ht="17.25" customHeight="1">
      <c r="Y19" s="1176"/>
      <c r="Z19" s="1176"/>
      <c r="AA19" s="1176"/>
    </row>
    <row r="20" spans="1:28" ht="17.25" customHeight="1">
      <c r="A20" s="1236" t="s">
        <v>4542</v>
      </c>
      <c r="Y20" s="1176"/>
      <c r="Z20" s="1176"/>
      <c r="AA20" s="1176"/>
    </row>
    <row r="21" spans="1:28" ht="6" customHeight="1">
      <c r="A21" s="1236"/>
      <c r="Y21" s="1176"/>
      <c r="Z21" s="1176"/>
      <c r="AA21" s="1176"/>
    </row>
    <row r="22" spans="1:28" ht="17.25" customHeight="1">
      <c r="A22" s="1236" t="s">
        <v>5111</v>
      </c>
      <c r="B22" s="1236"/>
      <c r="C22" s="1236"/>
      <c r="D22" s="1236"/>
      <c r="E22" s="1236"/>
      <c r="F22" s="1236"/>
      <c r="G22" s="1236"/>
      <c r="H22" s="1236"/>
      <c r="I22" s="1236"/>
      <c r="J22" s="1236"/>
      <c r="K22" s="1236"/>
      <c r="L22" s="1236"/>
      <c r="M22" s="1236"/>
      <c r="Y22" s="1176"/>
      <c r="Z22" s="1176"/>
      <c r="AA22" s="1176"/>
    </row>
    <row r="23" spans="1:28" ht="17.25" customHeight="1">
      <c r="A23" s="1236"/>
      <c r="B23" s="1236"/>
      <c r="C23" s="1311" t="s">
        <v>6</v>
      </c>
      <c r="D23" s="5417"/>
      <c r="E23" s="5417"/>
      <c r="F23" s="5417"/>
      <c r="G23" s="5417"/>
      <c r="H23" s="5417"/>
      <c r="I23" s="5417"/>
      <c r="J23" s="5417"/>
      <c r="K23" s="1311" t="s">
        <v>7</v>
      </c>
      <c r="L23" s="1236"/>
      <c r="M23" s="1236"/>
      <c r="O23" s="1236"/>
      <c r="P23" s="1179"/>
      <c r="Q23" s="1179"/>
      <c r="R23" s="1179"/>
      <c r="S23" s="1179"/>
      <c r="T23" s="1179"/>
      <c r="U23" s="1179"/>
      <c r="V23" s="1311"/>
      <c r="Y23" s="1176"/>
      <c r="Z23" s="1176"/>
      <c r="AA23" s="1176"/>
    </row>
    <row r="24" spans="1:28" ht="7.5" customHeight="1">
      <c r="A24" s="1236"/>
      <c r="B24" s="1236"/>
      <c r="C24" s="1236"/>
      <c r="D24" s="1236"/>
      <c r="E24" s="1236"/>
      <c r="F24" s="1236"/>
      <c r="G24" s="1236"/>
      <c r="H24" s="1236"/>
      <c r="I24" s="1236"/>
      <c r="J24" s="1236"/>
      <c r="K24" s="1236"/>
      <c r="L24" s="1236"/>
      <c r="M24" s="1236"/>
      <c r="O24" s="1236"/>
      <c r="P24" s="1179"/>
      <c r="Q24" s="1179"/>
      <c r="R24" s="1179"/>
      <c r="S24" s="1179"/>
      <c r="T24" s="1179"/>
      <c r="U24" s="1179"/>
      <c r="V24" s="1311"/>
      <c r="Y24" s="1176"/>
      <c r="Z24" s="1176"/>
      <c r="AA24" s="1176"/>
    </row>
    <row r="25" spans="1:28" ht="17.25" customHeight="1">
      <c r="A25" s="1236" t="s">
        <v>5112</v>
      </c>
      <c r="Y25" s="1176"/>
      <c r="Z25" s="1176"/>
      <c r="AA25" s="1176"/>
    </row>
    <row r="26" spans="1:28" ht="17.25" customHeight="1">
      <c r="A26" s="1236"/>
      <c r="C26" s="5487"/>
      <c r="D26" s="5487"/>
      <c r="E26" s="1311" t="s">
        <v>477</v>
      </c>
      <c r="F26" s="1793"/>
      <c r="G26" s="1311" t="s">
        <v>5</v>
      </c>
      <c r="H26" s="1793"/>
      <c r="I26" s="1311" t="s">
        <v>478</v>
      </c>
      <c r="O26" s="1311"/>
      <c r="P26" s="1311"/>
      <c r="Q26" s="1311"/>
      <c r="S26" s="1311"/>
      <c r="U26" s="1311"/>
      <c r="Y26" s="1176"/>
      <c r="Z26" s="1176"/>
      <c r="AA26" s="1176"/>
    </row>
    <row r="27" spans="1:28" ht="7.5" customHeight="1">
      <c r="A27" s="1236"/>
      <c r="C27" s="1311"/>
      <c r="D27" s="1311"/>
      <c r="E27" s="1311"/>
      <c r="G27" s="1311"/>
      <c r="I27" s="1311"/>
      <c r="O27" s="1311"/>
      <c r="P27" s="1311"/>
      <c r="Q27" s="1311"/>
      <c r="S27" s="1311"/>
      <c r="U27" s="1311"/>
      <c r="Y27" s="1176"/>
      <c r="Z27" s="1176"/>
      <c r="AA27" s="1176"/>
    </row>
    <row r="28" spans="1:28" ht="17.25" customHeight="1">
      <c r="A28" s="1236" t="s">
        <v>5113</v>
      </c>
      <c r="B28" s="1792"/>
      <c r="Y28" s="1790"/>
      <c r="Z28" s="1790"/>
      <c r="AA28" s="1790"/>
    </row>
    <row r="29" spans="1:28" ht="17.25" customHeight="1">
      <c r="B29" s="1179"/>
      <c r="C29" s="1236" t="s">
        <v>5114</v>
      </c>
      <c r="D29" s="1794"/>
      <c r="Y29" s="1790"/>
      <c r="Z29" s="1790"/>
      <c r="AA29" s="1790"/>
    </row>
    <row r="30" spans="1:28" ht="7.5" customHeight="1">
      <c r="B30" s="1179"/>
      <c r="C30" s="1179"/>
      <c r="D30" s="1794"/>
      <c r="Y30" s="1790"/>
      <c r="Z30" s="1790"/>
      <c r="AA30" s="1790"/>
    </row>
    <row r="31" spans="1:28" ht="17.25" customHeight="1">
      <c r="A31" s="1176" t="s">
        <v>5115</v>
      </c>
      <c r="B31" s="1179"/>
      <c r="C31" s="1792"/>
      <c r="Y31" s="1176"/>
      <c r="Z31" s="1176"/>
      <c r="AA31" s="1176"/>
    </row>
    <row r="32" spans="1:28" ht="6" customHeight="1">
      <c r="B32" s="1179"/>
      <c r="C32" s="1792"/>
      <c r="Y32" s="1176"/>
      <c r="Z32" s="1176"/>
      <c r="AA32" s="1176"/>
    </row>
    <row r="33" spans="1:28" ht="17.25" customHeight="1">
      <c r="B33" s="1179"/>
      <c r="C33" s="5461" t="str">
        <f>cst_wskakunin_BUILD__address</f>
        <v>埼玉県さいたま市緑区</v>
      </c>
      <c r="D33" s="5461"/>
      <c r="E33" s="5461"/>
      <c r="F33" s="5461"/>
      <c r="G33" s="5461"/>
      <c r="H33" s="5461"/>
      <c r="I33" s="5461"/>
      <c r="J33" s="5461"/>
      <c r="K33" s="5461"/>
      <c r="L33" s="5461"/>
      <c r="M33" s="5461"/>
      <c r="N33" s="5461"/>
      <c r="O33" s="5461"/>
      <c r="P33" s="5461"/>
      <c r="Q33" s="5461"/>
      <c r="R33" s="5461"/>
      <c r="S33" s="5461"/>
      <c r="T33" s="5461"/>
      <c r="U33" s="5461"/>
      <c r="V33" s="5461"/>
      <c r="W33" s="5461"/>
      <c r="X33" s="5461"/>
      <c r="Y33" s="5461"/>
      <c r="Z33" s="5461"/>
      <c r="AA33" s="5461"/>
      <c r="AB33" s="5461"/>
    </row>
    <row r="34" spans="1:28" ht="17.25" customHeight="1">
      <c r="B34" s="1179"/>
      <c r="C34" s="5461"/>
      <c r="D34" s="5461"/>
      <c r="E34" s="5461"/>
      <c r="F34" s="5461"/>
      <c r="G34" s="5461"/>
      <c r="H34" s="5461"/>
      <c r="I34" s="5461"/>
      <c r="J34" s="5461"/>
      <c r="K34" s="5461"/>
      <c r="L34" s="5461"/>
      <c r="M34" s="5461"/>
      <c r="N34" s="5461"/>
      <c r="O34" s="5461"/>
      <c r="P34" s="5461"/>
      <c r="Q34" s="5461"/>
      <c r="R34" s="5461"/>
      <c r="S34" s="5461"/>
      <c r="T34" s="5461"/>
      <c r="U34" s="5461"/>
      <c r="V34" s="5461"/>
      <c r="W34" s="5461"/>
      <c r="X34" s="5461"/>
      <c r="Y34" s="5461"/>
      <c r="Z34" s="5461"/>
      <c r="AA34" s="5461"/>
      <c r="AB34" s="5461"/>
    </row>
    <row r="35" spans="1:28" ht="7.5" customHeight="1">
      <c r="B35" s="1179"/>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row>
    <row r="36" spans="1:28" ht="17.25" customHeight="1">
      <c r="A36" s="1176" t="s">
        <v>5116</v>
      </c>
      <c r="B36" s="1179"/>
      <c r="C36" s="1792"/>
      <c r="Y36" s="1176"/>
      <c r="Z36" s="1176"/>
      <c r="AA36" s="1176"/>
    </row>
    <row r="37" spans="1:28" ht="17.25" customHeight="1">
      <c r="B37" s="1179"/>
      <c r="C37" s="5462"/>
      <c r="D37" s="5462"/>
      <c r="E37" s="5462"/>
      <c r="F37" s="5462"/>
      <c r="G37" s="5462"/>
      <c r="H37" s="5462"/>
      <c r="I37" s="5462"/>
      <c r="J37" s="5462"/>
      <c r="K37" s="5462"/>
      <c r="L37" s="5462"/>
      <c r="M37" s="5462"/>
      <c r="N37" s="5462"/>
      <c r="O37" s="5462"/>
      <c r="P37" s="5462"/>
      <c r="Q37" s="5462"/>
      <c r="R37" s="5462"/>
      <c r="S37" s="5462"/>
      <c r="T37" s="5462"/>
      <c r="U37" s="5462"/>
      <c r="V37" s="5462"/>
      <c r="W37" s="5462"/>
      <c r="X37" s="5462"/>
      <c r="Y37" s="5462"/>
      <c r="Z37" s="5462"/>
      <c r="AA37" s="5462"/>
      <c r="AB37" s="5462"/>
    </row>
    <row r="38" spans="1:28" ht="7.5" customHeight="1">
      <c r="B38" s="1179"/>
      <c r="C38" s="1178"/>
      <c r="D38" s="1178"/>
      <c r="E38" s="1178"/>
      <c r="F38" s="1178"/>
      <c r="G38" s="1178"/>
      <c r="H38" s="1178"/>
      <c r="I38" s="1178"/>
      <c r="J38" s="1178"/>
      <c r="K38" s="1178"/>
      <c r="L38" s="1178"/>
      <c r="M38" s="1178"/>
      <c r="N38" s="1178"/>
      <c r="O38" s="1178"/>
      <c r="P38" s="1178"/>
      <c r="Q38" s="1178"/>
      <c r="R38" s="1178"/>
      <c r="S38" s="1178"/>
      <c r="T38" s="1178"/>
      <c r="U38" s="1178"/>
      <c r="V38" s="1178"/>
      <c r="W38" s="1178"/>
      <c r="X38" s="1178"/>
      <c r="Y38" s="1178"/>
      <c r="Z38" s="1178"/>
      <c r="AA38" s="1178"/>
      <c r="AB38" s="1178"/>
    </row>
    <row r="39" spans="1:28" ht="17.25" customHeight="1">
      <c r="A39" s="1176" t="s">
        <v>5117</v>
      </c>
      <c r="K39" s="1792"/>
      <c r="M39" s="1789"/>
      <c r="N39" s="1792"/>
      <c r="S39" s="1792"/>
      <c r="V39" s="1790"/>
      <c r="W39" s="1792"/>
      <c r="X39" s="1794"/>
      <c r="Y39" s="1790"/>
      <c r="Z39" s="1790"/>
      <c r="AA39" s="1790"/>
    </row>
    <row r="40" spans="1:28" ht="6" customHeight="1">
      <c r="B40" s="1179"/>
      <c r="C40" s="1792"/>
      <c r="Y40" s="1176"/>
      <c r="Z40" s="1176"/>
      <c r="AA40" s="1176"/>
    </row>
    <row r="41" spans="1:28" ht="17.25" customHeight="1">
      <c r="C41" s="5420"/>
      <c r="D41" s="5420"/>
      <c r="E41" s="5420"/>
      <c r="F41" s="5420"/>
      <c r="G41" s="5420"/>
      <c r="H41" s="5420"/>
      <c r="I41" s="5420"/>
      <c r="J41" s="5420"/>
      <c r="K41" s="5420"/>
      <c r="L41" s="5420"/>
      <c r="M41" s="5420"/>
      <c r="N41" s="5420"/>
      <c r="O41" s="5420"/>
      <c r="P41" s="5420"/>
      <c r="Q41" s="5420"/>
      <c r="R41" s="5420"/>
      <c r="S41" s="5420"/>
      <c r="T41" s="5420"/>
      <c r="U41" s="5420"/>
      <c r="V41" s="5420"/>
      <c r="W41" s="5420"/>
      <c r="X41" s="5420"/>
      <c r="Y41" s="5420"/>
      <c r="Z41" s="5420"/>
      <c r="AA41" s="5420"/>
      <c r="AB41" s="5420"/>
    </row>
    <row r="42" spans="1:28" ht="17.25" customHeight="1">
      <c r="C42" s="5420"/>
      <c r="D42" s="5420"/>
      <c r="E42" s="5420"/>
      <c r="F42" s="5420"/>
      <c r="G42" s="5420"/>
      <c r="H42" s="5420"/>
      <c r="I42" s="5420"/>
      <c r="J42" s="5420"/>
      <c r="K42" s="5420"/>
      <c r="L42" s="5420"/>
      <c r="M42" s="5420"/>
      <c r="N42" s="5420"/>
      <c r="O42" s="5420"/>
      <c r="P42" s="5420"/>
      <c r="Q42" s="5420"/>
      <c r="R42" s="5420"/>
      <c r="S42" s="5420"/>
      <c r="T42" s="5420"/>
      <c r="U42" s="5420"/>
      <c r="V42" s="5420"/>
      <c r="W42" s="5420"/>
      <c r="X42" s="5420"/>
      <c r="Y42" s="5420"/>
      <c r="Z42" s="5420"/>
      <c r="AA42" s="5420"/>
      <c r="AB42" s="5420"/>
    </row>
    <row r="43" spans="1:28" ht="17.25" customHeight="1">
      <c r="A43" s="1182"/>
      <c r="B43" s="1182"/>
      <c r="C43" s="5488"/>
      <c r="D43" s="5488"/>
      <c r="E43" s="5488"/>
      <c r="F43" s="5488"/>
      <c r="G43" s="5488"/>
      <c r="H43" s="5488"/>
      <c r="I43" s="5488"/>
      <c r="J43" s="5488"/>
      <c r="K43" s="5488"/>
      <c r="L43" s="5488"/>
      <c r="M43" s="5488"/>
      <c r="N43" s="5488"/>
      <c r="O43" s="5488"/>
      <c r="P43" s="5488"/>
      <c r="Q43" s="5488"/>
      <c r="R43" s="5488"/>
      <c r="S43" s="5488"/>
      <c r="T43" s="5488"/>
      <c r="U43" s="5488"/>
      <c r="V43" s="5488"/>
      <c r="W43" s="5488"/>
      <c r="X43" s="5488"/>
      <c r="Y43" s="5488"/>
      <c r="Z43" s="5488"/>
      <c r="AA43" s="5488"/>
      <c r="AB43" s="5488"/>
    </row>
    <row r="44" spans="1:28" ht="26.25" customHeight="1">
      <c r="A44" s="5489" t="s">
        <v>3114</v>
      </c>
      <c r="B44" s="5490"/>
      <c r="C44" s="5490"/>
      <c r="D44" s="5490"/>
      <c r="E44" s="5490"/>
      <c r="F44" s="5490"/>
      <c r="G44" s="5490"/>
      <c r="H44" s="5490"/>
      <c r="I44" s="5490"/>
      <c r="J44" s="5491"/>
      <c r="K44" s="5492" t="s">
        <v>3633</v>
      </c>
      <c r="L44" s="5493"/>
      <c r="M44" s="5493"/>
      <c r="N44" s="5493"/>
      <c r="O44" s="5493"/>
      <c r="P44" s="5493"/>
      <c r="Q44" s="5493"/>
      <c r="R44" s="5493"/>
      <c r="S44" s="5493"/>
      <c r="T44" s="5493"/>
      <c r="U44" s="5493"/>
      <c r="V44" s="5493"/>
      <c r="W44" s="5493"/>
      <c r="X44" s="5493"/>
      <c r="Y44" s="5493"/>
      <c r="Z44" s="5493"/>
      <c r="AA44" s="5493"/>
      <c r="AB44" s="5494"/>
    </row>
    <row r="45" spans="1:28" ht="26.25" customHeight="1">
      <c r="A45" s="5489" t="s">
        <v>3634</v>
      </c>
      <c r="B45" s="5490"/>
      <c r="C45" s="5490"/>
      <c r="D45" s="5490"/>
      <c r="E45" s="5490"/>
      <c r="F45" s="5490"/>
      <c r="G45" s="5490"/>
      <c r="H45" s="5490"/>
      <c r="I45" s="5490"/>
      <c r="J45" s="5491"/>
      <c r="K45" s="5495"/>
      <c r="L45" s="5496"/>
      <c r="M45" s="5496"/>
      <c r="N45" s="5496"/>
      <c r="O45" s="5496"/>
      <c r="P45" s="5496"/>
      <c r="Q45" s="5496"/>
      <c r="R45" s="5496"/>
      <c r="S45" s="5496"/>
      <c r="T45" s="5496"/>
      <c r="U45" s="5496"/>
      <c r="V45" s="5496"/>
      <c r="W45" s="5496"/>
      <c r="X45" s="5496"/>
      <c r="Y45" s="5496"/>
      <c r="Z45" s="5496"/>
      <c r="AA45" s="5496"/>
      <c r="AB45" s="5497"/>
    </row>
    <row r="46" spans="1:28" ht="26.25" customHeight="1">
      <c r="A46" s="5501" t="s">
        <v>3635</v>
      </c>
      <c r="B46" s="5502"/>
      <c r="C46" s="5502"/>
      <c r="D46" s="5502"/>
      <c r="E46" s="5502"/>
      <c r="F46" s="5502"/>
      <c r="G46" s="5502"/>
      <c r="H46" s="5502"/>
      <c r="I46" s="5502"/>
      <c r="J46" s="5503"/>
      <c r="K46" s="5495"/>
      <c r="L46" s="5496"/>
      <c r="M46" s="5496"/>
      <c r="N46" s="5496"/>
      <c r="O46" s="5496"/>
      <c r="P46" s="5496"/>
      <c r="Q46" s="5496"/>
      <c r="R46" s="5496"/>
      <c r="S46" s="5496"/>
      <c r="T46" s="5496"/>
      <c r="U46" s="5496"/>
      <c r="V46" s="5496"/>
      <c r="W46" s="5496"/>
      <c r="X46" s="5496"/>
      <c r="Y46" s="5496"/>
      <c r="Z46" s="5496"/>
      <c r="AA46" s="5496"/>
      <c r="AB46" s="5497"/>
    </row>
    <row r="47" spans="1:28" ht="26.25" customHeight="1">
      <c r="A47" s="5504" t="s">
        <v>3953</v>
      </c>
      <c r="B47" s="5504"/>
      <c r="C47" s="5504"/>
      <c r="D47" s="5504"/>
      <c r="E47" s="5504"/>
      <c r="F47" s="5504"/>
      <c r="G47" s="5504"/>
      <c r="H47" s="5504"/>
      <c r="I47" s="5504"/>
      <c r="J47" s="5505"/>
      <c r="K47" s="5498"/>
      <c r="L47" s="5499"/>
      <c r="M47" s="5499"/>
      <c r="N47" s="5499"/>
      <c r="O47" s="5499"/>
      <c r="P47" s="5499"/>
      <c r="Q47" s="5499"/>
      <c r="R47" s="5499"/>
      <c r="S47" s="5499"/>
      <c r="T47" s="5499"/>
      <c r="U47" s="5499"/>
      <c r="V47" s="5499"/>
      <c r="W47" s="5499"/>
      <c r="X47" s="5499"/>
      <c r="Y47" s="5499"/>
      <c r="Z47" s="5499"/>
      <c r="AA47" s="5499"/>
      <c r="AB47" s="5500"/>
    </row>
    <row r="48" spans="1:28" ht="17.25" customHeight="1">
      <c r="A48" s="1796" t="s">
        <v>3028</v>
      </c>
      <c r="B48" s="1796"/>
    </row>
    <row r="49" spans="1:1" ht="17.25" customHeight="1">
      <c r="A49" s="1796" t="s">
        <v>5118</v>
      </c>
    </row>
    <row r="50" spans="1:1" ht="17.25" customHeight="1">
      <c r="A50" s="1796" t="s">
        <v>5119</v>
      </c>
    </row>
    <row r="51" spans="1:1" ht="17.25" customHeight="1">
      <c r="A51" s="1796" t="s">
        <v>5120</v>
      </c>
    </row>
    <row r="52" spans="1:1" ht="17.25" customHeight="1">
      <c r="A52" s="1796" t="s">
        <v>4543</v>
      </c>
    </row>
  </sheetData>
  <mergeCells count="15">
    <mergeCell ref="D23:J23"/>
    <mergeCell ref="A2:AB2"/>
    <mergeCell ref="U5:V5"/>
    <mergeCell ref="S9:AB10"/>
    <mergeCell ref="S11:AB12"/>
    <mergeCell ref="A18:AB18"/>
    <mergeCell ref="C26:D26"/>
    <mergeCell ref="C33:AB34"/>
    <mergeCell ref="C37:AB37"/>
    <mergeCell ref="C41:AB43"/>
    <mergeCell ref="A44:J44"/>
    <mergeCell ref="K44:AB47"/>
    <mergeCell ref="A45:J45"/>
    <mergeCell ref="A46:J46"/>
    <mergeCell ref="A47:J47"/>
  </mergeCells>
  <phoneticPr fontId="136"/>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41" customWidth="1"/>
    <col min="2" max="2" width="3.625" style="741" customWidth="1"/>
    <col min="3" max="3" width="3.25" style="741" customWidth="1"/>
    <col min="4" max="4" width="3.625" style="741" customWidth="1"/>
    <col min="5" max="5" width="3.25" style="741" bestFit="1" customWidth="1"/>
    <col min="6" max="6" width="3.625" style="741" customWidth="1"/>
    <col min="7" max="7" width="3" style="741" customWidth="1"/>
    <col min="8" max="8" width="6.75" style="741" bestFit="1" customWidth="1"/>
    <col min="9" max="9" width="3.25" style="741" bestFit="1" customWidth="1"/>
    <col min="10" max="10" width="5.5" style="741" customWidth="1"/>
    <col min="11" max="11" width="3.25" style="741" bestFit="1" customWidth="1"/>
    <col min="12" max="12" width="5.5" style="741" customWidth="1"/>
    <col min="13" max="13" width="3.25" style="741" bestFit="1" customWidth="1"/>
    <col min="14" max="14" width="6.75" style="741" customWidth="1"/>
    <col min="15" max="15" width="3.25" style="741" bestFit="1" customWidth="1"/>
    <col min="16" max="16" width="5.5" style="741" customWidth="1"/>
    <col min="17" max="17" width="3.25" style="741" bestFit="1" customWidth="1"/>
    <col min="18" max="18" width="5.5" style="741" customWidth="1"/>
    <col min="19" max="19" width="4.625" style="741" customWidth="1"/>
    <col min="20" max="256" width="9" style="741" customWidth="1"/>
    <col min="257" max="257" width="1.625" style="741" customWidth="1"/>
    <col min="258" max="258" width="3.625" style="741" customWidth="1"/>
    <col min="259" max="259" width="3.25" style="741" customWidth="1"/>
    <col min="260" max="260" width="3.625" style="741" customWidth="1"/>
    <col min="261" max="261" width="3.25" style="741" bestFit="1" customWidth="1"/>
    <col min="262" max="262" width="3.625" style="741" customWidth="1"/>
    <col min="263" max="263" width="3" style="741" customWidth="1"/>
    <col min="264" max="264" width="6.75" style="741" bestFit="1" customWidth="1"/>
    <col min="265" max="265" width="3.25" style="741" bestFit="1" customWidth="1"/>
    <col min="266" max="266" width="5.5" style="741" customWidth="1"/>
    <col min="267" max="267" width="3.25" style="741" bestFit="1" customWidth="1"/>
    <col min="268" max="268" width="5.5" style="741" customWidth="1"/>
    <col min="269" max="269" width="3.25" style="741" bestFit="1" customWidth="1"/>
    <col min="270" max="270" width="6.75" style="741" customWidth="1"/>
    <col min="271" max="271" width="3.25" style="741" bestFit="1" customWidth="1"/>
    <col min="272" max="272" width="5.5" style="741" customWidth="1"/>
    <col min="273" max="273" width="3.25" style="741" bestFit="1" customWidth="1"/>
    <col min="274" max="274" width="5.5" style="741" customWidth="1"/>
    <col min="275" max="275" width="4.625" style="741" customWidth="1"/>
    <col min="276" max="512" width="9" style="741" customWidth="1"/>
    <col min="513" max="513" width="1.625" style="741" customWidth="1"/>
    <col min="514" max="514" width="3.625" style="741" customWidth="1"/>
    <col min="515" max="515" width="3.25" style="741" customWidth="1"/>
    <col min="516" max="516" width="3.625" style="741" customWidth="1"/>
    <col min="517" max="517" width="3.25" style="741" bestFit="1" customWidth="1"/>
    <col min="518" max="518" width="3.625" style="741" customWidth="1"/>
    <col min="519" max="519" width="3" style="741" customWidth="1"/>
    <col min="520" max="520" width="6.75" style="741" bestFit="1" customWidth="1"/>
    <col min="521" max="521" width="3.25" style="741" bestFit="1" customWidth="1"/>
    <col min="522" max="522" width="5.5" style="741" customWidth="1"/>
    <col min="523" max="523" width="3.25" style="741" bestFit="1" customWidth="1"/>
    <col min="524" max="524" width="5.5" style="741" customWidth="1"/>
    <col min="525" max="525" width="3.25" style="741" bestFit="1" customWidth="1"/>
    <col min="526" max="526" width="6.75" style="741" customWidth="1"/>
    <col min="527" max="527" width="3.25" style="741" bestFit="1" customWidth="1"/>
    <col min="528" max="528" width="5.5" style="741" customWidth="1"/>
    <col min="529" max="529" width="3.25" style="741" bestFit="1" customWidth="1"/>
    <col min="530" max="530" width="5.5" style="741" customWidth="1"/>
    <col min="531" max="531" width="4.625" style="741" customWidth="1"/>
    <col min="532" max="768" width="9" style="741" customWidth="1"/>
    <col min="769" max="769" width="1.625" style="741" customWidth="1"/>
    <col min="770" max="770" width="3.625" style="741" customWidth="1"/>
    <col min="771" max="771" width="3.25" style="741" customWidth="1"/>
    <col min="772" max="772" width="3.625" style="741" customWidth="1"/>
    <col min="773" max="773" width="3.25" style="741" bestFit="1" customWidth="1"/>
    <col min="774" max="774" width="3.625" style="741" customWidth="1"/>
    <col min="775" max="775" width="3" style="741" customWidth="1"/>
    <col min="776" max="776" width="6.75" style="741" bestFit="1" customWidth="1"/>
    <col min="777" max="777" width="3.25" style="741" bestFit="1" customWidth="1"/>
    <col min="778" max="778" width="5.5" style="741" customWidth="1"/>
    <col min="779" max="779" width="3.25" style="741" bestFit="1" customWidth="1"/>
    <col min="780" max="780" width="5.5" style="741" customWidth="1"/>
    <col min="781" max="781" width="3.25" style="741" bestFit="1" customWidth="1"/>
    <col min="782" max="782" width="6.75" style="741" customWidth="1"/>
    <col min="783" max="783" width="3.25" style="741" bestFit="1" customWidth="1"/>
    <col min="784" max="784" width="5.5" style="741" customWidth="1"/>
    <col min="785" max="785" width="3.25" style="741" bestFit="1" customWidth="1"/>
    <col min="786" max="786" width="5.5" style="741" customWidth="1"/>
    <col min="787" max="787" width="4.625" style="741" customWidth="1"/>
    <col min="788" max="1024" width="9" style="741" customWidth="1"/>
    <col min="1025" max="1025" width="1.625" style="741" customWidth="1"/>
    <col min="1026" max="1026" width="3.625" style="741" customWidth="1"/>
    <col min="1027" max="1027" width="3.25" style="741" customWidth="1"/>
    <col min="1028" max="1028" width="3.625" style="741" customWidth="1"/>
    <col min="1029" max="1029" width="3.25" style="741" bestFit="1" customWidth="1"/>
    <col min="1030" max="1030" width="3.625" style="741" customWidth="1"/>
    <col min="1031" max="1031" width="3" style="741" customWidth="1"/>
    <col min="1032" max="1032" width="6.75" style="741" bestFit="1" customWidth="1"/>
    <col min="1033" max="1033" width="3.25" style="741" bestFit="1" customWidth="1"/>
    <col min="1034" max="1034" width="5.5" style="741" customWidth="1"/>
    <col min="1035" max="1035" width="3.25" style="741" bestFit="1" customWidth="1"/>
    <col min="1036" max="1036" width="5.5" style="741" customWidth="1"/>
    <col min="1037" max="1037" width="3.25" style="741" bestFit="1" customWidth="1"/>
    <col min="1038" max="1038" width="6.75" style="741" customWidth="1"/>
    <col min="1039" max="1039" width="3.25" style="741" bestFit="1" customWidth="1"/>
    <col min="1040" max="1040" width="5.5" style="741" customWidth="1"/>
    <col min="1041" max="1041" width="3.25" style="741" bestFit="1" customWidth="1"/>
    <col min="1042" max="1042" width="5.5" style="741" customWidth="1"/>
    <col min="1043" max="1043" width="4.625" style="741" customWidth="1"/>
    <col min="1044" max="1280" width="9" style="741" customWidth="1"/>
    <col min="1281" max="1281" width="1.625" style="741" customWidth="1"/>
    <col min="1282" max="1282" width="3.625" style="741" customWidth="1"/>
    <col min="1283" max="1283" width="3.25" style="741" customWidth="1"/>
    <col min="1284" max="1284" width="3.625" style="741" customWidth="1"/>
    <col min="1285" max="1285" width="3.25" style="741" bestFit="1" customWidth="1"/>
    <col min="1286" max="1286" width="3.625" style="741" customWidth="1"/>
    <col min="1287" max="1287" width="3" style="741" customWidth="1"/>
    <col min="1288" max="1288" width="6.75" style="741" bestFit="1" customWidth="1"/>
    <col min="1289" max="1289" width="3.25" style="741" bestFit="1" customWidth="1"/>
    <col min="1290" max="1290" width="5.5" style="741" customWidth="1"/>
    <col min="1291" max="1291" width="3.25" style="741" bestFit="1" customWidth="1"/>
    <col min="1292" max="1292" width="5.5" style="741" customWidth="1"/>
    <col min="1293" max="1293" width="3.25" style="741" bestFit="1" customWidth="1"/>
    <col min="1294" max="1294" width="6.75" style="741" customWidth="1"/>
    <col min="1295" max="1295" width="3.25" style="741" bestFit="1" customWidth="1"/>
    <col min="1296" max="1296" width="5.5" style="741" customWidth="1"/>
    <col min="1297" max="1297" width="3.25" style="741" bestFit="1" customWidth="1"/>
    <col min="1298" max="1298" width="5.5" style="741" customWidth="1"/>
    <col min="1299" max="1299" width="4.625" style="741" customWidth="1"/>
    <col min="1300" max="1536" width="9" style="741" customWidth="1"/>
    <col min="1537" max="1537" width="1.625" style="741" customWidth="1"/>
    <col min="1538" max="1538" width="3.625" style="741" customWidth="1"/>
    <col min="1539" max="1539" width="3.25" style="741" customWidth="1"/>
    <col min="1540" max="1540" width="3.625" style="741" customWidth="1"/>
    <col min="1541" max="1541" width="3.25" style="741" bestFit="1" customWidth="1"/>
    <col min="1542" max="1542" width="3.625" style="741" customWidth="1"/>
    <col min="1543" max="1543" width="3" style="741" customWidth="1"/>
    <col min="1544" max="1544" width="6.75" style="741" bestFit="1" customWidth="1"/>
    <col min="1545" max="1545" width="3.25" style="741" bestFit="1" customWidth="1"/>
    <col min="1546" max="1546" width="5.5" style="741" customWidth="1"/>
    <col min="1547" max="1547" width="3.25" style="741" bestFit="1" customWidth="1"/>
    <col min="1548" max="1548" width="5.5" style="741" customWidth="1"/>
    <col min="1549" max="1549" width="3.25" style="741" bestFit="1" customWidth="1"/>
    <col min="1550" max="1550" width="6.75" style="741" customWidth="1"/>
    <col min="1551" max="1551" width="3.25" style="741" bestFit="1" customWidth="1"/>
    <col min="1552" max="1552" width="5.5" style="741" customWidth="1"/>
    <col min="1553" max="1553" width="3.25" style="741" bestFit="1" customWidth="1"/>
    <col min="1554" max="1554" width="5.5" style="741" customWidth="1"/>
    <col min="1555" max="1555" width="4.625" style="741" customWidth="1"/>
    <col min="1556" max="1792" width="9" style="741" customWidth="1"/>
    <col min="1793" max="1793" width="1.625" style="741" customWidth="1"/>
    <col min="1794" max="1794" width="3.625" style="741" customWidth="1"/>
    <col min="1795" max="1795" width="3.25" style="741" customWidth="1"/>
    <col min="1796" max="1796" width="3.625" style="741" customWidth="1"/>
    <col min="1797" max="1797" width="3.25" style="741" bestFit="1" customWidth="1"/>
    <col min="1798" max="1798" width="3.625" style="741" customWidth="1"/>
    <col min="1799" max="1799" width="3" style="741" customWidth="1"/>
    <col min="1800" max="1800" width="6.75" style="741" bestFit="1" customWidth="1"/>
    <col min="1801" max="1801" width="3.25" style="741" bestFit="1" customWidth="1"/>
    <col min="1802" max="1802" width="5.5" style="741" customWidth="1"/>
    <col min="1803" max="1803" width="3.25" style="741" bestFit="1" customWidth="1"/>
    <col min="1804" max="1804" width="5.5" style="741" customWidth="1"/>
    <col min="1805" max="1805" width="3.25" style="741" bestFit="1" customWidth="1"/>
    <col min="1806" max="1806" width="6.75" style="741" customWidth="1"/>
    <col min="1807" max="1807" width="3.25" style="741" bestFit="1" customWidth="1"/>
    <col min="1808" max="1808" width="5.5" style="741" customWidth="1"/>
    <col min="1809" max="1809" width="3.25" style="741" bestFit="1" customWidth="1"/>
    <col min="1810" max="1810" width="5.5" style="741" customWidth="1"/>
    <col min="1811" max="1811" width="4.625" style="741" customWidth="1"/>
    <col min="1812" max="2048" width="9" style="741" customWidth="1"/>
    <col min="2049" max="2049" width="1.625" style="741" customWidth="1"/>
    <col min="2050" max="2050" width="3.625" style="741" customWidth="1"/>
    <col min="2051" max="2051" width="3.25" style="741" customWidth="1"/>
    <col min="2052" max="2052" width="3.625" style="741" customWidth="1"/>
    <col min="2053" max="2053" width="3.25" style="741" bestFit="1" customWidth="1"/>
    <col min="2054" max="2054" width="3.625" style="741" customWidth="1"/>
    <col min="2055" max="2055" width="3" style="741" customWidth="1"/>
    <col min="2056" max="2056" width="6.75" style="741" bestFit="1" customWidth="1"/>
    <col min="2057" max="2057" width="3.25" style="741" bestFit="1" customWidth="1"/>
    <col min="2058" max="2058" width="5.5" style="741" customWidth="1"/>
    <col min="2059" max="2059" width="3.25" style="741" bestFit="1" customWidth="1"/>
    <col min="2060" max="2060" width="5.5" style="741" customWidth="1"/>
    <col min="2061" max="2061" width="3.25" style="741" bestFit="1" customWidth="1"/>
    <col min="2062" max="2062" width="6.75" style="741" customWidth="1"/>
    <col min="2063" max="2063" width="3.25" style="741" bestFit="1" customWidth="1"/>
    <col min="2064" max="2064" width="5.5" style="741" customWidth="1"/>
    <col min="2065" max="2065" width="3.25" style="741" bestFit="1" customWidth="1"/>
    <col min="2066" max="2066" width="5.5" style="741" customWidth="1"/>
    <col min="2067" max="2067" width="4.625" style="741" customWidth="1"/>
    <col min="2068" max="2304" width="9" style="741" customWidth="1"/>
    <col min="2305" max="2305" width="1.625" style="741" customWidth="1"/>
    <col min="2306" max="2306" width="3.625" style="741" customWidth="1"/>
    <col min="2307" max="2307" width="3.25" style="741" customWidth="1"/>
    <col min="2308" max="2308" width="3.625" style="741" customWidth="1"/>
    <col min="2309" max="2309" width="3.25" style="741" bestFit="1" customWidth="1"/>
    <col min="2310" max="2310" width="3.625" style="741" customWidth="1"/>
    <col min="2311" max="2311" width="3" style="741" customWidth="1"/>
    <col min="2312" max="2312" width="6.75" style="741" bestFit="1" customWidth="1"/>
    <col min="2313" max="2313" width="3.25" style="741" bestFit="1" customWidth="1"/>
    <col min="2314" max="2314" width="5.5" style="741" customWidth="1"/>
    <col min="2315" max="2315" width="3.25" style="741" bestFit="1" customWidth="1"/>
    <col min="2316" max="2316" width="5.5" style="741" customWidth="1"/>
    <col min="2317" max="2317" width="3.25" style="741" bestFit="1" customWidth="1"/>
    <col min="2318" max="2318" width="6.75" style="741" customWidth="1"/>
    <col min="2319" max="2319" width="3.25" style="741" bestFit="1" customWidth="1"/>
    <col min="2320" max="2320" width="5.5" style="741" customWidth="1"/>
    <col min="2321" max="2321" width="3.25" style="741" bestFit="1" customWidth="1"/>
    <col min="2322" max="2322" width="5.5" style="741" customWidth="1"/>
    <col min="2323" max="2323" width="4.625" style="741" customWidth="1"/>
    <col min="2324" max="2560" width="9" style="741" customWidth="1"/>
    <col min="2561" max="2561" width="1.625" style="741" customWidth="1"/>
    <col min="2562" max="2562" width="3.625" style="741" customWidth="1"/>
    <col min="2563" max="2563" width="3.25" style="741" customWidth="1"/>
    <col min="2564" max="2564" width="3.625" style="741" customWidth="1"/>
    <col min="2565" max="2565" width="3.25" style="741" bestFit="1" customWidth="1"/>
    <col min="2566" max="2566" width="3.625" style="741" customWidth="1"/>
    <col min="2567" max="2567" width="3" style="741" customWidth="1"/>
    <col min="2568" max="2568" width="6.75" style="741" bestFit="1" customWidth="1"/>
    <col min="2569" max="2569" width="3.25" style="741" bestFit="1" customWidth="1"/>
    <col min="2570" max="2570" width="5.5" style="741" customWidth="1"/>
    <col min="2571" max="2571" width="3.25" style="741" bestFit="1" customWidth="1"/>
    <col min="2572" max="2572" width="5.5" style="741" customWidth="1"/>
    <col min="2573" max="2573" width="3.25" style="741" bestFit="1" customWidth="1"/>
    <col min="2574" max="2574" width="6.75" style="741" customWidth="1"/>
    <col min="2575" max="2575" width="3.25" style="741" bestFit="1" customWidth="1"/>
    <col min="2576" max="2576" width="5.5" style="741" customWidth="1"/>
    <col min="2577" max="2577" width="3.25" style="741" bestFit="1" customWidth="1"/>
    <col min="2578" max="2578" width="5.5" style="741" customWidth="1"/>
    <col min="2579" max="2579" width="4.625" style="741" customWidth="1"/>
    <col min="2580" max="2816" width="9" style="741" customWidth="1"/>
    <col min="2817" max="2817" width="1.625" style="741" customWidth="1"/>
    <col min="2818" max="2818" width="3.625" style="741" customWidth="1"/>
    <col min="2819" max="2819" width="3.25" style="741" customWidth="1"/>
    <col min="2820" max="2820" width="3.625" style="741" customWidth="1"/>
    <col min="2821" max="2821" width="3.25" style="741" bestFit="1" customWidth="1"/>
    <col min="2822" max="2822" width="3.625" style="741" customWidth="1"/>
    <col min="2823" max="2823" width="3" style="741" customWidth="1"/>
    <col min="2824" max="2824" width="6.75" style="741" bestFit="1" customWidth="1"/>
    <col min="2825" max="2825" width="3.25" style="741" bestFit="1" customWidth="1"/>
    <col min="2826" max="2826" width="5.5" style="741" customWidth="1"/>
    <col min="2827" max="2827" width="3.25" style="741" bestFit="1" customWidth="1"/>
    <col min="2828" max="2828" width="5.5" style="741" customWidth="1"/>
    <col min="2829" max="2829" width="3.25" style="741" bestFit="1" customWidth="1"/>
    <col min="2830" max="2830" width="6.75" style="741" customWidth="1"/>
    <col min="2831" max="2831" width="3.25" style="741" bestFit="1" customWidth="1"/>
    <col min="2832" max="2832" width="5.5" style="741" customWidth="1"/>
    <col min="2833" max="2833" width="3.25" style="741" bestFit="1" customWidth="1"/>
    <col min="2834" max="2834" width="5.5" style="741" customWidth="1"/>
    <col min="2835" max="2835" width="4.625" style="741" customWidth="1"/>
    <col min="2836" max="3072" width="9" style="741" customWidth="1"/>
    <col min="3073" max="3073" width="1.625" style="741" customWidth="1"/>
    <col min="3074" max="3074" width="3.625" style="741" customWidth="1"/>
    <col min="3075" max="3075" width="3.25" style="741" customWidth="1"/>
    <col min="3076" max="3076" width="3.625" style="741" customWidth="1"/>
    <col min="3077" max="3077" width="3.25" style="741" bestFit="1" customWidth="1"/>
    <col min="3078" max="3078" width="3.625" style="741" customWidth="1"/>
    <col min="3079" max="3079" width="3" style="741" customWidth="1"/>
    <col min="3080" max="3080" width="6.75" style="741" bestFit="1" customWidth="1"/>
    <col min="3081" max="3081" width="3.25" style="741" bestFit="1" customWidth="1"/>
    <col min="3082" max="3082" width="5.5" style="741" customWidth="1"/>
    <col min="3083" max="3083" width="3.25" style="741" bestFit="1" customWidth="1"/>
    <col min="3084" max="3084" width="5.5" style="741" customWidth="1"/>
    <col min="3085" max="3085" width="3.25" style="741" bestFit="1" customWidth="1"/>
    <col min="3086" max="3086" width="6.75" style="741" customWidth="1"/>
    <col min="3087" max="3087" width="3.25" style="741" bestFit="1" customWidth="1"/>
    <col min="3088" max="3088" width="5.5" style="741" customWidth="1"/>
    <col min="3089" max="3089" width="3.25" style="741" bestFit="1" customWidth="1"/>
    <col min="3090" max="3090" width="5.5" style="741" customWidth="1"/>
    <col min="3091" max="3091" width="4.625" style="741" customWidth="1"/>
    <col min="3092" max="3328" width="9" style="741" customWidth="1"/>
    <col min="3329" max="3329" width="1.625" style="741" customWidth="1"/>
    <col min="3330" max="3330" width="3.625" style="741" customWidth="1"/>
    <col min="3331" max="3331" width="3.25" style="741" customWidth="1"/>
    <col min="3332" max="3332" width="3.625" style="741" customWidth="1"/>
    <col min="3333" max="3333" width="3.25" style="741" bestFit="1" customWidth="1"/>
    <col min="3334" max="3334" width="3.625" style="741" customWidth="1"/>
    <col min="3335" max="3335" width="3" style="741" customWidth="1"/>
    <col min="3336" max="3336" width="6.75" style="741" bestFit="1" customWidth="1"/>
    <col min="3337" max="3337" width="3.25" style="741" bestFit="1" customWidth="1"/>
    <col min="3338" max="3338" width="5.5" style="741" customWidth="1"/>
    <col min="3339" max="3339" width="3.25" style="741" bestFit="1" customWidth="1"/>
    <col min="3340" max="3340" width="5.5" style="741" customWidth="1"/>
    <col min="3341" max="3341" width="3.25" style="741" bestFit="1" customWidth="1"/>
    <col min="3342" max="3342" width="6.75" style="741" customWidth="1"/>
    <col min="3343" max="3343" width="3.25" style="741" bestFit="1" customWidth="1"/>
    <col min="3344" max="3344" width="5.5" style="741" customWidth="1"/>
    <col min="3345" max="3345" width="3.25" style="741" bestFit="1" customWidth="1"/>
    <col min="3346" max="3346" width="5.5" style="741" customWidth="1"/>
    <col min="3347" max="3347" width="4.625" style="741" customWidth="1"/>
    <col min="3348" max="3584" width="9" style="741" customWidth="1"/>
    <col min="3585" max="3585" width="1.625" style="741" customWidth="1"/>
    <col min="3586" max="3586" width="3.625" style="741" customWidth="1"/>
    <col min="3587" max="3587" width="3.25" style="741" customWidth="1"/>
    <col min="3588" max="3588" width="3.625" style="741" customWidth="1"/>
    <col min="3589" max="3589" width="3.25" style="741" bestFit="1" customWidth="1"/>
    <col min="3590" max="3590" width="3.625" style="741" customWidth="1"/>
    <col min="3591" max="3591" width="3" style="741" customWidth="1"/>
    <col min="3592" max="3592" width="6.75" style="741" bestFit="1" customWidth="1"/>
    <col min="3593" max="3593" width="3.25" style="741" bestFit="1" customWidth="1"/>
    <col min="3594" max="3594" width="5.5" style="741" customWidth="1"/>
    <col min="3595" max="3595" width="3.25" style="741" bestFit="1" customWidth="1"/>
    <col min="3596" max="3596" width="5.5" style="741" customWidth="1"/>
    <col min="3597" max="3597" width="3.25" style="741" bestFit="1" customWidth="1"/>
    <col min="3598" max="3598" width="6.75" style="741" customWidth="1"/>
    <col min="3599" max="3599" width="3.25" style="741" bestFit="1" customWidth="1"/>
    <col min="3600" max="3600" width="5.5" style="741" customWidth="1"/>
    <col min="3601" max="3601" width="3.25" style="741" bestFit="1" customWidth="1"/>
    <col min="3602" max="3602" width="5.5" style="741" customWidth="1"/>
    <col min="3603" max="3603" width="4.625" style="741" customWidth="1"/>
    <col min="3604" max="3840" width="9" style="741" customWidth="1"/>
    <col min="3841" max="3841" width="1.625" style="741" customWidth="1"/>
    <col min="3842" max="3842" width="3.625" style="741" customWidth="1"/>
    <col min="3843" max="3843" width="3.25" style="741" customWidth="1"/>
    <col min="3844" max="3844" width="3.625" style="741" customWidth="1"/>
    <col min="3845" max="3845" width="3.25" style="741" bestFit="1" customWidth="1"/>
    <col min="3846" max="3846" width="3.625" style="741" customWidth="1"/>
    <col min="3847" max="3847" width="3" style="741" customWidth="1"/>
    <col min="3848" max="3848" width="6.75" style="741" bestFit="1" customWidth="1"/>
    <col min="3849" max="3849" width="3.25" style="741" bestFit="1" customWidth="1"/>
    <col min="3850" max="3850" width="5.5" style="741" customWidth="1"/>
    <col min="3851" max="3851" width="3.25" style="741" bestFit="1" customWidth="1"/>
    <col min="3852" max="3852" width="5.5" style="741" customWidth="1"/>
    <col min="3853" max="3853" width="3.25" style="741" bestFit="1" customWidth="1"/>
    <col min="3854" max="3854" width="6.75" style="741" customWidth="1"/>
    <col min="3855" max="3855" width="3.25" style="741" bestFit="1" customWidth="1"/>
    <col min="3856" max="3856" width="5.5" style="741" customWidth="1"/>
    <col min="3857" max="3857" width="3.25" style="741" bestFit="1" customWidth="1"/>
    <col min="3858" max="3858" width="5.5" style="741" customWidth="1"/>
    <col min="3859" max="3859" width="4.625" style="741" customWidth="1"/>
    <col min="3860" max="4096" width="9" style="741" customWidth="1"/>
    <col min="4097" max="4097" width="1.625" style="741" customWidth="1"/>
    <col min="4098" max="4098" width="3.625" style="741" customWidth="1"/>
    <col min="4099" max="4099" width="3.25" style="741" customWidth="1"/>
    <col min="4100" max="4100" width="3.625" style="741" customWidth="1"/>
    <col min="4101" max="4101" width="3.25" style="741" bestFit="1" customWidth="1"/>
    <col min="4102" max="4102" width="3.625" style="741" customWidth="1"/>
    <col min="4103" max="4103" width="3" style="741" customWidth="1"/>
    <col min="4104" max="4104" width="6.75" style="741" bestFit="1" customWidth="1"/>
    <col min="4105" max="4105" width="3.25" style="741" bestFit="1" customWidth="1"/>
    <col min="4106" max="4106" width="5.5" style="741" customWidth="1"/>
    <col min="4107" max="4107" width="3.25" style="741" bestFit="1" customWidth="1"/>
    <col min="4108" max="4108" width="5.5" style="741" customWidth="1"/>
    <col min="4109" max="4109" width="3.25" style="741" bestFit="1" customWidth="1"/>
    <col min="4110" max="4110" width="6.75" style="741" customWidth="1"/>
    <col min="4111" max="4111" width="3.25" style="741" bestFit="1" customWidth="1"/>
    <col min="4112" max="4112" width="5.5" style="741" customWidth="1"/>
    <col min="4113" max="4113" width="3.25" style="741" bestFit="1" customWidth="1"/>
    <col min="4114" max="4114" width="5.5" style="741" customWidth="1"/>
    <col min="4115" max="4115" width="4.625" style="741" customWidth="1"/>
    <col min="4116" max="4352" width="9" style="741" customWidth="1"/>
    <col min="4353" max="4353" width="1.625" style="741" customWidth="1"/>
    <col min="4354" max="4354" width="3.625" style="741" customWidth="1"/>
    <col min="4355" max="4355" width="3.25" style="741" customWidth="1"/>
    <col min="4356" max="4356" width="3.625" style="741" customWidth="1"/>
    <col min="4357" max="4357" width="3.25" style="741" bestFit="1" customWidth="1"/>
    <col min="4358" max="4358" width="3.625" style="741" customWidth="1"/>
    <col min="4359" max="4359" width="3" style="741" customWidth="1"/>
    <col min="4360" max="4360" width="6.75" style="741" bestFit="1" customWidth="1"/>
    <col min="4361" max="4361" width="3.25" style="741" bestFit="1" customWidth="1"/>
    <col min="4362" max="4362" width="5.5" style="741" customWidth="1"/>
    <col min="4363" max="4363" width="3.25" style="741" bestFit="1" customWidth="1"/>
    <col min="4364" max="4364" width="5.5" style="741" customWidth="1"/>
    <col min="4365" max="4365" width="3.25" style="741" bestFit="1" customWidth="1"/>
    <col min="4366" max="4366" width="6.75" style="741" customWidth="1"/>
    <col min="4367" max="4367" width="3.25" style="741" bestFit="1" customWidth="1"/>
    <col min="4368" max="4368" width="5.5" style="741" customWidth="1"/>
    <col min="4369" max="4369" width="3.25" style="741" bestFit="1" customWidth="1"/>
    <col min="4370" max="4370" width="5.5" style="741" customWidth="1"/>
    <col min="4371" max="4371" width="4.625" style="741" customWidth="1"/>
    <col min="4372" max="4608" width="9" style="741" customWidth="1"/>
    <col min="4609" max="4609" width="1.625" style="741" customWidth="1"/>
    <col min="4610" max="4610" width="3.625" style="741" customWidth="1"/>
    <col min="4611" max="4611" width="3.25" style="741" customWidth="1"/>
    <col min="4612" max="4612" width="3.625" style="741" customWidth="1"/>
    <col min="4613" max="4613" width="3.25" style="741" bestFit="1" customWidth="1"/>
    <col min="4614" max="4614" width="3.625" style="741" customWidth="1"/>
    <col min="4615" max="4615" width="3" style="741" customWidth="1"/>
    <col min="4616" max="4616" width="6.75" style="741" bestFit="1" customWidth="1"/>
    <col min="4617" max="4617" width="3.25" style="741" bestFit="1" customWidth="1"/>
    <col min="4618" max="4618" width="5.5" style="741" customWidth="1"/>
    <col min="4619" max="4619" width="3.25" style="741" bestFit="1" customWidth="1"/>
    <col min="4620" max="4620" width="5.5" style="741" customWidth="1"/>
    <col min="4621" max="4621" width="3.25" style="741" bestFit="1" customWidth="1"/>
    <col min="4622" max="4622" width="6.75" style="741" customWidth="1"/>
    <col min="4623" max="4623" width="3.25" style="741" bestFit="1" customWidth="1"/>
    <col min="4624" max="4624" width="5.5" style="741" customWidth="1"/>
    <col min="4625" max="4625" width="3.25" style="741" bestFit="1" customWidth="1"/>
    <col min="4626" max="4626" width="5.5" style="741" customWidth="1"/>
    <col min="4627" max="4627" width="4.625" style="741" customWidth="1"/>
    <col min="4628" max="4864" width="9" style="741" customWidth="1"/>
    <col min="4865" max="4865" width="1.625" style="741" customWidth="1"/>
    <col min="4866" max="4866" width="3.625" style="741" customWidth="1"/>
    <col min="4867" max="4867" width="3.25" style="741" customWidth="1"/>
    <col min="4868" max="4868" width="3.625" style="741" customWidth="1"/>
    <col min="4869" max="4869" width="3.25" style="741" bestFit="1" customWidth="1"/>
    <col min="4870" max="4870" width="3.625" style="741" customWidth="1"/>
    <col min="4871" max="4871" width="3" style="741" customWidth="1"/>
    <col min="4872" max="4872" width="6.75" style="741" bestFit="1" customWidth="1"/>
    <col min="4873" max="4873" width="3.25" style="741" bestFit="1" customWidth="1"/>
    <col min="4874" max="4874" width="5.5" style="741" customWidth="1"/>
    <col min="4875" max="4875" width="3.25" style="741" bestFit="1" customWidth="1"/>
    <col min="4876" max="4876" width="5.5" style="741" customWidth="1"/>
    <col min="4877" max="4877" width="3.25" style="741" bestFit="1" customWidth="1"/>
    <col min="4878" max="4878" width="6.75" style="741" customWidth="1"/>
    <col min="4879" max="4879" width="3.25" style="741" bestFit="1" customWidth="1"/>
    <col min="4880" max="4880" width="5.5" style="741" customWidth="1"/>
    <col min="4881" max="4881" width="3.25" style="741" bestFit="1" customWidth="1"/>
    <col min="4882" max="4882" width="5.5" style="741" customWidth="1"/>
    <col min="4883" max="4883" width="4.625" style="741" customWidth="1"/>
    <col min="4884" max="5120" width="9" style="741" customWidth="1"/>
    <col min="5121" max="5121" width="1.625" style="741" customWidth="1"/>
    <col min="5122" max="5122" width="3.625" style="741" customWidth="1"/>
    <col min="5123" max="5123" width="3.25" style="741" customWidth="1"/>
    <col min="5124" max="5124" width="3.625" style="741" customWidth="1"/>
    <col min="5125" max="5125" width="3.25" style="741" bestFit="1" customWidth="1"/>
    <col min="5126" max="5126" width="3.625" style="741" customWidth="1"/>
    <col min="5127" max="5127" width="3" style="741" customWidth="1"/>
    <col min="5128" max="5128" width="6.75" style="741" bestFit="1" customWidth="1"/>
    <col min="5129" max="5129" width="3.25" style="741" bestFit="1" customWidth="1"/>
    <col min="5130" max="5130" width="5.5" style="741" customWidth="1"/>
    <col min="5131" max="5131" width="3.25" style="741" bestFit="1" customWidth="1"/>
    <col min="5132" max="5132" width="5.5" style="741" customWidth="1"/>
    <col min="5133" max="5133" width="3.25" style="741" bestFit="1" customWidth="1"/>
    <col min="5134" max="5134" width="6.75" style="741" customWidth="1"/>
    <col min="5135" max="5135" width="3.25" style="741" bestFit="1" customWidth="1"/>
    <col min="5136" max="5136" width="5.5" style="741" customWidth="1"/>
    <col min="5137" max="5137" width="3.25" style="741" bestFit="1" customWidth="1"/>
    <col min="5138" max="5138" width="5.5" style="741" customWidth="1"/>
    <col min="5139" max="5139" width="4.625" style="741" customWidth="1"/>
    <col min="5140" max="5376" width="9" style="741" customWidth="1"/>
    <col min="5377" max="5377" width="1.625" style="741" customWidth="1"/>
    <col min="5378" max="5378" width="3.625" style="741" customWidth="1"/>
    <col min="5379" max="5379" width="3.25" style="741" customWidth="1"/>
    <col min="5380" max="5380" width="3.625" style="741" customWidth="1"/>
    <col min="5381" max="5381" width="3.25" style="741" bestFit="1" customWidth="1"/>
    <col min="5382" max="5382" width="3.625" style="741" customWidth="1"/>
    <col min="5383" max="5383" width="3" style="741" customWidth="1"/>
    <col min="5384" max="5384" width="6.75" style="741" bestFit="1" customWidth="1"/>
    <col min="5385" max="5385" width="3.25" style="741" bestFit="1" customWidth="1"/>
    <col min="5386" max="5386" width="5.5" style="741" customWidth="1"/>
    <col min="5387" max="5387" width="3.25" style="741" bestFit="1" customWidth="1"/>
    <col min="5388" max="5388" width="5.5" style="741" customWidth="1"/>
    <col min="5389" max="5389" width="3.25" style="741" bestFit="1" customWidth="1"/>
    <col min="5390" max="5390" width="6.75" style="741" customWidth="1"/>
    <col min="5391" max="5391" width="3.25" style="741" bestFit="1" customWidth="1"/>
    <col min="5392" max="5392" width="5.5" style="741" customWidth="1"/>
    <col min="5393" max="5393" width="3.25" style="741" bestFit="1" customWidth="1"/>
    <col min="5394" max="5394" width="5.5" style="741" customWidth="1"/>
    <col min="5395" max="5395" width="4.625" style="741" customWidth="1"/>
    <col min="5396" max="5632" width="9" style="741" customWidth="1"/>
    <col min="5633" max="5633" width="1.625" style="741" customWidth="1"/>
    <col min="5634" max="5634" width="3.625" style="741" customWidth="1"/>
    <col min="5635" max="5635" width="3.25" style="741" customWidth="1"/>
    <col min="5636" max="5636" width="3.625" style="741" customWidth="1"/>
    <col min="5637" max="5637" width="3.25" style="741" bestFit="1" customWidth="1"/>
    <col min="5638" max="5638" width="3.625" style="741" customWidth="1"/>
    <col min="5639" max="5639" width="3" style="741" customWidth="1"/>
    <col min="5640" max="5640" width="6.75" style="741" bestFit="1" customWidth="1"/>
    <col min="5641" max="5641" width="3.25" style="741" bestFit="1" customWidth="1"/>
    <col min="5642" max="5642" width="5.5" style="741" customWidth="1"/>
    <col min="5643" max="5643" width="3.25" style="741" bestFit="1" customWidth="1"/>
    <col min="5644" max="5644" width="5.5" style="741" customWidth="1"/>
    <col min="5645" max="5645" width="3.25" style="741" bestFit="1" customWidth="1"/>
    <col min="5646" max="5646" width="6.75" style="741" customWidth="1"/>
    <col min="5647" max="5647" width="3.25" style="741" bestFit="1" customWidth="1"/>
    <col min="5648" max="5648" width="5.5" style="741" customWidth="1"/>
    <col min="5649" max="5649" width="3.25" style="741" bestFit="1" customWidth="1"/>
    <col min="5650" max="5650" width="5.5" style="741" customWidth="1"/>
    <col min="5651" max="5651" width="4.625" style="741" customWidth="1"/>
    <col min="5652" max="5888" width="9" style="741" customWidth="1"/>
    <col min="5889" max="5889" width="1.625" style="741" customWidth="1"/>
    <col min="5890" max="5890" width="3.625" style="741" customWidth="1"/>
    <col min="5891" max="5891" width="3.25" style="741" customWidth="1"/>
    <col min="5892" max="5892" width="3.625" style="741" customWidth="1"/>
    <col min="5893" max="5893" width="3.25" style="741" bestFit="1" customWidth="1"/>
    <col min="5894" max="5894" width="3.625" style="741" customWidth="1"/>
    <col min="5895" max="5895" width="3" style="741" customWidth="1"/>
    <col min="5896" max="5896" width="6.75" style="741" bestFit="1" customWidth="1"/>
    <col min="5897" max="5897" width="3.25" style="741" bestFit="1" customWidth="1"/>
    <col min="5898" max="5898" width="5.5" style="741" customWidth="1"/>
    <col min="5899" max="5899" width="3.25" style="741" bestFit="1" customWidth="1"/>
    <col min="5900" max="5900" width="5.5" style="741" customWidth="1"/>
    <col min="5901" max="5901" width="3.25" style="741" bestFit="1" customWidth="1"/>
    <col min="5902" max="5902" width="6.75" style="741" customWidth="1"/>
    <col min="5903" max="5903" width="3.25" style="741" bestFit="1" customWidth="1"/>
    <col min="5904" max="5904" width="5.5" style="741" customWidth="1"/>
    <col min="5905" max="5905" width="3.25" style="741" bestFit="1" customWidth="1"/>
    <col min="5906" max="5906" width="5.5" style="741" customWidth="1"/>
    <col min="5907" max="5907" width="4.625" style="741" customWidth="1"/>
    <col min="5908" max="6144" width="9" style="741" customWidth="1"/>
    <col min="6145" max="6145" width="1.625" style="741" customWidth="1"/>
    <col min="6146" max="6146" width="3.625" style="741" customWidth="1"/>
    <col min="6147" max="6147" width="3.25" style="741" customWidth="1"/>
    <col min="6148" max="6148" width="3.625" style="741" customWidth="1"/>
    <col min="6149" max="6149" width="3.25" style="741" bestFit="1" customWidth="1"/>
    <col min="6150" max="6150" width="3.625" style="741" customWidth="1"/>
    <col min="6151" max="6151" width="3" style="741" customWidth="1"/>
    <col min="6152" max="6152" width="6.75" style="741" bestFit="1" customWidth="1"/>
    <col min="6153" max="6153" width="3.25" style="741" bestFit="1" customWidth="1"/>
    <col min="6154" max="6154" width="5.5" style="741" customWidth="1"/>
    <col min="6155" max="6155" width="3.25" style="741" bestFit="1" customWidth="1"/>
    <col min="6156" max="6156" width="5.5" style="741" customWidth="1"/>
    <col min="6157" max="6157" width="3.25" style="741" bestFit="1" customWidth="1"/>
    <col min="6158" max="6158" width="6.75" style="741" customWidth="1"/>
    <col min="6159" max="6159" width="3.25" style="741" bestFit="1" customWidth="1"/>
    <col min="6160" max="6160" width="5.5" style="741" customWidth="1"/>
    <col min="6161" max="6161" width="3.25" style="741" bestFit="1" customWidth="1"/>
    <col min="6162" max="6162" width="5.5" style="741" customWidth="1"/>
    <col min="6163" max="6163" width="4.625" style="741" customWidth="1"/>
    <col min="6164" max="6400" width="9" style="741" customWidth="1"/>
    <col min="6401" max="6401" width="1.625" style="741" customWidth="1"/>
    <col min="6402" max="6402" width="3.625" style="741" customWidth="1"/>
    <col min="6403" max="6403" width="3.25" style="741" customWidth="1"/>
    <col min="6404" max="6404" width="3.625" style="741" customWidth="1"/>
    <col min="6405" max="6405" width="3.25" style="741" bestFit="1" customWidth="1"/>
    <col min="6406" max="6406" width="3.625" style="741" customWidth="1"/>
    <col min="6407" max="6407" width="3" style="741" customWidth="1"/>
    <col min="6408" max="6408" width="6.75" style="741" bestFit="1" customWidth="1"/>
    <col min="6409" max="6409" width="3.25" style="741" bestFit="1" customWidth="1"/>
    <col min="6410" max="6410" width="5.5" style="741" customWidth="1"/>
    <col min="6411" max="6411" width="3.25" style="741" bestFit="1" customWidth="1"/>
    <col min="6412" max="6412" width="5.5" style="741" customWidth="1"/>
    <col min="6413" max="6413" width="3.25" style="741" bestFit="1" customWidth="1"/>
    <col min="6414" max="6414" width="6.75" style="741" customWidth="1"/>
    <col min="6415" max="6415" width="3.25" style="741" bestFit="1" customWidth="1"/>
    <col min="6416" max="6416" width="5.5" style="741" customWidth="1"/>
    <col min="6417" max="6417" width="3.25" style="741" bestFit="1" customWidth="1"/>
    <col min="6418" max="6418" width="5.5" style="741" customWidth="1"/>
    <col min="6419" max="6419" width="4.625" style="741" customWidth="1"/>
    <col min="6420" max="6656" width="9" style="741" customWidth="1"/>
    <col min="6657" max="6657" width="1.625" style="741" customWidth="1"/>
    <col min="6658" max="6658" width="3.625" style="741" customWidth="1"/>
    <col min="6659" max="6659" width="3.25" style="741" customWidth="1"/>
    <col min="6660" max="6660" width="3.625" style="741" customWidth="1"/>
    <col min="6661" max="6661" width="3.25" style="741" bestFit="1" customWidth="1"/>
    <col min="6662" max="6662" width="3.625" style="741" customWidth="1"/>
    <col min="6663" max="6663" width="3" style="741" customWidth="1"/>
    <col min="6664" max="6664" width="6.75" style="741" bestFit="1" customWidth="1"/>
    <col min="6665" max="6665" width="3.25" style="741" bestFit="1" customWidth="1"/>
    <col min="6666" max="6666" width="5.5" style="741" customWidth="1"/>
    <col min="6667" max="6667" width="3.25" style="741" bestFit="1" customWidth="1"/>
    <col min="6668" max="6668" width="5.5" style="741" customWidth="1"/>
    <col min="6669" max="6669" width="3.25" style="741" bestFit="1" customWidth="1"/>
    <col min="6670" max="6670" width="6.75" style="741" customWidth="1"/>
    <col min="6671" max="6671" width="3.25" style="741" bestFit="1" customWidth="1"/>
    <col min="6672" max="6672" width="5.5" style="741" customWidth="1"/>
    <col min="6673" max="6673" width="3.25" style="741" bestFit="1" customWidth="1"/>
    <col min="6674" max="6674" width="5.5" style="741" customWidth="1"/>
    <col min="6675" max="6675" width="4.625" style="741" customWidth="1"/>
    <col min="6676" max="6912" width="9" style="741" customWidth="1"/>
    <col min="6913" max="6913" width="1.625" style="741" customWidth="1"/>
    <col min="6914" max="6914" width="3.625" style="741" customWidth="1"/>
    <col min="6915" max="6915" width="3.25" style="741" customWidth="1"/>
    <col min="6916" max="6916" width="3.625" style="741" customWidth="1"/>
    <col min="6917" max="6917" width="3.25" style="741" bestFit="1" customWidth="1"/>
    <col min="6918" max="6918" width="3.625" style="741" customWidth="1"/>
    <col min="6919" max="6919" width="3" style="741" customWidth="1"/>
    <col min="6920" max="6920" width="6.75" style="741" bestFit="1" customWidth="1"/>
    <col min="6921" max="6921" width="3.25" style="741" bestFit="1" customWidth="1"/>
    <col min="6922" max="6922" width="5.5" style="741" customWidth="1"/>
    <col min="6923" max="6923" width="3.25" style="741" bestFit="1" customWidth="1"/>
    <col min="6924" max="6924" width="5.5" style="741" customWidth="1"/>
    <col min="6925" max="6925" width="3.25" style="741" bestFit="1" customWidth="1"/>
    <col min="6926" max="6926" width="6.75" style="741" customWidth="1"/>
    <col min="6927" max="6927" width="3.25" style="741" bestFit="1" customWidth="1"/>
    <col min="6928" max="6928" width="5.5" style="741" customWidth="1"/>
    <col min="6929" max="6929" width="3.25" style="741" bestFit="1" customWidth="1"/>
    <col min="6930" max="6930" width="5.5" style="741" customWidth="1"/>
    <col min="6931" max="6931" width="4.625" style="741" customWidth="1"/>
    <col min="6932" max="7168" width="9" style="741" customWidth="1"/>
    <col min="7169" max="7169" width="1.625" style="741" customWidth="1"/>
    <col min="7170" max="7170" width="3.625" style="741" customWidth="1"/>
    <col min="7171" max="7171" width="3.25" style="741" customWidth="1"/>
    <col min="7172" max="7172" width="3.625" style="741" customWidth="1"/>
    <col min="7173" max="7173" width="3.25" style="741" bestFit="1" customWidth="1"/>
    <col min="7174" max="7174" width="3.625" style="741" customWidth="1"/>
    <col min="7175" max="7175" width="3" style="741" customWidth="1"/>
    <col min="7176" max="7176" width="6.75" style="741" bestFit="1" customWidth="1"/>
    <col min="7177" max="7177" width="3.25" style="741" bestFit="1" customWidth="1"/>
    <col min="7178" max="7178" width="5.5" style="741" customWidth="1"/>
    <col min="7179" max="7179" width="3.25" style="741" bestFit="1" customWidth="1"/>
    <col min="7180" max="7180" width="5.5" style="741" customWidth="1"/>
    <col min="7181" max="7181" width="3.25" style="741" bestFit="1" customWidth="1"/>
    <col min="7182" max="7182" width="6.75" style="741" customWidth="1"/>
    <col min="7183" max="7183" width="3.25" style="741" bestFit="1" customWidth="1"/>
    <col min="7184" max="7184" width="5.5" style="741" customWidth="1"/>
    <col min="7185" max="7185" width="3.25" style="741" bestFit="1" customWidth="1"/>
    <col min="7186" max="7186" width="5.5" style="741" customWidth="1"/>
    <col min="7187" max="7187" width="4.625" style="741" customWidth="1"/>
    <col min="7188" max="7424" width="9" style="741" customWidth="1"/>
    <col min="7425" max="7425" width="1.625" style="741" customWidth="1"/>
    <col min="7426" max="7426" width="3.625" style="741" customWidth="1"/>
    <col min="7427" max="7427" width="3.25" style="741" customWidth="1"/>
    <col min="7428" max="7428" width="3.625" style="741" customWidth="1"/>
    <col min="7429" max="7429" width="3.25" style="741" bestFit="1" customWidth="1"/>
    <col min="7430" max="7430" width="3.625" style="741" customWidth="1"/>
    <col min="7431" max="7431" width="3" style="741" customWidth="1"/>
    <col min="7432" max="7432" width="6.75" style="741" bestFit="1" customWidth="1"/>
    <col min="7433" max="7433" width="3.25" style="741" bestFit="1" customWidth="1"/>
    <col min="7434" max="7434" width="5.5" style="741" customWidth="1"/>
    <col min="7435" max="7435" width="3.25" style="741" bestFit="1" customWidth="1"/>
    <col min="7436" max="7436" width="5.5" style="741" customWidth="1"/>
    <col min="7437" max="7437" width="3.25" style="741" bestFit="1" customWidth="1"/>
    <col min="7438" max="7438" width="6.75" style="741" customWidth="1"/>
    <col min="7439" max="7439" width="3.25" style="741" bestFit="1" customWidth="1"/>
    <col min="7440" max="7440" width="5.5" style="741" customWidth="1"/>
    <col min="7441" max="7441" width="3.25" style="741" bestFit="1" customWidth="1"/>
    <col min="7442" max="7442" width="5.5" style="741" customWidth="1"/>
    <col min="7443" max="7443" width="4.625" style="741" customWidth="1"/>
    <col min="7444" max="7680" width="9" style="741" customWidth="1"/>
    <col min="7681" max="7681" width="1.625" style="741" customWidth="1"/>
    <col min="7682" max="7682" width="3.625" style="741" customWidth="1"/>
    <col min="7683" max="7683" width="3.25" style="741" customWidth="1"/>
    <col min="7684" max="7684" width="3.625" style="741" customWidth="1"/>
    <col min="7685" max="7685" width="3.25" style="741" bestFit="1" customWidth="1"/>
    <col min="7686" max="7686" width="3.625" style="741" customWidth="1"/>
    <col min="7687" max="7687" width="3" style="741" customWidth="1"/>
    <col min="7688" max="7688" width="6.75" style="741" bestFit="1" customWidth="1"/>
    <col min="7689" max="7689" width="3.25" style="741" bestFit="1" customWidth="1"/>
    <col min="7690" max="7690" width="5.5" style="741" customWidth="1"/>
    <col min="7691" max="7691" width="3.25" style="741" bestFit="1" customWidth="1"/>
    <col min="7692" max="7692" width="5.5" style="741" customWidth="1"/>
    <col min="7693" max="7693" width="3.25" style="741" bestFit="1" customWidth="1"/>
    <col min="7694" max="7694" width="6.75" style="741" customWidth="1"/>
    <col min="7695" max="7695" width="3.25" style="741" bestFit="1" customWidth="1"/>
    <col min="7696" max="7696" width="5.5" style="741" customWidth="1"/>
    <col min="7697" max="7697" width="3.25" style="741" bestFit="1" customWidth="1"/>
    <col min="7698" max="7698" width="5.5" style="741" customWidth="1"/>
    <col min="7699" max="7699" width="4.625" style="741" customWidth="1"/>
    <col min="7700" max="7936" width="9" style="741" customWidth="1"/>
    <col min="7937" max="7937" width="1.625" style="741" customWidth="1"/>
    <col min="7938" max="7938" width="3.625" style="741" customWidth="1"/>
    <col min="7939" max="7939" width="3.25" style="741" customWidth="1"/>
    <col min="7940" max="7940" width="3.625" style="741" customWidth="1"/>
    <col min="7941" max="7941" width="3.25" style="741" bestFit="1" customWidth="1"/>
    <col min="7942" max="7942" width="3.625" style="741" customWidth="1"/>
    <col min="7943" max="7943" width="3" style="741" customWidth="1"/>
    <col min="7944" max="7944" width="6.75" style="741" bestFit="1" customWidth="1"/>
    <col min="7945" max="7945" width="3.25" style="741" bestFit="1" customWidth="1"/>
    <col min="7946" max="7946" width="5.5" style="741" customWidth="1"/>
    <col min="7947" max="7947" width="3.25" style="741" bestFit="1" customWidth="1"/>
    <col min="7948" max="7948" width="5.5" style="741" customWidth="1"/>
    <col min="7949" max="7949" width="3.25" style="741" bestFit="1" customWidth="1"/>
    <col min="7950" max="7950" width="6.75" style="741" customWidth="1"/>
    <col min="7951" max="7951" width="3.25" style="741" bestFit="1" customWidth="1"/>
    <col min="7952" max="7952" width="5.5" style="741" customWidth="1"/>
    <col min="7953" max="7953" width="3.25" style="741" bestFit="1" customWidth="1"/>
    <col min="7954" max="7954" width="5.5" style="741" customWidth="1"/>
    <col min="7955" max="7955" width="4.625" style="741" customWidth="1"/>
    <col min="7956" max="8192" width="9" style="741" customWidth="1"/>
    <col min="8193" max="8193" width="1.625" style="741" customWidth="1"/>
    <col min="8194" max="8194" width="3.625" style="741" customWidth="1"/>
    <col min="8195" max="8195" width="3.25" style="741" customWidth="1"/>
    <col min="8196" max="8196" width="3.625" style="741" customWidth="1"/>
    <col min="8197" max="8197" width="3.25" style="741" bestFit="1" customWidth="1"/>
    <col min="8198" max="8198" width="3.625" style="741" customWidth="1"/>
    <col min="8199" max="8199" width="3" style="741" customWidth="1"/>
    <col min="8200" max="8200" width="6.75" style="741" bestFit="1" customWidth="1"/>
    <col min="8201" max="8201" width="3.25" style="741" bestFit="1" customWidth="1"/>
    <col min="8202" max="8202" width="5.5" style="741" customWidth="1"/>
    <col min="8203" max="8203" width="3.25" style="741" bestFit="1" customWidth="1"/>
    <col min="8204" max="8204" width="5.5" style="741" customWidth="1"/>
    <col min="8205" max="8205" width="3.25" style="741" bestFit="1" customWidth="1"/>
    <col min="8206" max="8206" width="6.75" style="741" customWidth="1"/>
    <col min="8207" max="8207" width="3.25" style="741" bestFit="1" customWidth="1"/>
    <col min="8208" max="8208" width="5.5" style="741" customWidth="1"/>
    <col min="8209" max="8209" width="3.25" style="741" bestFit="1" customWidth="1"/>
    <col min="8210" max="8210" width="5.5" style="741" customWidth="1"/>
    <col min="8211" max="8211" width="4.625" style="741" customWidth="1"/>
    <col min="8212" max="8448" width="9" style="741" customWidth="1"/>
    <col min="8449" max="8449" width="1.625" style="741" customWidth="1"/>
    <col min="8450" max="8450" width="3.625" style="741" customWidth="1"/>
    <col min="8451" max="8451" width="3.25" style="741" customWidth="1"/>
    <col min="8452" max="8452" width="3.625" style="741" customWidth="1"/>
    <col min="8453" max="8453" width="3.25" style="741" bestFit="1" customWidth="1"/>
    <col min="8454" max="8454" width="3.625" style="741" customWidth="1"/>
    <col min="8455" max="8455" width="3" style="741" customWidth="1"/>
    <col min="8456" max="8456" width="6.75" style="741" bestFit="1" customWidth="1"/>
    <col min="8457" max="8457" width="3.25" style="741" bestFit="1" customWidth="1"/>
    <col min="8458" max="8458" width="5.5" style="741" customWidth="1"/>
    <col min="8459" max="8459" width="3.25" style="741" bestFit="1" customWidth="1"/>
    <col min="8460" max="8460" width="5.5" style="741" customWidth="1"/>
    <col min="8461" max="8461" width="3.25" style="741" bestFit="1" customWidth="1"/>
    <col min="8462" max="8462" width="6.75" style="741" customWidth="1"/>
    <col min="8463" max="8463" width="3.25" style="741" bestFit="1" customWidth="1"/>
    <col min="8464" max="8464" width="5.5" style="741" customWidth="1"/>
    <col min="8465" max="8465" width="3.25" style="741" bestFit="1" customWidth="1"/>
    <col min="8466" max="8466" width="5.5" style="741" customWidth="1"/>
    <col min="8467" max="8467" width="4.625" style="741" customWidth="1"/>
    <col min="8468" max="8704" width="9" style="741" customWidth="1"/>
    <col min="8705" max="8705" width="1.625" style="741" customWidth="1"/>
    <col min="8706" max="8706" width="3.625" style="741" customWidth="1"/>
    <col min="8707" max="8707" width="3.25" style="741" customWidth="1"/>
    <col min="8708" max="8708" width="3.625" style="741" customWidth="1"/>
    <col min="8709" max="8709" width="3.25" style="741" bestFit="1" customWidth="1"/>
    <col min="8710" max="8710" width="3.625" style="741" customWidth="1"/>
    <col min="8711" max="8711" width="3" style="741" customWidth="1"/>
    <col min="8712" max="8712" width="6.75" style="741" bestFit="1" customWidth="1"/>
    <col min="8713" max="8713" width="3.25" style="741" bestFit="1" customWidth="1"/>
    <col min="8714" max="8714" width="5.5" style="741" customWidth="1"/>
    <col min="8715" max="8715" width="3.25" style="741" bestFit="1" customWidth="1"/>
    <col min="8716" max="8716" width="5.5" style="741" customWidth="1"/>
    <col min="8717" max="8717" width="3.25" style="741" bestFit="1" customWidth="1"/>
    <col min="8718" max="8718" width="6.75" style="741" customWidth="1"/>
    <col min="8719" max="8719" width="3.25" style="741" bestFit="1" customWidth="1"/>
    <col min="8720" max="8720" width="5.5" style="741" customWidth="1"/>
    <col min="8721" max="8721" width="3.25" style="741" bestFit="1" customWidth="1"/>
    <col min="8722" max="8722" width="5.5" style="741" customWidth="1"/>
    <col min="8723" max="8723" width="4.625" style="741" customWidth="1"/>
    <col min="8724" max="8960" width="9" style="741" customWidth="1"/>
    <col min="8961" max="8961" width="1.625" style="741" customWidth="1"/>
    <col min="8962" max="8962" width="3.625" style="741" customWidth="1"/>
    <col min="8963" max="8963" width="3.25" style="741" customWidth="1"/>
    <col min="8964" max="8964" width="3.625" style="741" customWidth="1"/>
    <col min="8965" max="8965" width="3.25" style="741" bestFit="1" customWidth="1"/>
    <col min="8966" max="8966" width="3.625" style="741" customWidth="1"/>
    <col min="8967" max="8967" width="3" style="741" customWidth="1"/>
    <col min="8968" max="8968" width="6.75" style="741" bestFit="1" customWidth="1"/>
    <col min="8969" max="8969" width="3.25" style="741" bestFit="1" customWidth="1"/>
    <col min="8970" max="8970" width="5.5" style="741" customWidth="1"/>
    <col min="8971" max="8971" width="3.25" style="741" bestFit="1" customWidth="1"/>
    <col min="8972" max="8972" width="5.5" style="741" customWidth="1"/>
    <col min="8973" max="8973" width="3.25" style="741" bestFit="1" customWidth="1"/>
    <col min="8974" max="8974" width="6.75" style="741" customWidth="1"/>
    <col min="8975" max="8975" width="3.25" style="741" bestFit="1" customWidth="1"/>
    <col min="8976" max="8976" width="5.5" style="741" customWidth="1"/>
    <col min="8977" max="8977" width="3.25" style="741" bestFit="1" customWidth="1"/>
    <col min="8978" max="8978" width="5.5" style="741" customWidth="1"/>
    <col min="8979" max="8979" width="4.625" style="741" customWidth="1"/>
    <col min="8980" max="9216" width="9" style="741" customWidth="1"/>
    <col min="9217" max="9217" width="1.625" style="741" customWidth="1"/>
    <col min="9218" max="9218" width="3.625" style="741" customWidth="1"/>
    <col min="9219" max="9219" width="3.25" style="741" customWidth="1"/>
    <col min="9220" max="9220" width="3.625" style="741" customWidth="1"/>
    <col min="9221" max="9221" width="3.25" style="741" bestFit="1" customWidth="1"/>
    <col min="9222" max="9222" width="3.625" style="741" customWidth="1"/>
    <col min="9223" max="9223" width="3" style="741" customWidth="1"/>
    <col min="9224" max="9224" width="6.75" style="741" bestFit="1" customWidth="1"/>
    <col min="9225" max="9225" width="3.25" style="741" bestFit="1" customWidth="1"/>
    <col min="9226" max="9226" width="5.5" style="741" customWidth="1"/>
    <col min="9227" max="9227" width="3.25" style="741" bestFit="1" customWidth="1"/>
    <col min="9228" max="9228" width="5.5" style="741" customWidth="1"/>
    <col min="9229" max="9229" width="3.25" style="741" bestFit="1" customWidth="1"/>
    <col min="9230" max="9230" width="6.75" style="741" customWidth="1"/>
    <col min="9231" max="9231" width="3.25" style="741" bestFit="1" customWidth="1"/>
    <col min="9232" max="9232" width="5.5" style="741" customWidth="1"/>
    <col min="9233" max="9233" width="3.25" style="741" bestFit="1" customWidth="1"/>
    <col min="9234" max="9234" width="5.5" style="741" customWidth="1"/>
    <col min="9235" max="9235" width="4.625" style="741" customWidth="1"/>
    <col min="9236" max="9472" width="9" style="741" customWidth="1"/>
    <col min="9473" max="9473" width="1.625" style="741" customWidth="1"/>
    <col min="9474" max="9474" width="3.625" style="741" customWidth="1"/>
    <col min="9475" max="9475" width="3.25" style="741" customWidth="1"/>
    <col min="9476" max="9476" width="3.625" style="741" customWidth="1"/>
    <col min="9477" max="9477" width="3.25" style="741" bestFit="1" customWidth="1"/>
    <col min="9478" max="9478" width="3.625" style="741" customWidth="1"/>
    <col min="9479" max="9479" width="3" style="741" customWidth="1"/>
    <col min="9480" max="9480" width="6.75" style="741" bestFit="1" customWidth="1"/>
    <col min="9481" max="9481" width="3.25" style="741" bestFit="1" customWidth="1"/>
    <col min="9482" max="9482" width="5.5" style="741" customWidth="1"/>
    <col min="9483" max="9483" width="3.25" style="741" bestFit="1" customWidth="1"/>
    <col min="9484" max="9484" width="5.5" style="741" customWidth="1"/>
    <col min="9485" max="9485" width="3.25" style="741" bestFit="1" customWidth="1"/>
    <col min="9486" max="9486" width="6.75" style="741" customWidth="1"/>
    <col min="9487" max="9487" width="3.25" style="741" bestFit="1" customWidth="1"/>
    <col min="9488" max="9488" width="5.5" style="741" customWidth="1"/>
    <col min="9489" max="9489" width="3.25" style="741" bestFit="1" customWidth="1"/>
    <col min="9490" max="9490" width="5.5" style="741" customWidth="1"/>
    <col min="9491" max="9491" width="4.625" style="741" customWidth="1"/>
    <col min="9492" max="9728" width="9" style="741" customWidth="1"/>
    <col min="9729" max="9729" width="1.625" style="741" customWidth="1"/>
    <col min="9730" max="9730" width="3.625" style="741" customWidth="1"/>
    <col min="9731" max="9731" width="3.25" style="741" customWidth="1"/>
    <col min="9732" max="9732" width="3.625" style="741" customWidth="1"/>
    <col min="9733" max="9733" width="3.25" style="741" bestFit="1" customWidth="1"/>
    <col min="9734" max="9734" width="3.625" style="741" customWidth="1"/>
    <col min="9735" max="9735" width="3" style="741" customWidth="1"/>
    <col min="9736" max="9736" width="6.75" style="741" bestFit="1" customWidth="1"/>
    <col min="9737" max="9737" width="3.25" style="741" bestFit="1" customWidth="1"/>
    <col min="9738" max="9738" width="5.5" style="741" customWidth="1"/>
    <col min="9739" max="9739" width="3.25" style="741" bestFit="1" customWidth="1"/>
    <col min="9740" max="9740" width="5.5" style="741" customWidth="1"/>
    <col min="9741" max="9741" width="3.25" style="741" bestFit="1" customWidth="1"/>
    <col min="9742" max="9742" width="6.75" style="741" customWidth="1"/>
    <col min="9743" max="9743" width="3.25" style="741" bestFit="1" customWidth="1"/>
    <col min="9744" max="9744" width="5.5" style="741" customWidth="1"/>
    <col min="9745" max="9745" width="3.25" style="741" bestFit="1" customWidth="1"/>
    <col min="9746" max="9746" width="5.5" style="741" customWidth="1"/>
    <col min="9747" max="9747" width="4.625" style="741" customWidth="1"/>
    <col min="9748" max="9984" width="9" style="741" customWidth="1"/>
    <col min="9985" max="9985" width="1.625" style="741" customWidth="1"/>
    <col min="9986" max="9986" width="3.625" style="741" customWidth="1"/>
    <col min="9987" max="9987" width="3.25" style="741" customWidth="1"/>
    <col min="9988" max="9988" width="3.625" style="741" customWidth="1"/>
    <col min="9989" max="9989" width="3.25" style="741" bestFit="1" customWidth="1"/>
    <col min="9990" max="9990" width="3.625" style="741" customWidth="1"/>
    <col min="9991" max="9991" width="3" style="741" customWidth="1"/>
    <col min="9992" max="9992" width="6.75" style="741" bestFit="1" customWidth="1"/>
    <col min="9993" max="9993" width="3.25" style="741" bestFit="1" customWidth="1"/>
    <col min="9994" max="9994" width="5.5" style="741" customWidth="1"/>
    <col min="9995" max="9995" width="3.25" style="741" bestFit="1" customWidth="1"/>
    <col min="9996" max="9996" width="5.5" style="741" customWidth="1"/>
    <col min="9997" max="9997" width="3.25" style="741" bestFit="1" customWidth="1"/>
    <col min="9998" max="9998" width="6.75" style="741" customWidth="1"/>
    <col min="9999" max="9999" width="3.25" style="741" bestFit="1" customWidth="1"/>
    <col min="10000" max="10000" width="5.5" style="741" customWidth="1"/>
    <col min="10001" max="10001" width="3.25" style="741" bestFit="1" customWidth="1"/>
    <col min="10002" max="10002" width="5.5" style="741" customWidth="1"/>
    <col min="10003" max="10003" width="4.625" style="741" customWidth="1"/>
    <col min="10004" max="10240" width="9" style="741" customWidth="1"/>
    <col min="10241" max="10241" width="1.625" style="741" customWidth="1"/>
    <col min="10242" max="10242" width="3.625" style="741" customWidth="1"/>
    <col min="10243" max="10243" width="3.25" style="741" customWidth="1"/>
    <col min="10244" max="10244" width="3.625" style="741" customWidth="1"/>
    <col min="10245" max="10245" width="3.25" style="741" bestFit="1" customWidth="1"/>
    <col min="10246" max="10246" width="3.625" style="741" customWidth="1"/>
    <col min="10247" max="10247" width="3" style="741" customWidth="1"/>
    <col min="10248" max="10248" width="6.75" style="741" bestFit="1" customWidth="1"/>
    <col min="10249" max="10249" width="3.25" style="741" bestFit="1" customWidth="1"/>
    <col min="10250" max="10250" width="5.5" style="741" customWidth="1"/>
    <col min="10251" max="10251" width="3.25" style="741" bestFit="1" customWidth="1"/>
    <col min="10252" max="10252" width="5.5" style="741" customWidth="1"/>
    <col min="10253" max="10253" width="3.25" style="741" bestFit="1" customWidth="1"/>
    <col min="10254" max="10254" width="6.75" style="741" customWidth="1"/>
    <col min="10255" max="10255" width="3.25" style="741" bestFit="1" customWidth="1"/>
    <col min="10256" max="10256" width="5.5" style="741" customWidth="1"/>
    <col min="10257" max="10257" width="3.25" style="741" bestFit="1" customWidth="1"/>
    <col min="10258" max="10258" width="5.5" style="741" customWidth="1"/>
    <col min="10259" max="10259" width="4.625" style="741" customWidth="1"/>
    <col min="10260" max="10496" width="9" style="741" customWidth="1"/>
    <col min="10497" max="10497" width="1.625" style="741" customWidth="1"/>
    <col min="10498" max="10498" width="3.625" style="741" customWidth="1"/>
    <col min="10499" max="10499" width="3.25" style="741" customWidth="1"/>
    <col min="10500" max="10500" width="3.625" style="741" customWidth="1"/>
    <col min="10501" max="10501" width="3.25" style="741" bestFit="1" customWidth="1"/>
    <col min="10502" max="10502" width="3.625" style="741" customWidth="1"/>
    <col min="10503" max="10503" width="3" style="741" customWidth="1"/>
    <col min="10504" max="10504" width="6.75" style="741" bestFit="1" customWidth="1"/>
    <col min="10505" max="10505" width="3.25" style="741" bestFit="1" customWidth="1"/>
    <col min="10506" max="10506" width="5.5" style="741" customWidth="1"/>
    <col min="10507" max="10507" width="3.25" style="741" bestFit="1" customWidth="1"/>
    <col min="10508" max="10508" width="5.5" style="741" customWidth="1"/>
    <col min="10509" max="10509" width="3.25" style="741" bestFit="1" customWidth="1"/>
    <col min="10510" max="10510" width="6.75" style="741" customWidth="1"/>
    <col min="10511" max="10511" width="3.25" style="741" bestFit="1" customWidth="1"/>
    <col min="10512" max="10512" width="5.5" style="741" customWidth="1"/>
    <col min="10513" max="10513" width="3.25" style="741" bestFit="1" customWidth="1"/>
    <col min="10514" max="10514" width="5.5" style="741" customWidth="1"/>
    <col min="10515" max="10515" width="4.625" style="741" customWidth="1"/>
    <col min="10516" max="10752" width="9" style="741" customWidth="1"/>
    <col min="10753" max="10753" width="1.625" style="741" customWidth="1"/>
    <col min="10754" max="10754" width="3.625" style="741" customWidth="1"/>
    <col min="10755" max="10755" width="3.25" style="741" customWidth="1"/>
    <col min="10756" max="10756" width="3.625" style="741" customWidth="1"/>
    <col min="10757" max="10757" width="3.25" style="741" bestFit="1" customWidth="1"/>
    <col min="10758" max="10758" width="3.625" style="741" customWidth="1"/>
    <col min="10759" max="10759" width="3" style="741" customWidth="1"/>
    <col min="10760" max="10760" width="6.75" style="741" bestFit="1" customWidth="1"/>
    <col min="10761" max="10761" width="3.25" style="741" bestFit="1" customWidth="1"/>
    <col min="10762" max="10762" width="5.5" style="741" customWidth="1"/>
    <col min="10763" max="10763" width="3.25" style="741" bestFit="1" customWidth="1"/>
    <col min="10764" max="10764" width="5.5" style="741" customWidth="1"/>
    <col min="10765" max="10765" width="3.25" style="741" bestFit="1" customWidth="1"/>
    <col min="10766" max="10766" width="6.75" style="741" customWidth="1"/>
    <col min="10767" max="10767" width="3.25" style="741" bestFit="1" customWidth="1"/>
    <col min="10768" max="10768" width="5.5" style="741" customWidth="1"/>
    <col min="10769" max="10769" width="3.25" style="741" bestFit="1" customWidth="1"/>
    <col min="10770" max="10770" width="5.5" style="741" customWidth="1"/>
    <col min="10771" max="10771" width="4.625" style="741" customWidth="1"/>
    <col min="10772" max="11008" width="9" style="741" customWidth="1"/>
    <col min="11009" max="11009" width="1.625" style="741" customWidth="1"/>
    <col min="11010" max="11010" width="3.625" style="741" customWidth="1"/>
    <col min="11011" max="11011" width="3.25" style="741" customWidth="1"/>
    <col min="11012" max="11012" width="3.625" style="741" customWidth="1"/>
    <col min="11013" max="11013" width="3.25" style="741" bestFit="1" customWidth="1"/>
    <col min="11014" max="11014" width="3.625" style="741" customWidth="1"/>
    <col min="11015" max="11015" width="3" style="741" customWidth="1"/>
    <col min="11016" max="11016" width="6.75" style="741" bestFit="1" customWidth="1"/>
    <col min="11017" max="11017" width="3.25" style="741" bestFit="1" customWidth="1"/>
    <col min="11018" max="11018" width="5.5" style="741" customWidth="1"/>
    <col min="11019" max="11019" width="3.25" style="741" bestFit="1" customWidth="1"/>
    <col min="11020" max="11020" width="5.5" style="741" customWidth="1"/>
    <col min="11021" max="11021" width="3.25" style="741" bestFit="1" customWidth="1"/>
    <col min="11022" max="11022" width="6.75" style="741" customWidth="1"/>
    <col min="11023" max="11023" width="3.25" style="741" bestFit="1" customWidth="1"/>
    <col min="11024" max="11024" width="5.5" style="741" customWidth="1"/>
    <col min="11025" max="11025" width="3.25" style="741" bestFit="1" customWidth="1"/>
    <col min="11026" max="11026" width="5.5" style="741" customWidth="1"/>
    <col min="11027" max="11027" width="4.625" style="741" customWidth="1"/>
    <col min="11028" max="11264" width="9" style="741" customWidth="1"/>
    <col min="11265" max="11265" width="1.625" style="741" customWidth="1"/>
    <col min="11266" max="11266" width="3.625" style="741" customWidth="1"/>
    <col min="11267" max="11267" width="3.25" style="741" customWidth="1"/>
    <col min="11268" max="11268" width="3.625" style="741" customWidth="1"/>
    <col min="11269" max="11269" width="3.25" style="741" bestFit="1" customWidth="1"/>
    <col min="11270" max="11270" width="3.625" style="741" customWidth="1"/>
    <col min="11271" max="11271" width="3" style="741" customWidth="1"/>
    <col min="11272" max="11272" width="6.75" style="741" bestFit="1" customWidth="1"/>
    <col min="11273" max="11273" width="3.25" style="741" bestFit="1" customWidth="1"/>
    <col min="11274" max="11274" width="5.5" style="741" customWidth="1"/>
    <col min="11275" max="11275" width="3.25" style="741" bestFit="1" customWidth="1"/>
    <col min="11276" max="11276" width="5.5" style="741" customWidth="1"/>
    <col min="11277" max="11277" width="3.25" style="741" bestFit="1" customWidth="1"/>
    <col min="11278" max="11278" width="6.75" style="741" customWidth="1"/>
    <col min="11279" max="11279" width="3.25" style="741" bestFit="1" customWidth="1"/>
    <col min="11280" max="11280" width="5.5" style="741" customWidth="1"/>
    <col min="11281" max="11281" width="3.25" style="741" bestFit="1" customWidth="1"/>
    <col min="11282" max="11282" width="5.5" style="741" customWidth="1"/>
    <col min="11283" max="11283" width="4.625" style="741" customWidth="1"/>
    <col min="11284" max="11520" width="9" style="741" customWidth="1"/>
    <col min="11521" max="11521" width="1.625" style="741" customWidth="1"/>
    <col min="11522" max="11522" width="3.625" style="741" customWidth="1"/>
    <col min="11523" max="11523" width="3.25" style="741" customWidth="1"/>
    <col min="11524" max="11524" width="3.625" style="741" customWidth="1"/>
    <col min="11525" max="11525" width="3.25" style="741" bestFit="1" customWidth="1"/>
    <col min="11526" max="11526" width="3.625" style="741" customWidth="1"/>
    <col min="11527" max="11527" width="3" style="741" customWidth="1"/>
    <col min="11528" max="11528" width="6.75" style="741" bestFit="1" customWidth="1"/>
    <col min="11529" max="11529" width="3.25" style="741" bestFit="1" customWidth="1"/>
    <col min="11530" max="11530" width="5.5" style="741" customWidth="1"/>
    <col min="11531" max="11531" width="3.25" style="741" bestFit="1" customWidth="1"/>
    <col min="11532" max="11532" width="5.5" style="741" customWidth="1"/>
    <col min="11533" max="11533" width="3.25" style="741" bestFit="1" customWidth="1"/>
    <col min="11534" max="11534" width="6.75" style="741" customWidth="1"/>
    <col min="11535" max="11535" width="3.25" style="741" bestFit="1" customWidth="1"/>
    <col min="11536" max="11536" width="5.5" style="741" customWidth="1"/>
    <col min="11537" max="11537" width="3.25" style="741" bestFit="1" customWidth="1"/>
    <col min="11538" max="11538" width="5.5" style="741" customWidth="1"/>
    <col min="11539" max="11539" width="4.625" style="741" customWidth="1"/>
    <col min="11540" max="11776" width="9" style="741" customWidth="1"/>
    <col min="11777" max="11777" width="1.625" style="741" customWidth="1"/>
    <col min="11778" max="11778" width="3.625" style="741" customWidth="1"/>
    <col min="11779" max="11779" width="3.25" style="741" customWidth="1"/>
    <col min="11780" max="11780" width="3.625" style="741" customWidth="1"/>
    <col min="11781" max="11781" width="3.25" style="741" bestFit="1" customWidth="1"/>
    <col min="11782" max="11782" width="3.625" style="741" customWidth="1"/>
    <col min="11783" max="11783" width="3" style="741" customWidth="1"/>
    <col min="11784" max="11784" width="6.75" style="741" bestFit="1" customWidth="1"/>
    <col min="11785" max="11785" width="3.25" style="741" bestFit="1" customWidth="1"/>
    <col min="11786" max="11786" width="5.5" style="741" customWidth="1"/>
    <col min="11787" max="11787" width="3.25" style="741" bestFit="1" customWidth="1"/>
    <col min="11788" max="11788" width="5.5" style="741" customWidth="1"/>
    <col min="11789" max="11789" width="3.25" style="741" bestFit="1" customWidth="1"/>
    <col min="11790" max="11790" width="6.75" style="741" customWidth="1"/>
    <col min="11791" max="11791" width="3.25" style="741" bestFit="1" customWidth="1"/>
    <col min="11792" max="11792" width="5.5" style="741" customWidth="1"/>
    <col min="11793" max="11793" width="3.25" style="741" bestFit="1" customWidth="1"/>
    <col min="11794" max="11794" width="5.5" style="741" customWidth="1"/>
    <col min="11795" max="11795" width="4.625" style="741" customWidth="1"/>
    <col min="11796" max="12032" width="9" style="741" customWidth="1"/>
    <col min="12033" max="12033" width="1.625" style="741" customWidth="1"/>
    <col min="12034" max="12034" width="3.625" style="741" customWidth="1"/>
    <col min="12035" max="12035" width="3.25" style="741" customWidth="1"/>
    <col min="12036" max="12036" width="3.625" style="741" customWidth="1"/>
    <col min="12037" max="12037" width="3.25" style="741" bestFit="1" customWidth="1"/>
    <col min="12038" max="12038" width="3.625" style="741" customWidth="1"/>
    <col min="12039" max="12039" width="3" style="741" customWidth="1"/>
    <col min="12040" max="12040" width="6.75" style="741" bestFit="1" customWidth="1"/>
    <col min="12041" max="12041" width="3.25" style="741" bestFit="1" customWidth="1"/>
    <col min="12042" max="12042" width="5.5" style="741" customWidth="1"/>
    <col min="12043" max="12043" width="3.25" style="741" bestFit="1" customWidth="1"/>
    <col min="12044" max="12044" width="5.5" style="741" customWidth="1"/>
    <col min="12045" max="12045" width="3.25" style="741" bestFit="1" customWidth="1"/>
    <col min="12046" max="12046" width="6.75" style="741" customWidth="1"/>
    <col min="12047" max="12047" width="3.25" style="741" bestFit="1" customWidth="1"/>
    <col min="12048" max="12048" width="5.5" style="741" customWidth="1"/>
    <col min="12049" max="12049" width="3.25" style="741" bestFit="1" customWidth="1"/>
    <col min="12050" max="12050" width="5.5" style="741" customWidth="1"/>
    <col min="12051" max="12051" width="4.625" style="741" customWidth="1"/>
    <col min="12052" max="12288" width="9" style="741" customWidth="1"/>
    <col min="12289" max="12289" width="1.625" style="741" customWidth="1"/>
    <col min="12290" max="12290" width="3.625" style="741" customWidth="1"/>
    <col min="12291" max="12291" width="3.25" style="741" customWidth="1"/>
    <col min="12292" max="12292" width="3.625" style="741" customWidth="1"/>
    <col min="12293" max="12293" width="3.25" style="741" bestFit="1" customWidth="1"/>
    <col min="12294" max="12294" width="3.625" style="741" customWidth="1"/>
    <col min="12295" max="12295" width="3" style="741" customWidth="1"/>
    <col min="12296" max="12296" width="6.75" style="741" bestFit="1" customWidth="1"/>
    <col min="12297" max="12297" width="3.25" style="741" bestFit="1" customWidth="1"/>
    <col min="12298" max="12298" width="5.5" style="741" customWidth="1"/>
    <col min="12299" max="12299" width="3.25" style="741" bestFit="1" customWidth="1"/>
    <col min="12300" max="12300" width="5.5" style="741" customWidth="1"/>
    <col min="12301" max="12301" width="3.25" style="741" bestFit="1" customWidth="1"/>
    <col min="12302" max="12302" width="6.75" style="741" customWidth="1"/>
    <col min="12303" max="12303" width="3.25" style="741" bestFit="1" customWidth="1"/>
    <col min="12304" max="12304" width="5.5" style="741" customWidth="1"/>
    <col min="12305" max="12305" width="3.25" style="741" bestFit="1" customWidth="1"/>
    <col min="12306" max="12306" width="5.5" style="741" customWidth="1"/>
    <col min="12307" max="12307" width="4.625" style="741" customWidth="1"/>
    <col min="12308" max="12544" width="9" style="741" customWidth="1"/>
    <col min="12545" max="12545" width="1.625" style="741" customWidth="1"/>
    <col min="12546" max="12546" width="3.625" style="741" customWidth="1"/>
    <col min="12547" max="12547" width="3.25" style="741" customWidth="1"/>
    <col min="12548" max="12548" width="3.625" style="741" customWidth="1"/>
    <col min="12549" max="12549" width="3.25" style="741" bestFit="1" customWidth="1"/>
    <col min="12550" max="12550" width="3.625" style="741" customWidth="1"/>
    <col min="12551" max="12551" width="3" style="741" customWidth="1"/>
    <col min="12552" max="12552" width="6.75" style="741" bestFit="1" customWidth="1"/>
    <col min="12553" max="12553" width="3.25" style="741" bestFit="1" customWidth="1"/>
    <col min="12554" max="12554" width="5.5" style="741" customWidth="1"/>
    <col min="12555" max="12555" width="3.25" style="741" bestFit="1" customWidth="1"/>
    <col min="12556" max="12556" width="5.5" style="741" customWidth="1"/>
    <col min="12557" max="12557" width="3.25" style="741" bestFit="1" customWidth="1"/>
    <col min="12558" max="12558" width="6.75" style="741" customWidth="1"/>
    <col min="12559" max="12559" width="3.25" style="741" bestFit="1" customWidth="1"/>
    <col min="12560" max="12560" width="5.5" style="741" customWidth="1"/>
    <col min="12561" max="12561" width="3.25" style="741" bestFit="1" customWidth="1"/>
    <col min="12562" max="12562" width="5.5" style="741" customWidth="1"/>
    <col min="12563" max="12563" width="4.625" style="741" customWidth="1"/>
    <col min="12564" max="12800" width="9" style="741" customWidth="1"/>
    <col min="12801" max="12801" width="1.625" style="741" customWidth="1"/>
    <col min="12802" max="12802" width="3.625" style="741" customWidth="1"/>
    <col min="12803" max="12803" width="3.25" style="741" customWidth="1"/>
    <col min="12804" max="12804" width="3.625" style="741" customWidth="1"/>
    <col min="12805" max="12805" width="3.25" style="741" bestFit="1" customWidth="1"/>
    <col min="12806" max="12806" width="3.625" style="741" customWidth="1"/>
    <col min="12807" max="12807" width="3" style="741" customWidth="1"/>
    <col min="12808" max="12808" width="6.75" style="741" bestFit="1" customWidth="1"/>
    <col min="12809" max="12809" width="3.25" style="741" bestFit="1" customWidth="1"/>
    <col min="12810" max="12810" width="5.5" style="741" customWidth="1"/>
    <col min="12811" max="12811" width="3.25" style="741" bestFit="1" customWidth="1"/>
    <col min="12812" max="12812" width="5.5" style="741" customWidth="1"/>
    <col min="12813" max="12813" width="3.25" style="741" bestFit="1" customWidth="1"/>
    <col min="12814" max="12814" width="6.75" style="741" customWidth="1"/>
    <col min="12815" max="12815" width="3.25" style="741" bestFit="1" customWidth="1"/>
    <col min="12816" max="12816" width="5.5" style="741" customWidth="1"/>
    <col min="12817" max="12817" width="3.25" style="741" bestFit="1" customWidth="1"/>
    <col min="12818" max="12818" width="5.5" style="741" customWidth="1"/>
    <col min="12819" max="12819" width="4.625" style="741" customWidth="1"/>
    <col min="12820" max="13056" width="9" style="741" customWidth="1"/>
    <col min="13057" max="13057" width="1.625" style="741" customWidth="1"/>
    <col min="13058" max="13058" width="3.625" style="741" customWidth="1"/>
    <col min="13059" max="13059" width="3.25" style="741" customWidth="1"/>
    <col min="13060" max="13060" width="3.625" style="741" customWidth="1"/>
    <col min="13061" max="13061" width="3.25" style="741" bestFit="1" customWidth="1"/>
    <col min="13062" max="13062" width="3.625" style="741" customWidth="1"/>
    <col min="13063" max="13063" width="3" style="741" customWidth="1"/>
    <col min="13064" max="13064" width="6.75" style="741" bestFit="1" customWidth="1"/>
    <col min="13065" max="13065" width="3.25" style="741" bestFit="1" customWidth="1"/>
    <col min="13066" max="13066" width="5.5" style="741" customWidth="1"/>
    <col min="13067" max="13067" width="3.25" style="741" bestFit="1" customWidth="1"/>
    <col min="13068" max="13068" width="5.5" style="741" customWidth="1"/>
    <col min="13069" max="13069" width="3.25" style="741" bestFit="1" customWidth="1"/>
    <col min="13070" max="13070" width="6.75" style="741" customWidth="1"/>
    <col min="13071" max="13071" width="3.25" style="741" bestFit="1" customWidth="1"/>
    <col min="13072" max="13072" width="5.5" style="741" customWidth="1"/>
    <col min="13073" max="13073" width="3.25" style="741" bestFit="1" customWidth="1"/>
    <col min="13074" max="13074" width="5.5" style="741" customWidth="1"/>
    <col min="13075" max="13075" width="4.625" style="741" customWidth="1"/>
    <col min="13076" max="13312" width="9" style="741" customWidth="1"/>
    <col min="13313" max="13313" width="1.625" style="741" customWidth="1"/>
    <col min="13314" max="13314" width="3.625" style="741" customWidth="1"/>
    <col min="13315" max="13315" width="3.25" style="741" customWidth="1"/>
    <col min="13316" max="13316" width="3.625" style="741" customWidth="1"/>
    <col min="13317" max="13317" width="3.25" style="741" bestFit="1" customWidth="1"/>
    <col min="13318" max="13318" width="3.625" style="741" customWidth="1"/>
    <col min="13319" max="13319" width="3" style="741" customWidth="1"/>
    <col min="13320" max="13320" width="6.75" style="741" bestFit="1" customWidth="1"/>
    <col min="13321" max="13321" width="3.25" style="741" bestFit="1" customWidth="1"/>
    <col min="13322" max="13322" width="5.5" style="741" customWidth="1"/>
    <col min="13323" max="13323" width="3.25" style="741" bestFit="1" customWidth="1"/>
    <col min="13324" max="13324" width="5.5" style="741" customWidth="1"/>
    <col min="13325" max="13325" width="3.25" style="741" bestFit="1" customWidth="1"/>
    <col min="13326" max="13326" width="6.75" style="741" customWidth="1"/>
    <col min="13327" max="13327" width="3.25" style="741" bestFit="1" customWidth="1"/>
    <col min="13328" max="13328" width="5.5" style="741" customWidth="1"/>
    <col min="13329" max="13329" width="3.25" style="741" bestFit="1" customWidth="1"/>
    <col min="13330" max="13330" width="5.5" style="741" customWidth="1"/>
    <col min="13331" max="13331" width="4.625" style="741" customWidth="1"/>
    <col min="13332" max="13568" width="9" style="741" customWidth="1"/>
    <col min="13569" max="13569" width="1.625" style="741" customWidth="1"/>
    <col min="13570" max="13570" width="3.625" style="741" customWidth="1"/>
    <col min="13571" max="13571" width="3.25" style="741" customWidth="1"/>
    <col min="13572" max="13572" width="3.625" style="741" customWidth="1"/>
    <col min="13573" max="13573" width="3.25" style="741" bestFit="1" customWidth="1"/>
    <col min="13574" max="13574" width="3.625" style="741" customWidth="1"/>
    <col min="13575" max="13575" width="3" style="741" customWidth="1"/>
    <col min="13576" max="13576" width="6.75" style="741" bestFit="1" customWidth="1"/>
    <col min="13577" max="13577" width="3.25" style="741" bestFit="1" customWidth="1"/>
    <col min="13578" max="13578" width="5.5" style="741" customWidth="1"/>
    <col min="13579" max="13579" width="3.25" style="741" bestFit="1" customWidth="1"/>
    <col min="13580" max="13580" width="5.5" style="741" customWidth="1"/>
    <col min="13581" max="13581" width="3.25" style="741" bestFit="1" customWidth="1"/>
    <col min="13582" max="13582" width="6.75" style="741" customWidth="1"/>
    <col min="13583" max="13583" width="3.25" style="741" bestFit="1" customWidth="1"/>
    <col min="13584" max="13584" width="5.5" style="741" customWidth="1"/>
    <col min="13585" max="13585" width="3.25" style="741" bestFit="1" customWidth="1"/>
    <col min="13586" max="13586" width="5.5" style="741" customWidth="1"/>
    <col min="13587" max="13587" width="4.625" style="741" customWidth="1"/>
    <col min="13588" max="13824" width="9" style="741" customWidth="1"/>
    <col min="13825" max="13825" width="1.625" style="741" customWidth="1"/>
    <col min="13826" max="13826" width="3.625" style="741" customWidth="1"/>
    <col min="13827" max="13827" width="3.25" style="741" customWidth="1"/>
    <col min="13828" max="13828" width="3.625" style="741" customWidth="1"/>
    <col min="13829" max="13829" width="3.25" style="741" bestFit="1" customWidth="1"/>
    <col min="13830" max="13830" width="3.625" style="741" customWidth="1"/>
    <col min="13831" max="13831" width="3" style="741" customWidth="1"/>
    <col min="13832" max="13832" width="6.75" style="741" bestFit="1" customWidth="1"/>
    <col min="13833" max="13833" width="3.25" style="741" bestFit="1" customWidth="1"/>
    <col min="13834" max="13834" width="5.5" style="741" customWidth="1"/>
    <col min="13835" max="13835" width="3.25" style="741" bestFit="1" customWidth="1"/>
    <col min="13836" max="13836" width="5.5" style="741" customWidth="1"/>
    <col min="13837" max="13837" width="3.25" style="741" bestFit="1" customWidth="1"/>
    <col min="13838" max="13838" width="6.75" style="741" customWidth="1"/>
    <col min="13839" max="13839" width="3.25" style="741" bestFit="1" customWidth="1"/>
    <col min="13840" max="13840" width="5.5" style="741" customWidth="1"/>
    <col min="13841" max="13841" width="3.25" style="741" bestFit="1" customWidth="1"/>
    <col min="13842" max="13842" width="5.5" style="741" customWidth="1"/>
    <col min="13843" max="13843" width="4.625" style="741" customWidth="1"/>
    <col min="13844" max="14080" width="9" style="741" customWidth="1"/>
    <col min="14081" max="14081" width="1.625" style="741" customWidth="1"/>
    <col min="14082" max="14082" width="3.625" style="741" customWidth="1"/>
    <col min="14083" max="14083" width="3.25" style="741" customWidth="1"/>
    <col min="14084" max="14084" width="3.625" style="741" customWidth="1"/>
    <col min="14085" max="14085" width="3.25" style="741" bestFit="1" customWidth="1"/>
    <col min="14086" max="14086" width="3.625" style="741" customWidth="1"/>
    <col min="14087" max="14087" width="3" style="741" customWidth="1"/>
    <col min="14088" max="14088" width="6.75" style="741" bestFit="1" customWidth="1"/>
    <col min="14089" max="14089" width="3.25" style="741" bestFit="1" customWidth="1"/>
    <col min="14090" max="14090" width="5.5" style="741" customWidth="1"/>
    <col min="14091" max="14091" width="3.25" style="741" bestFit="1" customWidth="1"/>
    <col min="14092" max="14092" width="5.5" style="741" customWidth="1"/>
    <col min="14093" max="14093" width="3.25" style="741" bestFit="1" customWidth="1"/>
    <col min="14094" max="14094" width="6.75" style="741" customWidth="1"/>
    <col min="14095" max="14095" width="3.25" style="741" bestFit="1" customWidth="1"/>
    <col min="14096" max="14096" width="5.5" style="741" customWidth="1"/>
    <col min="14097" max="14097" width="3.25" style="741" bestFit="1" customWidth="1"/>
    <col min="14098" max="14098" width="5.5" style="741" customWidth="1"/>
    <col min="14099" max="14099" width="4.625" style="741" customWidth="1"/>
    <col min="14100" max="14336" width="9" style="741" customWidth="1"/>
    <col min="14337" max="14337" width="1.625" style="741" customWidth="1"/>
    <col min="14338" max="14338" width="3.625" style="741" customWidth="1"/>
    <col min="14339" max="14339" width="3.25" style="741" customWidth="1"/>
    <col min="14340" max="14340" width="3.625" style="741" customWidth="1"/>
    <col min="14341" max="14341" width="3.25" style="741" bestFit="1" customWidth="1"/>
    <col min="14342" max="14342" width="3.625" style="741" customWidth="1"/>
    <col min="14343" max="14343" width="3" style="741" customWidth="1"/>
    <col min="14344" max="14344" width="6.75" style="741" bestFit="1" customWidth="1"/>
    <col min="14345" max="14345" width="3.25" style="741" bestFit="1" customWidth="1"/>
    <col min="14346" max="14346" width="5.5" style="741" customWidth="1"/>
    <col min="14347" max="14347" width="3.25" style="741" bestFit="1" customWidth="1"/>
    <col min="14348" max="14348" width="5.5" style="741" customWidth="1"/>
    <col min="14349" max="14349" width="3.25" style="741" bestFit="1" customWidth="1"/>
    <col min="14350" max="14350" width="6.75" style="741" customWidth="1"/>
    <col min="14351" max="14351" width="3.25" style="741" bestFit="1" customWidth="1"/>
    <col min="14352" max="14352" width="5.5" style="741" customWidth="1"/>
    <col min="14353" max="14353" width="3.25" style="741" bestFit="1" customWidth="1"/>
    <col min="14354" max="14354" width="5.5" style="741" customWidth="1"/>
    <col min="14355" max="14355" width="4.625" style="741" customWidth="1"/>
    <col min="14356" max="14592" width="9" style="741" customWidth="1"/>
    <col min="14593" max="14593" width="1.625" style="741" customWidth="1"/>
    <col min="14594" max="14594" width="3.625" style="741" customWidth="1"/>
    <col min="14595" max="14595" width="3.25" style="741" customWidth="1"/>
    <col min="14596" max="14596" width="3.625" style="741" customWidth="1"/>
    <col min="14597" max="14597" width="3.25" style="741" bestFit="1" customWidth="1"/>
    <col min="14598" max="14598" width="3.625" style="741" customWidth="1"/>
    <col min="14599" max="14599" width="3" style="741" customWidth="1"/>
    <col min="14600" max="14600" width="6.75" style="741" bestFit="1" customWidth="1"/>
    <col min="14601" max="14601" width="3.25" style="741" bestFit="1" customWidth="1"/>
    <col min="14602" max="14602" width="5.5" style="741" customWidth="1"/>
    <col min="14603" max="14603" width="3.25" style="741" bestFit="1" customWidth="1"/>
    <col min="14604" max="14604" width="5.5" style="741" customWidth="1"/>
    <col min="14605" max="14605" width="3.25" style="741" bestFit="1" customWidth="1"/>
    <col min="14606" max="14606" width="6.75" style="741" customWidth="1"/>
    <col min="14607" max="14607" width="3.25" style="741" bestFit="1" customWidth="1"/>
    <col min="14608" max="14608" width="5.5" style="741" customWidth="1"/>
    <col min="14609" max="14609" width="3.25" style="741" bestFit="1" customWidth="1"/>
    <col min="14610" max="14610" width="5.5" style="741" customWidth="1"/>
    <col min="14611" max="14611" width="4.625" style="741" customWidth="1"/>
    <col min="14612" max="14848" width="9" style="741" customWidth="1"/>
    <col min="14849" max="14849" width="1.625" style="741" customWidth="1"/>
    <col min="14850" max="14850" width="3.625" style="741" customWidth="1"/>
    <col min="14851" max="14851" width="3.25" style="741" customWidth="1"/>
    <col min="14852" max="14852" width="3.625" style="741" customWidth="1"/>
    <col min="14853" max="14853" width="3.25" style="741" bestFit="1" customWidth="1"/>
    <col min="14854" max="14854" width="3.625" style="741" customWidth="1"/>
    <col min="14855" max="14855" width="3" style="741" customWidth="1"/>
    <col min="14856" max="14856" width="6.75" style="741" bestFit="1" customWidth="1"/>
    <col min="14857" max="14857" width="3.25" style="741" bestFit="1" customWidth="1"/>
    <col min="14858" max="14858" width="5.5" style="741" customWidth="1"/>
    <col min="14859" max="14859" width="3.25" style="741" bestFit="1" customWidth="1"/>
    <col min="14860" max="14860" width="5.5" style="741" customWidth="1"/>
    <col min="14861" max="14861" width="3.25" style="741" bestFit="1" customWidth="1"/>
    <col min="14862" max="14862" width="6.75" style="741" customWidth="1"/>
    <col min="14863" max="14863" width="3.25" style="741" bestFit="1" customWidth="1"/>
    <col min="14864" max="14864" width="5.5" style="741" customWidth="1"/>
    <col min="14865" max="14865" width="3.25" style="741" bestFit="1" customWidth="1"/>
    <col min="14866" max="14866" width="5.5" style="741" customWidth="1"/>
    <col min="14867" max="14867" width="4.625" style="741" customWidth="1"/>
    <col min="14868" max="15104" width="9" style="741" customWidth="1"/>
    <col min="15105" max="15105" width="1.625" style="741" customWidth="1"/>
    <col min="15106" max="15106" width="3.625" style="741" customWidth="1"/>
    <col min="15107" max="15107" width="3.25" style="741" customWidth="1"/>
    <col min="15108" max="15108" width="3.625" style="741" customWidth="1"/>
    <col min="15109" max="15109" width="3.25" style="741" bestFit="1" customWidth="1"/>
    <col min="15110" max="15110" width="3.625" style="741" customWidth="1"/>
    <col min="15111" max="15111" width="3" style="741" customWidth="1"/>
    <col min="15112" max="15112" width="6.75" style="741" bestFit="1" customWidth="1"/>
    <col min="15113" max="15113" width="3.25" style="741" bestFit="1" customWidth="1"/>
    <col min="15114" max="15114" width="5.5" style="741" customWidth="1"/>
    <col min="15115" max="15115" width="3.25" style="741" bestFit="1" customWidth="1"/>
    <col min="15116" max="15116" width="5.5" style="741" customWidth="1"/>
    <col min="15117" max="15117" width="3.25" style="741" bestFit="1" customWidth="1"/>
    <col min="15118" max="15118" width="6.75" style="741" customWidth="1"/>
    <col min="15119" max="15119" width="3.25" style="741" bestFit="1" customWidth="1"/>
    <col min="15120" max="15120" width="5.5" style="741" customWidth="1"/>
    <col min="15121" max="15121" width="3.25" style="741" bestFit="1" customWidth="1"/>
    <col min="15122" max="15122" width="5.5" style="741" customWidth="1"/>
    <col min="15123" max="15123" width="4.625" style="741" customWidth="1"/>
    <col min="15124" max="15360" width="9" style="741" customWidth="1"/>
    <col min="15361" max="15361" width="1.625" style="741" customWidth="1"/>
    <col min="15362" max="15362" width="3.625" style="741" customWidth="1"/>
    <col min="15363" max="15363" width="3.25" style="741" customWidth="1"/>
    <col min="15364" max="15364" width="3.625" style="741" customWidth="1"/>
    <col min="15365" max="15365" width="3.25" style="741" bestFit="1" customWidth="1"/>
    <col min="15366" max="15366" width="3.625" style="741" customWidth="1"/>
    <col min="15367" max="15367" width="3" style="741" customWidth="1"/>
    <col min="15368" max="15368" width="6.75" style="741" bestFit="1" customWidth="1"/>
    <col min="15369" max="15369" width="3.25" style="741" bestFit="1" customWidth="1"/>
    <col min="15370" max="15370" width="5.5" style="741" customWidth="1"/>
    <col min="15371" max="15371" width="3.25" style="741" bestFit="1" customWidth="1"/>
    <col min="15372" max="15372" width="5.5" style="741" customWidth="1"/>
    <col min="15373" max="15373" width="3.25" style="741" bestFit="1" customWidth="1"/>
    <col min="15374" max="15374" width="6.75" style="741" customWidth="1"/>
    <col min="15375" max="15375" width="3.25" style="741" bestFit="1" customWidth="1"/>
    <col min="15376" max="15376" width="5.5" style="741" customWidth="1"/>
    <col min="15377" max="15377" width="3.25" style="741" bestFit="1" customWidth="1"/>
    <col min="15378" max="15378" width="5.5" style="741" customWidth="1"/>
    <col min="15379" max="15379" width="4.625" style="741" customWidth="1"/>
    <col min="15380" max="15616" width="9" style="741" customWidth="1"/>
    <col min="15617" max="15617" width="1.625" style="741" customWidth="1"/>
    <col min="15618" max="15618" width="3.625" style="741" customWidth="1"/>
    <col min="15619" max="15619" width="3.25" style="741" customWidth="1"/>
    <col min="15620" max="15620" width="3.625" style="741" customWidth="1"/>
    <col min="15621" max="15621" width="3.25" style="741" bestFit="1" customWidth="1"/>
    <col min="15622" max="15622" width="3.625" style="741" customWidth="1"/>
    <col min="15623" max="15623" width="3" style="741" customWidth="1"/>
    <col min="15624" max="15624" width="6.75" style="741" bestFit="1" customWidth="1"/>
    <col min="15625" max="15625" width="3.25" style="741" bestFit="1" customWidth="1"/>
    <col min="15626" max="15626" width="5.5" style="741" customWidth="1"/>
    <col min="15627" max="15627" width="3.25" style="741" bestFit="1" customWidth="1"/>
    <col min="15628" max="15628" width="5.5" style="741" customWidth="1"/>
    <col min="15629" max="15629" width="3.25" style="741" bestFit="1" customWidth="1"/>
    <col min="15630" max="15630" width="6.75" style="741" customWidth="1"/>
    <col min="15631" max="15631" width="3.25" style="741" bestFit="1" customWidth="1"/>
    <col min="15632" max="15632" width="5.5" style="741" customWidth="1"/>
    <col min="15633" max="15633" width="3.25" style="741" bestFit="1" customWidth="1"/>
    <col min="15634" max="15634" width="5.5" style="741" customWidth="1"/>
    <col min="15635" max="15635" width="4.625" style="741" customWidth="1"/>
    <col min="15636" max="15872" width="9" style="741" customWidth="1"/>
    <col min="15873" max="15873" width="1.625" style="741" customWidth="1"/>
    <col min="15874" max="15874" width="3.625" style="741" customWidth="1"/>
    <col min="15875" max="15875" width="3.25" style="741" customWidth="1"/>
    <col min="15876" max="15876" width="3.625" style="741" customWidth="1"/>
    <col min="15877" max="15877" width="3.25" style="741" bestFit="1" customWidth="1"/>
    <col min="15878" max="15878" width="3.625" style="741" customWidth="1"/>
    <col min="15879" max="15879" width="3" style="741" customWidth="1"/>
    <col min="15880" max="15880" width="6.75" style="741" bestFit="1" customWidth="1"/>
    <col min="15881" max="15881" width="3.25" style="741" bestFit="1" customWidth="1"/>
    <col min="15882" max="15882" width="5.5" style="741" customWidth="1"/>
    <col min="15883" max="15883" width="3.25" style="741" bestFit="1" customWidth="1"/>
    <col min="15884" max="15884" width="5.5" style="741" customWidth="1"/>
    <col min="15885" max="15885" width="3.25" style="741" bestFit="1" customWidth="1"/>
    <col min="15886" max="15886" width="6.75" style="741" customWidth="1"/>
    <col min="15887" max="15887" width="3.25" style="741" bestFit="1" customWidth="1"/>
    <col min="15888" max="15888" width="5.5" style="741" customWidth="1"/>
    <col min="15889" max="15889" width="3.25" style="741" bestFit="1" customWidth="1"/>
    <col min="15890" max="15890" width="5.5" style="741" customWidth="1"/>
    <col min="15891" max="15891" width="4.625" style="741" customWidth="1"/>
    <col min="15892" max="16128" width="9" style="741" customWidth="1"/>
    <col min="16129" max="16129" width="1.625" style="741" customWidth="1"/>
    <col min="16130" max="16130" width="3.625" style="741" customWidth="1"/>
    <col min="16131" max="16131" width="3.25" style="741" customWidth="1"/>
    <col min="16132" max="16132" width="3.625" style="741" customWidth="1"/>
    <col min="16133" max="16133" width="3.25" style="741" bestFit="1" customWidth="1"/>
    <col min="16134" max="16134" width="3.625" style="741" customWidth="1"/>
    <col min="16135" max="16135" width="3" style="741" customWidth="1"/>
    <col min="16136" max="16136" width="6.75" style="741" bestFit="1" customWidth="1"/>
    <col min="16137" max="16137" width="3.25" style="741" bestFit="1" customWidth="1"/>
    <col min="16138" max="16138" width="5.5" style="741" customWidth="1"/>
    <col min="16139" max="16139" width="3.25" style="741" bestFit="1" customWidth="1"/>
    <col min="16140" max="16140" width="5.5" style="741" customWidth="1"/>
    <col min="16141" max="16141" width="3.25" style="741" bestFit="1" customWidth="1"/>
    <col min="16142" max="16142" width="6.75" style="741" customWidth="1"/>
    <col min="16143" max="16143" width="3.25" style="741" bestFit="1" customWidth="1"/>
    <col min="16144" max="16144" width="5.5" style="741" customWidth="1"/>
    <col min="16145" max="16145" width="3.25" style="741" bestFit="1" customWidth="1"/>
    <col min="16146" max="16146" width="5.5" style="741" customWidth="1"/>
    <col min="16147" max="16147" width="4.625" style="741" customWidth="1"/>
    <col min="16148" max="16384" width="9" style="741" customWidth="1"/>
  </cols>
  <sheetData>
    <row r="1" spans="1:19">
      <c r="I1" s="742"/>
      <c r="J1" s="742"/>
      <c r="S1" s="742"/>
    </row>
    <row r="2" spans="1:19">
      <c r="I2" s="742"/>
      <c r="J2" s="742"/>
      <c r="S2" s="742" t="s">
        <v>3649</v>
      </c>
    </row>
    <row r="4" spans="1:19" ht="21.75" customHeight="1">
      <c r="A4" s="5380" t="s">
        <v>3650</v>
      </c>
      <c r="B4" s="5380"/>
      <c r="C4" s="5380"/>
      <c r="D4" s="5380"/>
      <c r="E4" s="5380"/>
      <c r="F4" s="5380"/>
      <c r="G4" s="5380"/>
      <c r="H4" s="5380"/>
      <c r="I4" s="5380"/>
      <c r="J4" s="5380"/>
      <c r="K4" s="5380"/>
      <c r="L4" s="5380"/>
      <c r="M4" s="5380"/>
      <c r="N4" s="5380"/>
      <c r="O4" s="5380"/>
      <c r="P4" s="5380"/>
      <c r="Q4" s="5380"/>
      <c r="R4" s="5380"/>
      <c r="S4" s="5380"/>
    </row>
    <row r="5" spans="1:19" ht="21" customHeight="1">
      <c r="A5" s="5384" t="s">
        <v>3651</v>
      </c>
      <c r="B5" s="5384"/>
      <c r="C5" s="5384"/>
      <c r="D5" s="5384"/>
      <c r="E5" s="5384"/>
      <c r="F5" s="5384"/>
      <c r="G5" s="5384"/>
      <c r="H5" s="5384"/>
      <c r="I5" s="5384"/>
      <c r="J5" s="5384"/>
      <c r="K5" s="5384"/>
      <c r="L5" s="5384"/>
      <c r="M5" s="5384"/>
      <c r="N5" s="5384"/>
      <c r="O5" s="5384"/>
      <c r="P5" s="5384"/>
      <c r="Q5" s="5384"/>
      <c r="R5" s="5384"/>
      <c r="S5" s="5384"/>
    </row>
    <row r="6" spans="1:19" ht="13.5" customHeight="1">
      <c r="F6" s="745"/>
      <c r="G6" s="745"/>
      <c r="H6" s="745"/>
      <c r="I6" s="745"/>
      <c r="J6" s="745"/>
      <c r="N6" s="1134"/>
      <c r="O6" s="741" t="s">
        <v>477</v>
      </c>
      <c r="P6" s="1134"/>
      <c r="Q6" s="741" t="s">
        <v>5</v>
      </c>
      <c r="R6" s="1134"/>
      <c r="S6" s="741" t="s">
        <v>478</v>
      </c>
    </row>
    <row r="7" spans="1:19" ht="13.5" customHeight="1">
      <c r="F7" s="745"/>
      <c r="G7" s="745"/>
      <c r="H7" s="745"/>
      <c r="I7" s="745"/>
      <c r="J7" s="745"/>
    </row>
    <row r="8" spans="1:19" ht="17.25" customHeight="1">
      <c r="A8" s="741" t="s">
        <v>3652</v>
      </c>
      <c r="G8" s="745"/>
      <c r="H8" s="745"/>
      <c r="I8" s="745"/>
      <c r="J8" s="745"/>
    </row>
    <row r="9" spans="1:19" ht="17.25" customHeight="1"/>
    <row r="12" spans="1:19" ht="17.25" customHeight="1">
      <c r="G12" s="5509" t="s">
        <v>3600</v>
      </c>
      <c r="H12" s="5509"/>
      <c r="I12" s="5509"/>
      <c r="J12" s="5509"/>
      <c r="K12" s="5509"/>
      <c r="L12" s="5511" t="str">
        <f>cst_wskakunin_owner1__address</f>
        <v>埼玉県埼玉県さいたま市浦和区岸町７－１２－３</v>
      </c>
      <c r="M12" s="5511"/>
      <c r="N12" s="5511"/>
      <c r="O12" s="5511"/>
      <c r="P12" s="5511"/>
      <c r="Q12" s="5511"/>
      <c r="R12" s="5511"/>
    </row>
    <row r="13" spans="1:19" ht="17.25" customHeight="1">
      <c r="G13" s="5509" t="s">
        <v>3601</v>
      </c>
      <c r="H13" s="5509"/>
      <c r="I13" s="5509"/>
      <c r="J13" s="5509"/>
      <c r="K13" s="5509"/>
      <c r="L13" s="5511"/>
      <c r="M13" s="5511"/>
      <c r="N13" s="5511"/>
      <c r="O13" s="5511"/>
      <c r="P13" s="5511"/>
      <c r="Q13" s="5511"/>
      <c r="R13" s="5511"/>
    </row>
    <row r="14" spans="1:19" ht="17.25" customHeight="1">
      <c r="G14" s="5509" t="s">
        <v>3602</v>
      </c>
      <c r="H14" s="5509"/>
      <c r="I14" s="5509"/>
      <c r="J14" s="5509"/>
      <c r="K14" s="5509"/>
      <c r="L14" s="5513" t="str">
        <f>cst_wskakunin_owner1__space3</f>
        <v>テスト建て主
代表取締役社長　テストさん</v>
      </c>
      <c r="M14" s="5513"/>
      <c r="N14" s="5513"/>
      <c r="O14" s="5513"/>
      <c r="P14" s="5513"/>
      <c r="Q14" s="5513"/>
      <c r="R14" s="5513"/>
      <c r="S14" s="5512" t="s">
        <v>480</v>
      </c>
    </row>
    <row r="15" spans="1:19" ht="17.25" customHeight="1">
      <c r="G15" s="1193"/>
      <c r="H15" s="1193"/>
      <c r="I15" s="1193"/>
      <c r="J15" s="1193"/>
      <c r="K15" s="1193"/>
      <c r="L15" s="5513"/>
      <c r="M15" s="5513"/>
      <c r="N15" s="5513"/>
      <c r="O15" s="5513"/>
      <c r="P15" s="5513"/>
      <c r="Q15" s="5513"/>
      <c r="R15" s="5513"/>
      <c r="S15" s="5512"/>
    </row>
    <row r="17" spans="1:19" ht="17.25" customHeight="1"/>
    <row r="18" spans="1:19" ht="21" customHeight="1">
      <c r="B18" s="1230" t="str">
        <f>IF(技術的審査依頼書_長期!X6="","",技術的審査依頼書_長期!X6)</f>
        <v/>
      </c>
      <c r="C18" s="741" t="s">
        <v>5</v>
      </c>
      <c r="D18" s="1230" t="str">
        <f>IF(技術的審査依頼書_長期!Z6="","",技術的審査依頼書_長期!Z6)</f>
        <v/>
      </c>
      <c r="E18" s="741" t="s">
        <v>478</v>
      </c>
      <c r="F18" s="741" t="s">
        <v>3653</v>
      </c>
    </row>
    <row r="19" spans="1:19" ht="21" customHeight="1">
      <c r="A19" s="741" t="s">
        <v>3654</v>
      </c>
    </row>
    <row r="20" spans="1:19" ht="21" customHeight="1">
      <c r="A20" s="741" t="s">
        <v>3655</v>
      </c>
    </row>
    <row r="21" spans="1:19" ht="13.5" customHeight="1"/>
    <row r="22" spans="1:19">
      <c r="A22" s="5380" t="s">
        <v>0</v>
      </c>
      <c r="B22" s="5380"/>
      <c r="C22" s="5380"/>
      <c r="D22" s="5380"/>
      <c r="E22" s="5380"/>
      <c r="F22" s="5380"/>
      <c r="G22" s="5380"/>
      <c r="H22" s="5380"/>
      <c r="I22" s="5380"/>
      <c r="J22" s="5380"/>
      <c r="K22" s="5380"/>
      <c r="L22" s="5380"/>
      <c r="M22" s="5380"/>
      <c r="N22" s="5380"/>
      <c r="O22" s="5380"/>
      <c r="P22" s="5380"/>
      <c r="Q22" s="5380"/>
      <c r="R22" s="5380"/>
      <c r="S22" s="5380"/>
    </row>
    <row r="23" spans="1:19" ht="21" customHeight="1"/>
    <row r="24" spans="1:19" ht="21" customHeight="1">
      <c r="A24" s="741" t="s">
        <v>3656</v>
      </c>
      <c r="G24" s="741" t="s">
        <v>3657</v>
      </c>
      <c r="H24" s="1134"/>
      <c r="I24" s="741" t="s">
        <v>477</v>
      </c>
      <c r="J24" s="1134"/>
      <c r="K24" s="741" t="s">
        <v>5</v>
      </c>
      <c r="L24" s="1134"/>
      <c r="M24" s="741" t="s">
        <v>478</v>
      </c>
    </row>
    <row r="27" spans="1:19" ht="21" customHeight="1">
      <c r="A27" s="741" t="s">
        <v>3658</v>
      </c>
      <c r="G27" s="741" t="s">
        <v>3657</v>
      </c>
      <c r="H27" s="5510"/>
      <c r="I27" s="5510"/>
      <c r="J27" s="5510"/>
      <c r="K27" s="5510"/>
      <c r="L27" s="5510"/>
      <c r="M27" s="5510"/>
      <c r="N27" s="5510"/>
      <c r="O27" s="5510"/>
      <c r="P27" s="5510"/>
      <c r="Q27" s="5510"/>
      <c r="R27" s="5510"/>
      <c r="S27" s="5510"/>
    </row>
    <row r="30" spans="1:19" ht="21" customHeight="1">
      <c r="A30" s="1193" t="s">
        <v>3659</v>
      </c>
      <c r="B30" s="1193"/>
      <c r="C30" s="1193"/>
      <c r="D30" s="1193"/>
      <c r="E30" s="1193"/>
      <c r="F30" s="1193"/>
      <c r="G30" s="1193" t="s">
        <v>3657</v>
      </c>
      <c r="H30" s="5511" t="str">
        <f>cst_wskakunin_BUILD__address</f>
        <v>埼玉県さいたま市緑区</v>
      </c>
      <c r="I30" s="5511"/>
      <c r="J30" s="5511"/>
      <c r="K30" s="5511"/>
      <c r="L30" s="5511"/>
      <c r="M30" s="5511"/>
      <c r="N30" s="5511"/>
      <c r="O30" s="5511"/>
      <c r="P30" s="5511"/>
      <c r="Q30" s="5511"/>
      <c r="R30" s="5511"/>
      <c r="S30" s="5511"/>
    </row>
    <row r="31" spans="1:19" ht="21" customHeight="1">
      <c r="A31" s="1193"/>
      <c r="B31" s="1193"/>
      <c r="C31" s="1193"/>
      <c r="D31" s="1193"/>
      <c r="E31" s="1193"/>
      <c r="F31" s="1193"/>
      <c r="G31" s="1193"/>
      <c r="H31" s="5511"/>
      <c r="I31" s="5511"/>
      <c r="J31" s="5511"/>
      <c r="K31" s="5511"/>
      <c r="L31" s="5511"/>
      <c r="M31" s="5511"/>
      <c r="N31" s="5511"/>
      <c r="O31" s="5511"/>
      <c r="P31" s="5511"/>
      <c r="Q31" s="5511"/>
      <c r="R31" s="5511"/>
      <c r="S31" s="5511"/>
    </row>
    <row r="32" spans="1:19" ht="21" customHeight="1">
      <c r="A32" s="1193"/>
      <c r="B32" s="1193"/>
      <c r="C32" s="1193"/>
      <c r="D32" s="1193"/>
      <c r="E32" s="1193"/>
      <c r="F32" s="1193"/>
      <c r="G32" s="1193"/>
      <c r="H32" s="5511"/>
      <c r="I32" s="5511"/>
      <c r="J32" s="5511"/>
      <c r="K32" s="5511"/>
      <c r="L32" s="5511"/>
      <c r="M32" s="5511"/>
      <c r="N32" s="5511"/>
      <c r="O32" s="5511"/>
      <c r="P32" s="5511"/>
      <c r="Q32" s="5511"/>
      <c r="R32" s="5511"/>
      <c r="S32" s="5511"/>
    </row>
  </sheetData>
  <mergeCells count="11">
    <mergeCell ref="A4:S4"/>
    <mergeCell ref="A5:S5"/>
    <mergeCell ref="G12:K12"/>
    <mergeCell ref="G13:K13"/>
    <mergeCell ref="L12:R13"/>
    <mergeCell ref="G14:K14"/>
    <mergeCell ref="H27:S27"/>
    <mergeCell ref="H30:S32"/>
    <mergeCell ref="S14:S15"/>
    <mergeCell ref="L14:R15"/>
    <mergeCell ref="A22:S22"/>
  </mergeCells>
  <phoneticPr fontId="136"/>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49" customWidth="1"/>
    <col min="2" max="3" width="2.625" style="2049" customWidth="1"/>
    <col min="4" max="22" width="3.25" style="2049" customWidth="1"/>
    <col min="23" max="24" width="3.25" style="2066" customWidth="1"/>
    <col min="25" max="25" width="3.375" style="2066" bestFit="1" customWidth="1"/>
    <col min="26" max="26" width="3.25" style="2049" bestFit="1" customWidth="1"/>
    <col min="27" max="27" width="12.375" style="2049" customWidth="1"/>
    <col min="28" max="256" width="9" style="2049" customWidth="1"/>
    <col min="257" max="257" width="1.625" style="2049" customWidth="1"/>
    <col min="258" max="259" width="2.625" style="2049" customWidth="1"/>
    <col min="260" max="280" width="3.25" style="2049" customWidth="1"/>
    <col min="281" max="281" width="3.375" style="2049" bestFit="1" customWidth="1"/>
    <col min="282" max="282" width="3.25" style="2049" bestFit="1" customWidth="1"/>
    <col min="283" max="283" width="12.375" style="2049" customWidth="1"/>
    <col min="284" max="512" width="9" style="2049" customWidth="1"/>
    <col min="513" max="513" width="1.625" style="2049" customWidth="1"/>
    <col min="514" max="515" width="2.625" style="2049" customWidth="1"/>
    <col min="516" max="536" width="3.25" style="2049" customWidth="1"/>
    <col min="537" max="537" width="3.375" style="2049" bestFit="1" customWidth="1"/>
    <col min="538" max="538" width="3.25" style="2049" bestFit="1" customWidth="1"/>
    <col min="539" max="539" width="12.375" style="2049" customWidth="1"/>
    <col min="540" max="768" width="9" style="2049" customWidth="1"/>
    <col min="769" max="769" width="1.625" style="2049" customWidth="1"/>
    <col min="770" max="771" width="2.625" style="2049" customWidth="1"/>
    <col min="772" max="792" width="3.25" style="2049" customWidth="1"/>
    <col min="793" max="793" width="3.375" style="2049" bestFit="1" customWidth="1"/>
    <col min="794" max="794" width="3.25" style="2049" bestFit="1" customWidth="1"/>
    <col min="795" max="795" width="12.375" style="2049" customWidth="1"/>
    <col min="796" max="1024" width="9" style="2049" customWidth="1"/>
    <col min="1025" max="1025" width="1.625" style="2049" customWidth="1"/>
    <col min="1026" max="1027" width="2.625" style="2049" customWidth="1"/>
    <col min="1028" max="1048" width="3.25" style="2049" customWidth="1"/>
    <col min="1049" max="1049" width="3.375" style="2049" bestFit="1" customWidth="1"/>
    <col min="1050" max="1050" width="3.25" style="2049" bestFit="1" customWidth="1"/>
    <col min="1051" max="1051" width="12.375" style="2049" customWidth="1"/>
    <col min="1052" max="1280" width="9" style="2049" customWidth="1"/>
    <col min="1281" max="1281" width="1.625" style="2049" customWidth="1"/>
    <col min="1282" max="1283" width="2.625" style="2049" customWidth="1"/>
    <col min="1284" max="1304" width="3.25" style="2049" customWidth="1"/>
    <col min="1305" max="1305" width="3.375" style="2049" bestFit="1" customWidth="1"/>
    <col min="1306" max="1306" width="3.25" style="2049" bestFit="1" customWidth="1"/>
    <col min="1307" max="1307" width="12.375" style="2049" customWidth="1"/>
    <col min="1308" max="1536" width="9" style="2049" customWidth="1"/>
    <col min="1537" max="1537" width="1.625" style="2049" customWidth="1"/>
    <col min="1538" max="1539" width="2.625" style="2049" customWidth="1"/>
    <col min="1540" max="1560" width="3.25" style="2049" customWidth="1"/>
    <col min="1561" max="1561" width="3.375" style="2049" bestFit="1" customWidth="1"/>
    <col min="1562" max="1562" width="3.25" style="2049" bestFit="1" customWidth="1"/>
    <col min="1563" max="1563" width="12.375" style="2049" customWidth="1"/>
    <col min="1564" max="1792" width="9" style="2049" customWidth="1"/>
    <col min="1793" max="1793" width="1.625" style="2049" customWidth="1"/>
    <col min="1794" max="1795" width="2.625" style="2049" customWidth="1"/>
    <col min="1796" max="1816" width="3.25" style="2049" customWidth="1"/>
    <col min="1817" max="1817" width="3.375" style="2049" bestFit="1" customWidth="1"/>
    <col min="1818" max="1818" width="3.25" style="2049" bestFit="1" customWidth="1"/>
    <col min="1819" max="1819" width="12.375" style="2049" customWidth="1"/>
    <col min="1820" max="2048" width="9" style="2049" customWidth="1"/>
    <col min="2049" max="2049" width="1.625" style="2049" customWidth="1"/>
    <col min="2050" max="2051" width="2.625" style="2049" customWidth="1"/>
    <col min="2052" max="2072" width="3.25" style="2049" customWidth="1"/>
    <col min="2073" max="2073" width="3.375" style="2049" bestFit="1" customWidth="1"/>
    <col min="2074" max="2074" width="3.25" style="2049" bestFit="1" customWidth="1"/>
    <col min="2075" max="2075" width="12.375" style="2049" customWidth="1"/>
    <col min="2076" max="2304" width="9" style="2049" customWidth="1"/>
    <col min="2305" max="2305" width="1.625" style="2049" customWidth="1"/>
    <col min="2306" max="2307" width="2.625" style="2049" customWidth="1"/>
    <col min="2308" max="2328" width="3.25" style="2049" customWidth="1"/>
    <col min="2329" max="2329" width="3.375" style="2049" bestFit="1" customWidth="1"/>
    <col min="2330" max="2330" width="3.25" style="2049" bestFit="1" customWidth="1"/>
    <col min="2331" max="2331" width="12.375" style="2049" customWidth="1"/>
    <col min="2332" max="2560" width="9" style="2049" customWidth="1"/>
    <col min="2561" max="2561" width="1.625" style="2049" customWidth="1"/>
    <col min="2562" max="2563" width="2.625" style="2049" customWidth="1"/>
    <col min="2564" max="2584" width="3.25" style="2049" customWidth="1"/>
    <col min="2585" max="2585" width="3.375" style="2049" bestFit="1" customWidth="1"/>
    <col min="2586" max="2586" width="3.25" style="2049" bestFit="1" customWidth="1"/>
    <col min="2587" max="2587" width="12.375" style="2049" customWidth="1"/>
    <col min="2588" max="2816" width="9" style="2049" customWidth="1"/>
    <col min="2817" max="2817" width="1.625" style="2049" customWidth="1"/>
    <col min="2818" max="2819" width="2.625" style="2049" customWidth="1"/>
    <col min="2820" max="2840" width="3.25" style="2049" customWidth="1"/>
    <col min="2841" max="2841" width="3.375" style="2049" bestFit="1" customWidth="1"/>
    <col min="2842" max="2842" width="3.25" style="2049" bestFit="1" customWidth="1"/>
    <col min="2843" max="2843" width="12.375" style="2049" customWidth="1"/>
    <col min="2844" max="3072" width="9" style="2049" customWidth="1"/>
    <col min="3073" max="3073" width="1.625" style="2049" customWidth="1"/>
    <col min="3074" max="3075" width="2.625" style="2049" customWidth="1"/>
    <col min="3076" max="3096" width="3.25" style="2049" customWidth="1"/>
    <col min="3097" max="3097" width="3.375" style="2049" bestFit="1" customWidth="1"/>
    <col min="3098" max="3098" width="3.25" style="2049" bestFit="1" customWidth="1"/>
    <col min="3099" max="3099" width="12.375" style="2049" customWidth="1"/>
    <col min="3100" max="3328" width="9" style="2049" customWidth="1"/>
    <col min="3329" max="3329" width="1.625" style="2049" customWidth="1"/>
    <col min="3330" max="3331" width="2.625" style="2049" customWidth="1"/>
    <col min="3332" max="3352" width="3.25" style="2049" customWidth="1"/>
    <col min="3353" max="3353" width="3.375" style="2049" bestFit="1" customWidth="1"/>
    <col min="3354" max="3354" width="3.25" style="2049" bestFit="1" customWidth="1"/>
    <col min="3355" max="3355" width="12.375" style="2049" customWidth="1"/>
    <col min="3356" max="3584" width="9" style="2049" customWidth="1"/>
    <col min="3585" max="3585" width="1.625" style="2049" customWidth="1"/>
    <col min="3586" max="3587" width="2.625" style="2049" customWidth="1"/>
    <col min="3588" max="3608" width="3.25" style="2049" customWidth="1"/>
    <col min="3609" max="3609" width="3.375" style="2049" bestFit="1" customWidth="1"/>
    <col min="3610" max="3610" width="3.25" style="2049" bestFit="1" customWidth="1"/>
    <col min="3611" max="3611" width="12.375" style="2049" customWidth="1"/>
    <col min="3612" max="3840" width="9" style="2049" customWidth="1"/>
    <col min="3841" max="3841" width="1.625" style="2049" customWidth="1"/>
    <col min="3842" max="3843" width="2.625" style="2049" customWidth="1"/>
    <col min="3844" max="3864" width="3.25" style="2049" customWidth="1"/>
    <col min="3865" max="3865" width="3.375" style="2049" bestFit="1" customWidth="1"/>
    <col min="3866" max="3866" width="3.25" style="2049" bestFit="1" customWidth="1"/>
    <col min="3867" max="3867" width="12.375" style="2049" customWidth="1"/>
    <col min="3868" max="4096" width="9" style="2049" customWidth="1"/>
    <col min="4097" max="4097" width="1.625" style="2049" customWidth="1"/>
    <col min="4098" max="4099" width="2.625" style="2049" customWidth="1"/>
    <col min="4100" max="4120" width="3.25" style="2049" customWidth="1"/>
    <col min="4121" max="4121" width="3.375" style="2049" bestFit="1" customWidth="1"/>
    <col min="4122" max="4122" width="3.25" style="2049" bestFit="1" customWidth="1"/>
    <col min="4123" max="4123" width="12.375" style="2049" customWidth="1"/>
    <col min="4124" max="4352" width="9" style="2049" customWidth="1"/>
    <col min="4353" max="4353" width="1.625" style="2049" customWidth="1"/>
    <col min="4354" max="4355" width="2.625" style="2049" customWidth="1"/>
    <col min="4356" max="4376" width="3.25" style="2049" customWidth="1"/>
    <col min="4377" max="4377" width="3.375" style="2049" bestFit="1" customWidth="1"/>
    <col min="4378" max="4378" width="3.25" style="2049" bestFit="1" customWidth="1"/>
    <col min="4379" max="4379" width="12.375" style="2049" customWidth="1"/>
    <col min="4380" max="4608" width="9" style="2049" customWidth="1"/>
    <col min="4609" max="4609" width="1.625" style="2049" customWidth="1"/>
    <col min="4610" max="4611" width="2.625" style="2049" customWidth="1"/>
    <col min="4612" max="4632" width="3.25" style="2049" customWidth="1"/>
    <col min="4633" max="4633" width="3.375" style="2049" bestFit="1" customWidth="1"/>
    <col min="4634" max="4634" width="3.25" style="2049" bestFit="1" customWidth="1"/>
    <col min="4635" max="4635" width="12.375" style="2049" customWidth="1"/>
    <col min="4636" max="4864" width="9" style="2049" customWidth="1"/>
    <col min="4865" max="4865" width="1.625" style="2049" customWidth="1"/>
    <col min="4866" max="4867" width="2.625" style="2049" customWidth="1"/>
    <col min="4868" max="4888" width="3.25" style="2049" customWidth="1"/>
    <col min="4889" max="4889" width="3.375" style="2049" bestFit="1" customWidth="1"/>
    <col min="4890" max="4890" width="3.25" style="2049" bestFit="1" customWidth="1"/>
    <col min="4891" max="4891" width="12.375" style="2049" customWidth="1"/>
    <col min="4892" max="5120" width="9" style="2049" customWidth="1"/>
    <col min="5121" max="5121" width="1.625" style="2049" customWidth="1"/>
    <col min="5122" max="5123" width="2.625" style="2049" customWidth="1"/>
    <col min="5124" max="5144" width="3.25" style="2049" customWidth="1"/>
    <col min="5145" max="5145" width="3.375" style="2049" bestFit="1" customWidth="1"/>
    <col min="5146" max="5146" width="3.25" style="2049" bestFit="1" customWidth="1"/>
    <col min="5147" max="5147" width="12.375" style="2049" customWidth="1"/>
    <col min="5148" max="5376" width="9" style="2049" customWidth="1"/>
    <col min="5377" max="5377" width="1.625" style="2049" customWidth="1"/>
    <col min="5378" max="5379" width="2.625" style="2049" customWidth="1"/>
    <col min="5380" max="5400" width="3.25" style="2049" customWidth="1"/>
    <col min="5401" max="5401" width="3.375" style="2049" bestFit="1" customWidth="1"/>
    <col min="5402" max="5402" width="3.25" style="2049" bestFit="1" customWidth="1"/>
    <col min="5403" max="5403" width="12.375" style="2049" customWidth="1"/>
    <col min="5404" max="5632" width="9" style="2049" customWidth="1"/>
    <col min="5633" max="5633" width="1.625" style="2049" customWidth="1"/>
    <col min="5634" max="5635" width="2.625" style="2049" customWidth="1"/>
    <col min="5636" max="5656" width="3.25" style="2049" customWidth="1"/>
    <col min="5657" max="5657" width="3.375" style="2049" bestFit="1" customWidth="1"/>
    <col min="5658" max="5658" width="3.25" style="2049" bestFit="1" customWidth="1"/>
    <col min="5659" max="5659" width="12.375" style="2049" customWidth="1"/>
    <col min="5660" max="5888" width="9" style="2049" customWidth="1"/>
    <col min="5889" max="5889" width="1.625" style="2049" customWidth="1"/>
    <col min="5890" max="5891" width="2.625" style="2049" customWidth="1"/>
    <col min="5892" max="5912" width="3.25" style="2049" customWidth="1"/>
    <col min="5913" max="5913" width="3.375" style="2049" bestFit="1" customWidth="1"/>
    <col min="5914" max="5914" width="3.25" style="2049" bestFit="1" customWidth="1"/>
    <col min="5915" max="5915" width="12.375" style="2049" customWidth="1"/>
    <col min="5916" max="6144" width="9" style="2049" customWidth="1"/>
    <col min="6145" max="6145" width="1.625" style="2049" customWidth="1"/>
    <col min="6146" max="6147" width="2.625" style="2049" customWidth="1"/>
    <col min="6148" max="6168" width="3.25" style="2049" customWidth="1"/>
    <col min="6169" max="6169" width="3.375" style="2049" bestFit="1" customWidth="1"/>
    <col min="6170" max="6170" width="3.25" style="2049" bestFit="1" customWidth="1"/>
    <col min="6171" max="6171" width="12.375" style="2049" customWidth="1"/>
    <col min="6172" max="6400" width="9" style="2049" customWidth="1"/>
    <col min="6401" max="6401" width="1.625" style="2049" customWidth="1"/>
    <col min="6402" max="6403" width="2.625" style="2049" customWidth="1"/>
    <col min="6404" max="6424" width="3.25" style="2049" customWidth="1"/>
    <col min="6425" max="6425" width="3.375" style="2049" bestFit="1" customWidth="1"/>
    <col min="6426" max="6426" width="3.25" style="2049" bestFit="1" customWidth="1"/>
    <col min="6427" max="6427" width="12.375" style="2049" customWidth="1"/>
    <col min="6428" max="6656" width="9" style="2049" customWidth="1"/>
    <col min="6657" max="6657" width="1.625" style="2049" customWidth="1"/>
    <col min="6658" max="6659" width="2.625" style="2049" customWidth="1"/>
    <col min="6660" max="6680" width="3.25" style="2049" customWidth="1"/>
    <col min="6681" max="6681" width="3.375" style="2049" bestFit="1" customWidth="1"/>
    <col min="6682" max="6682" width="3.25" style="2049" bestFit="1" customWidth="1"/>
    <col min="6683" max="6683" width="12.375" style="2049" customWidth="1"/>
    <col min="6684" max="6912" width="9" style="2049" customWidth="1"/>
    <col min="6913" max="6913" width="1.625" style="2049" customWidth="1"/>
    <col min="6914" max="6915" width="2.625" style="2049" customWidth="1"/>
    <col min="6916" max="6936" width="3.25" style="2049" customWidth="1"/>
    <col min="6937" max="6937" width="3.375" style="2049" bestFit="1" customWidth="1"/>
    <col min="6938" max="6938" width="3.25" style="2049" bestFit="1" customWidth="1"/>
    <col min="6939" max="6939" width="12.375" style="2049" customWidth="1"/>
    <col min="6940" max="7168" width="9" style="2049" customWidth="1"/>
    <col min="7169" max="7169" width="1.625" style="2049" customWidth="1"/>
    <col min="7170" max="7171" width="2.625" style="2049" customWidth="1"/>
    <col min="7172" max="7192" width="3.25" style="2049" customWidth="1"/>
    <col min="7193" max="7193" width="3.375" style="2049" bestFit="1" customWidth="1"/>
    <col min="7194" max="7194" width="3.25" style="2049" bestFit="1" customWidth="1"/>
    <col min="7195" max="7195" width="12.375" style="2049" customWidth="1"/>
    <col min="7196" max="7424" width="9" style="2049" customWidth="1"/>
    <col min="7425" max="7425" width="1.625" style="2049" customWidth="1"/>
    <col min="7426" max="7427" width="2.625" style="2049" customWidth="1"/>
    <col min="7428" max="7448" width="3.25" style="2049" customWidth="1"/>
    <col min="7449" max="7449" width="3.375" style="2049" bestFit="1" customWidth="1"/>
    <col min="7450" max="7450" width="3.25" style="2049" bestFit="1" customWidth="1"/>
    <col min="7451" max="7451" width="12.375" style="2049" customWidth="1"/>
    <col min="7452" max="7680" width="9" style="2049" customWidth="1"/>
    <col min="7681" max="7681" width="1.625" style="2049" customWidth="1"/>
    <col min="7682" max="7683" width="2.625" style="2049" customWidth="1"/>
    <col min="7684" max="7704" width="3.25" style="2049" customWidth="1"/>
    <col min="7705" max="7705" width="3.375" style="2049" bestFit="1" customWidth="1"/>
    <col min="7706" max="7706" width="3.25" style="2049" bestFit="1" customWidth="1"/>
    <col min="7707" max="7707" width="12.375" style="2049" customWidth="1"/>
    <col min="7708" max="7936" width="9" style="2049" customWidth="1"/>
    <col min="7937" max="7937" width="1.625" style="2049" customWidth="1"/>
    <col min="7938" max="7939" width="2.625" style="2049" customWidth="1"/>
    <col min="7940" max="7960" width="3.25" style="2049" customWidth="1"/>
    <col min="7961" max="7961" width="3.375" style="2049" bestFit="1" customWidth="1"/>
    <col min="7962" max="7962" width="3.25" style="2049" bestFit="1" customWidth="1"/>
    <col min="7963" max="7963" width="12.375" style="2049" customWidth="1"/>
    <col min="7964" max="8192" width="9" style="2049" customWidth="1"/>
    <col min="8193" max="8193" width="1.625" style="2049" customWidth="1"/>
    <col min="8194" max="8195" width="2.625" style="2049" customWidth="1"/>
    <col min="8196" max="8216" width="3.25" style="2049" customWidth="1"/>
    <col min="8217" max="8217" width="3.375" style="2049" bestFit="1" customWidth="1"/>
    <col min="8218" max="8218" width="3.25" style="2049" bestFit="1" customWidth="1"/>
    <col min="8219" max="8219" width="12.375" style="2049" customWidth="1"/>
    <col min="8220" max="8448" width="9" style="2049" customWidth="1"/>
    <col min="8449" max="8449" width="1.625" style="2049" customWidth="1"/>
    <col min="8450" max="8451" width="2.625" style="2049" customWidth="1"/>
    <col min="8452" max="8472" width="3.25" style="2049" customWidth="1"/>
    <col min="8473" max="8473" width="3.375" style="2049" bestFit="1" customWidth="1"/>
    <col min="8474" max="8474" width="3.25" style="2049" bestFit="1" customWidth="1"/>
    <col min="8475" max="8475" width="12.375" style="2049" customWidth="1"/>
    <col min="8476" max="8704" width="9" style="2049" customWidth="1"/>
    <col min="8705" max="8705" width="1.625" style="2049" customWidth="1"/>
    <col min="8706" max="8707" width="2.625" style="2049" customWidth="1"/>
    <col min="8708" max="8728" width="3.25" style="2049" customWidth="1"/>
    <col min="8729" max="8729" width="3.375" style="2049" bestFit="1" customWidth="1"/>
    <col min="8730" max="8730" width="3.25" style="2049" bestFit="1" customWidth="1"/>
    <col min="8731" max="8731" width="12.375" style="2049" customWidth="1"/>
    <col min="8732" max="8960" width="9" style="2049" customWidth="1"/>
    <col min="8961" max="8961" width="1.625" style="2049" customWidth="1"/>
    <col min="8962" max="8963" width="2.625" style="2049" customWidth="1"/>
    <col min="8964" max="8984" width="3.25" style="2049" customWidth="1"/>
    <col min="8985" max="8985" width="3.375" style="2049" bestFit="1" customWidth="1"/>
    <col min="8986" max="8986" width="3.25" style="2049" bestFit="1" customWidth="1"/>
    <col min="8987" max="8987" width="12.375" style="2049" customWidth="1"/>
    <col min="8988" max="9216" width="9" style="2049" customWidth="1"/>
    <col min="9217" max="9217" width="1.625" style="2049" customWidth="1"/>
    <col min="9218" max="9219" width="2.625" style="2049" customWidth="1"/>
    <col min="9220" max="9240" width="3.25" style="2049" customWidth="1"/>
    <col min="9241" max="9241" width="3.375" style="2049" bestFit="1" customWidth="1"/>
    <col min="9242" max="9242" width="3.25" style="2049" bestFit="1" customWidth="1"/>
    <col min="9243" max="9243" width="12.375" style="2049" customWidth="1"/>
    <col min="9244" max="9472" width="9" style="2049" customWidth="1"/>
    <col min="9473" max="9473" width="1.625" style="2049" customWidth="1"/>
    <col min="9474" max="9475" width="2.625" style="2049" customWidth="1"/>
    <col min="9476" max="9496" width="3.25" style="2049" customWidth="1"/>
    <col min="9497" max="9497" width="3.375" style="2049" bestFit="1" customWidth="1"/>
    <col min="9498" max="9498" width="3.25" style="2049" bestFit="1" customWidth="1"/>
    <col min="9499" max="9499" width="12.375" style="2049" customWidth="1"/>
    <col min="9500" max="9728" width="9" style="2049" customWidth="1"/>
    <col min="9729" max="9729" width="1.625" style="2049" customWidth="1"/>
    <col min="9730" max="9731" width="2.625" style="2049" customWidth="1"/>
    <col min="9732" max="9752" width="3.25" style="2049" customWidth="1"/>
    <col min="9753" max="9753" width="3.375" style="2049" bestFit="1" customWidth="1"/>
    <col min="9754" max="9754" width="3.25" style="2049" bestFit="1" customWidth="1"/>
    <col min="9755" max="9755" width="12.375" style="2049" customWidth="1"/>
    <col min="9756" max="9984" width="9" style="2049" customWidth="1"/>
    <col min="9985" max="9985" width="1.625" style="2049" customWidth="1"/>
    <col min="9986" max="9987" width="2.625" style="2049" customWidth="1"/>
    <col min="9988" max="10008" width="3.25" style="2049" customWidth="1"/>
    <col min="10009" max="10009" width="3.375" style="2049" bestFit="1" customWidth="1"/>
    <col min="10010" max="10010" width="3.25" style="2049" bestFit="1" customWidth="1"/>
    <col min="10011" max="10011" width="12.375" style="2049" customWidth="1"/>
    <col min="10012" max="10240" width="9" style="2049" customWidth="1"/>
    <col min="10241" max="10241" width="1.625" style="2049" customWidth="1"/>
    <col min="10242" max="10243" width="2.625" style="2049" customWidth="1"/>
    <col min="10244" max="10264" width="3.25" style="2049" customWidth="1"/>
    <col min="10265" max="10265" width="3.375" style="2049" bestFit="1" customWidth="1"/>
    <col min="10266" max="10266" width="3.25" style="2049" bestFit="1" customWidth="1"/>
    <col min="10267" max="10267" width="12.375" style="2049" customWidth="1"/>
    <col min="10268" max="10496" width="9" style="2049" customWidth="1"/>
    <col min="10497" max="10497" width="1.625" style="2049" customWidth="1"/>
    <col min="10498" max="10499" width="2.625" style="2049" customWidth="1"/>
    <col min="10500" max="10520" width="3.25" style="2049" customWidth="1"/>
    <col min="10521" max="10521" width="3.375" style="2049" bestFit="1" customWidth="1"/>
    <col min="10522" max="10522" width="3.25" style="2049" bestFit="1" customWidth="1"/>
    <col min="10523" max="10523" width="12.375" style="2049" customWidth="1"/>
    <col min="10524" max="10752" width="9" style="2049" customWidth="1"/>
    <col min="10753" max="10753" width="1.625" style="2049" customWidth="1"/>
    <col min="10754" max="10755" width="2.625" style="2049" customWidth="1"/>
    <col min="10756" max="10776" width="3.25" style="2049" customWidth="1"/>
    <col min="10777" max="10777" width="3.375" style="2049" bestFit="1" customWidth="1"/>
    <col min="10778" max="10778" width="3.25" style="2049" bestFit="1" customWidth="1"/>
    <col min="10779" max="10779" width="12.375" style="2049" customWidth="1"/>
    <col min="10780" max="11008" width="9" style="2049" customWidth="1"/>
    <col min="11009" max="11009" width="1.625" style="2049" customWidth="1"/>
    <col min="11010" max="11011" width="2.625" style="2049" customWidth="1"/>
    <col min="11012" max="11032" width="3.25" style="2049" customWidth="1"/>
    <col min="11033" max="11033" width="3.375" style="2049" bestFit="1" customWidth="1"/>
    <col min="11034" max="11034" width="3.25" style="2049" bestFit="1" customWidth="1"/>
    <col min="11035" max="11035" width="12.375" style="2049" customWidth="1"/>
    <col min="11036" max="11264" width="9" style="2049" customWidth="1"/>
    <col min="11265" max="11265" width="1.625" style="2049" customWidth="1"/>
    <col min="11266" max="11267" width="2.625" style="2049" customWidth="1"/>
    <col min="11268" max="11288" width="3.25" style="2049" customWidth="1"/>
    <col min="11289" max="11289" width="3.375" style="2049" bestFit="1" customWidth="1"/>
    <col min="11290" max="11290" width="3.25" style="2049" bestFit="1" customWidth="1"/>
    <col min="11291" max="11291" width="12.375" style="2049" customWidth="1"/>
    <col min="11292" max="11520" width="9" style="2049" customWidth="1"/>
    <col min="11521" max="11521" width="1.625" style="2049" customWidth="1"/>
    <col min="11522" max="11523" width="2.625" style="2049" customWidth="1"/>
    <col min="11524" max="11544" width="3.25" style="2049" customWidth="1"/>
    <col min="11545" max="11545" width="3.375" style="2049" bestFit="1" customWidth="1"/>
    <col min="11546" max="11546" width="3.25" style="2049" bestFit="1" customWidth="1"/>
    <col min="11547" max="11547" width="12.375" style="2049" customWidth="1"/>
    <col min="11548" max="11776" width="9" style="2049" customWidth="1"/>
    <col min="11777" max="11777" width="1.625" style="2049" customWidth="1"/>
    <col min="11778" max="11779" width="2.625" style="2049" customWidth="1"/>
    <col min="11780" max="11800" width="3.25" style="2049" customWidth="1"/>
    <col min="11801" max="11801" width="3.375" style="2049" bestFit="1" customWidth="1"/>
    <col min="11802" max="11802" width="3.25" style="2049" bestFit="1" customWidth="1"/>
    <col min="11803" max="11803" width="12.375" style="2049" customWidth="1"/>
    <col min="11804" max="12032" width="9" style="2049" customWidth="1"/>
    <col min="12033" max="12033" width="1.625" style="2049" customWidth="1"/>
    <col min="12034" max="12035" width="2.625" style="2049" customWidth="1"/>
    <col min="12036" max="12056" width="3.25" style="2049" customWidth="1"/>
    <col min="12057" max="12057" width="3.375" style="2049" bestFit="1" customWidth="1"/>
    <col min="12058" max="12058" width="3.25" style="2049" bestFit="1" customWidth="1"/>
    <col min="12059" max="12059" width="12.375" style="2049" customWidth="1"/>
    <col min="12060" max="12288" width="9" style="2049" customWidth="1"/>
    <col min="12289" max="12289" width="1.625" style="2049" customWidth="1"/>
    <col min="12290" max="12291" width="2.625" style="2049" customWidth="1"/>
    <col min="12292" max="12312" width="3.25" style="2049" customWidth="1"/>
    <col min="12313" max="12313" width="3.375" style="2049" bestFit="1" customWidth="1"/>
    <col min="12314" max="12314" width="3.25" style="2049" bestFit="1" customWidth="1"/>
    <col min="12315" max="12315" width="12.375" style="2049" customWidth="1"/>
    <col min="12316" max="12544" width="9" style="2049" customWidth="1"/>
    <col min="12545" max="12545" width="1.625" style="2049" customWidth="1"/>
    <col min="12546" max="12547" width="2.625" style="2049" customWidth="1"/>
    <col min="12548" max="12568" width="3.25" style="2049" customWidth="1"/>
    <col min="12569" max="12569" width="3.375" style="2049" bestFit="1" customWidth="1"/>
    <col min="12570" max="12570" width="3.25" style="2049" bestFit="1" customWidth="1"/>
    <col min="12571" max="12571" width="12.375" style="2049" customWidth="1"/>
    <col min="12572" max="12800" width="9" style="2049" customWidth="1"/>
    <col min="12801" max="12801" width="1.625" style="2049" customWidth="1"/>
    <col min="12802" max="12803" width="2.625" style="2049" customWidth="1"/>
    <col min="12804" max="12824" width="3.25" style="2049" customWidth="1"/>
    <col min="12825" max="12825" width="3.375" style="2049" bestFit="1" customWidth="1"/>
    <col min="12826" max="12826" width="3.25" style="2049" bestFit="1" customWidth="1"/>
    <col min="12827" max="12827" width="12.375" style="2049" customWidth="1"/>
    <col min="12828" max="13056" width="9" style="2049" customWidth="1"/>
    <col min="13057" max="13057" width="1.625" style="2049" customWidth="1"/>
    <col min="13058" max="13059" width="2.625" style="2049" customWidth="1"/>
    <col min="13060" max="13080" width="3.25" style="2049" customWidth="1"/>
    <col min="13081" max="13081" width="3.375" style="2049" bestFit="1" customWidth="1"/>
    <col min="13082" max="13082" width="3.25" style="2049" bestFit="1" customWidth="1"/>
    <col min="13083" max="13083" width="12.375" style="2049" customWidth="1"/>
    <col min="13084" max="13312" width="9" style="2049" customWidth="1"/>
    <col min="13313" max="13313" width="1.625" style="2049" customWidth="1"/>
    <col min="13314" max="13315" width="2.625" style="2049" customWidth="1"/>
    <col min="13316" max="13336" width="3.25" style="2049" customWidth="1"/>
    <col min="13337" max="13337" width="3.375" style="2049" bestFit="1" customWidth="1"/>
    <col min="13338" max="13338" width="3.25" style="2049" bestFit="1" customWidth="1"/>
    <col min="13339" max="13339" width="12.375" style="2049" customWidth="1"/>
    <col min="13340" max="13568" width="9" style="2049" customWidth="1"/>
    <col min="13569" max="13569" width="1.625" style="2049" customWidth="1"/>
    <col min="13570" max="13571" width="2.625" style="2049" customWidth="1"/>
    <col min="13572" max="13592" width="3.25" style="2049" customWidth="1"/>
    <col min="13593" max="13593" width="3.375" style="2049" bestFit="1" customWidth="1"/>
    <col min="13594" max="13594" width="3.25" style="2049" bestFit="1" customWidth="1"/>
    <col min="13595" max="13595" width="12.375" style="2049" customWidth="1"/>
    <col min="13596" max="13824" width="9" style="2049" customWidth="1"/>
    <col min="13825" max="13825" width="1.625" style="2049" customWidth="1"/>
    <col min="13826" max="13827" width="2.625" style="2049" customWidth="1"/>
    <col min="13828" max="13848" width="3.25" style="2049" customWidth="1"/>
    <col min="13849" max="13849" width="3.375" style="2049" bestFit="1" customWidth="1"/>
    <col min="13850" max="13850" width="3.25" style="2049" bestFit="1" customWidth="1"/>
    <col min="13851" max="13851" width="12.375" style="2049" customWidth="1"/>
    <col min="13852" max="14080" width="9" style="2049" customWidth="1"/>
    <col min="14081" max="14081" width="1.625" style="2049" customWidth="1"/>
    <col min="14082" max="14083" width="2.625" style="2049" customWidth="1"/>
    <col min="14084" max="14104" width="3.25" style="2049" customWidth="1"/>
    <col min="14105" max="14105" width="3.375" style="2049" bestFit="1" customWidth="1"/>
    <col min="14106" max="14106" width="3.25" style="2049" bestFit="1" customWidth="1"/>
    <col min="14107" max="14107" width="12.375" style="2049" customWidth="1"/>
    <col min="14108" max="14336" width="9" style="2049" customWidth="1"/>
    <col min="14337" max="14337" width="1.625" style="2049" customWidth="1"/>
    <col min="14338" max="14339" width="2.625" style="2049" customWidth="1"/>
    <col min="14340" max="14360" width="3.25" style="2049" customWidth="1"/>
    <col min="14361" max="14361" width="3.375" style="2049" bestFit="1" customWidth="1"/>
    <col min="14362" max="14362" width="3.25" style="2049" bestFit="1" customWidth="1"/>
    <col min="14363" max="14363" width="12.375" style="2049" customWidth="1"/>
    <col min="14364" max="14592" width="9" style="2049" customWidth="1"/>
    <col min="14593" max="14593" width="1.625" style="2049" customWidth="1"/>
    <col min="14594" max="14595" width="2.625" style="2049" customWidth="1"/>
    <col min="14596" max="14616" width="3.25" style="2049" customWidth="1"/>
    <col min="14617" max="14617" width="3.375" style="2049" bestFit="1" customWidth="1"/>
    <col min="14618" max="14618" width="3.25" style="2049" bestFit="1" customWidth="1"/>
    <col min="14619" max="14619" width="12.375" style="2049" customWidth="1"/>
    <col min="14620" max="14848" width="9" style="2049" customWidth="1"/>
    <col min="14849" max="14849" width="1.625" style="2049" customWidth="1"/>
    <col min="14850" max="14851" width="2.625" style="2049" customWidth="1"/>
    <col min="14852" max="14872" width="3.25" style="2049" customWidth="1"/>
    <col min="14873" max="14873" width="3.375" style="2049" bestFit="1" customWidth="1"/>
    <col min="14874" max="14874" width="3.25" style="2049" bestFit="1" customWidth="1"/>
    <col min="14875" max="14875" width="12.375" style="2049" customWidth="1"/>
    <col min="14876" max="15104" width="9" style="2049" customWidth="1"/>
    <col min="15105" max="15105" width="1.625" style="2049" customWidth="1"/>
    <col min="15106" max="15107" width="2.625" style="2049" customWidth="1"/>
    <col min="15108" max="15128" width="3.25" style="2049" customWidth="1"/>
    <col min="15129" max="15129" width="3.375" style="2049" bestFit="1" customWidth="1"/>
    <col min="15130" max="15130" width="3.25" style="2049" bestFit="1" customWidth="1"/>
    <col min="15131" max="15131" width="12.375" style="2049" customWidth="1"/>
    <col min="15132" max="15360" width="9" style="2049" customWidth="1"/>
    <col min="15361" max="15361" width="1.625" style="2049" customWidth="1"/>
    <col min="15362" max="15363" width="2.625" style="2049" customWidth="1"/>
    <col min="15364" max="15384" width="3.25" style="2049" customWidth="1"/>
    <col min="15385" max="15385" width="3.375" style="2049" bestFit="1" customWidth="1"/>
    <col min="15386" max="15386" width="3.25" style="2049" bestFit="1" customWidth="1"/>
    <col min="15387" max="15387" width="12.375" style="2049" customWidth="1"/>
    <col min="15388" max="15616" width="9" style="2049" customWidth="1"/>
    <col min="15617" max="15617" width="1.625" style="2049" customWidth="1"/>
    <col min="15618" max="15619" width="2.625" style="2049" customWidth="1"/>
    <col min="15620" max="15640" width="3.25" style="2049" customWidth="1"/>
    <col min="15641" max="15641" width="3.375" style="2049" bestFit="1" customWidth="1"/>
    <col min="15642" max="15642" width="3.25" style="2049" bestFit="1" customWidth="1"/>
    <col min="15643" max="15643" width="12.375" style="2049" customWidth="1"/>
    <col min="15644" max="15872" width="9" style="2049" customWidth="1"/>
    <col min="15873" max="15873" width="1.625" style="2049" customWidth="1"/>
    <col min="15874" max="15875" width="2.625" style="2049" customWidth="1"/>
    <col min="15876" max="15896" width="3.25" style="2049" customWidth="1"/>
    <col min="15897" max="15897" width="3.375" style="2049" bestFit="1" customWidth="1"/>
    <col min="15898" max="15898" width="3.25" style="2049" bestFit="1" customWidth="1"/>
    <col min="15899" max="15899" width="12.375" style="2049" customWidth="1"/>
    <col min="15900" max="16128" width="9" style="2049" customWidth="1"/>
    <col min="16129" max="16129" width="1.625" style="2049" customWidth="1"/>
    <col min="16130" max="16131" width="2.625" style="2049" customWidth="1"/>
    <col min="16132" max="16152" width="3.25" style="2049" customWidth="1"/>
    <col min="16153" max="16153" width="3.375" style="2049" bestFit="1" customWidth="1"/>
    <col min="16154" max="16154" width="3.25" style="2049" bestFit="1" customWidth="1"/>
    <col min="16155" max="16155" width="12.375" style="2049" customWidth="1"/>
    <col min="16156" max="16384" width="9" style="2049" customWidth="1"/>
  </cols>
  <sheetData>
    <row r="1" spans="1:26" ht="17.25" customHeight="1">
      <c r="A1" s="2102" t="s">
        <v>5526</v>
      </c>
      <c r="C1" s="2102"/>
      <c r="D1" s="2102"/>
      <c r="E1" s="2102"/>
      <c r="F1" s="2103"/>
      <c r="G1" s="2103"/>
      <c r="H1" s="2102"/>
      <c r="I1" s="2102"/>
      <c r="J1" s="2102"/>
      <c r="K1" s="2102"/>
      <c r="Z1" s="2048"/>
    </row>
    <row r="2" spans="1:26" ht="6.75" customHeight="1"/>
    <row r="3" spans="1:26" ht="25.5" customHeight="1">
      <c r="A3" s="5528" t="s">
        <v>5527</v>
      </c>
      <c r="B3" s="5528"/>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8"/>
    </row>
    <row r="4" spans="1:26" ht="6.75" customHeight="1">
      <c r="A4" s="2104"/>
      <c r="B4" s="2104"/>
      <c r="C4" s="2104"/>
      <c r="D4" s="2104"/>
      <c r="E4" s="2104"/>
      <c r="F4" s="2104"/>
      <c r="G4" s="2104"/>
      <c r="H4" s="2104"/>
      <c r="I4" s="2104"/>
      <c r="J4" s="2104"/>
      <c r="K4" s="2104"/>
      <c r="L4" s="2104"/>
      <c r="M4" s="2104"/>
      <c r="N4" s="2104"/>
      <c r="O4" s="2104"/>
      <c r="P4" s="2104"/>
      <c r="Q4" s="2104"/>
      <c r="R4" s="2104"/>
      <c r="S4" s="2104"/>
      <c r="T4" s="2104"/>
      <c r="U4" s="2104"/>
      <c r="V4" s="2104"/>
      <c r="W4" s="2104"/>
      <c r="X4" s="2104"/>
      <c r="Y4" s="2104"/>
      <c r="Z4" s="2104"/>
    </row>
    <row r="5" spans="1:26" ht="17.25" customHeight="1">
      <c r="B5" s="2052"/>
      <c r="C5" s="2052"/>
      <c r="D5" s="2052"/>
      <c r="E5" s="2052"/>
      <c r="L5" s="2052"/>
      <c r="Q5" s="2102"/>
      <c r="R5" s="5529"/>
      <c r="S5" s="5530"/>
      <c r="T5" s="5530"/>
      <c r="U5" s="2105" t="s">
        <v>477</v>
      </c>
      <c r="V5" s="2106"/>
      <c r="W5" s="2105" t="s">
        <v>5</v>
      </c>
      <c r="X5" s="2106"/>
      <c r="Y5" s="2105" t="s">
        <v>478</v>
      </c>
      <c r="Z5" s="2102"/>
    </row>
    <row r="6" spans="1:26" ht="6.75" customHeight="1">
      <c r="B6" s="2052"/>
      <c r="C6" s="2052"/>
      <c r="D6" s="2052"/>
      <c r="E6" s="2052"/>
      <c r="F6" s="2052"/>
      <c r="G6" s="2052"/>
      <c r="W6" s="2049"/>
      <c r="X6" s="2049"/>
      <c r="Y6" s="2049"/>
    </row>
    <row r="7" spans="1:26" ht="18" customHeight="1">
      <c r="A7" s="2102" t="s">
        <v>3652</v>
      </c>
      <c r="B7" s="2102"/>
      <c r="C7" s="2102"/>
      <c r="D7" s="2107"/>
      <c r="E7" s="2107"/>
      <c r="F7" s="2107"/>
      <c r="G7" s="2107"/>
      <c r="H7" s="2102"/>
      <c r="I7" s="2102"/>
      <c r="J7" s="2102"/>
      <c r="K7" s="2102"/>
      <c r="L7" s="2102"/>
      <c r="M7" s="2102"/>
      <c r="N7" s="2102"/>
      <c r="W7" s="2049"/>
      <c r="X7" s="2049"/>
      <c r="Y7" s="2049"/>
    </row>
    <row r="8" spans="1:26" ht="14.25" customHeight="1"/>
    <row r="9" spans="1:26" ht="17.25" customHeight="1">
      <c r="J9" s="2102" t="s">
        <v>3600</v>
      </c>
      <c r="K9" s="2102"/>
      <c r="L9" s="2102"/>
      <c r="M9" s="2102"/>
      <c r="N9" s="2102"/>
      <c r="O9" s="2102"/>
      <c r="P9" s="2102"/>
      <c r="Q9" s="5531" t="str">
        <f>cst_wskakunin_owner1__address</f>
        <v>埼玉県埼玉県さいたま市浦和区岸町７－１２－３</v>
      </c>
      <c r="R9" s="5531"/>
      <c r="S9" s="5531"/>
      <c r="T9" s="5531"/>
      <c r="U9" s="5531"/>
      <c r="V9" s="5531"/>
      <c r="W9" s="5531"/>
      <c r="X9" s="5531"/>
      <c r="Y9" s="5531"/>
      <c r="Z9" s="5531"/>
    </row>
    <row r="10" spans="1:26" ht="17.25" customHeight="1">
      <c r="J10" s="2102" t="s">
        <v>3601</v>
      </c>
      <c r="K10" s="2102"/>
      <c r="L10" s="2102"/>
      <c r="M10" s="2102"/>
      <c r="N10" s="2102"/>
      <c r="O10" s="2102"/>
      <c r="P10" s="2102"/>
      <c r="Q10" s="5531"/>
      <c r="R10" s="5531"/>
      <c r="S10" s="5531"/>
      <c r="T10" s="5531"/>
      <c r="U10" s="5531"/>
      <c r="V10" s="5531"/>
      <c r="W10" s="5531"/>
      <c r="X10" s="5531"/>
      <c r="Y10" s="5531"/>
      <c r="Z10" s="5531"/>
    </row>
    <row r="11" spans="1:26" ht="17.25" customHeight="1">
      <c r="J11" s="2102" t="s">
        <v>3602</v>
      </c>
      <c r="K11" s="2102"/>
      <c r="L11" s="2102"/>
      <c r="M11" s="2102"/>
      <c r="N11" s="2102"/>
      <c r="O11" s="2102"/>
      <c r="P11" s="2102"/>
      <c r="Q11" s="5527" t="str">
        <f>cst_wskakunin_owner1__space3</f>
        <v>テスト建て主
代表取締役社長　テストさん</v>
      </c>
      <c r="R11" s="5527"/>
      <c r="S11" s="5527"/>
      <c r="T11" s="5527"/>
      <c r="U11" s="5527"/>
      <c r="V11" s="5527"/>
      <c r="W11" s="5527"/>
      <c r="X11" s="5527"/>
      <c r="Y11" s="5527"/>
      <c r="Z11" s="5527"/>
    </row>
    <row r="12" spans="1:26" ht="17.25" customHeight="1">
      <c r="J12" s="2102"/>
      <c r="K12" s="2102"/>
      <c r="L12" s="2102"/>
      <c r="M12" s="2102"/>
      <c r="N12" s="2102"/>
      <c r="O12" s="2102"/>
      <c r="P12" s="2102"/>
      <c r="Q12" s="5527"/>
      <c r="R12" s="5527"/>
      <c r="S12" s="5527"/>
      <c r="T12" s="5527"/>
      <c r="U12" s="5527"/>
      <c r="V12" s="5527"/>
      <c r="W12" s="5527"/>
      <c r="X12" s="5527"/>
      <c r="Y12" s="5527"/>
      <c r="Z12" s="5527"/>
    </row>
    <row r="13" spans="1:26" ht="15" customHeight="1">
      <c r="J13" s="2102"/>
      <c r="K13" s="2102"/>
      <c r="L13" s="2102"/>
      <c r="M13" s="2103"/>
      <c r="N13" s="2103"/>
      <c r="O13" s="2103"/>
      <c r="P13" s="2103"/>
      <c r="Q13" s="2103"/>
      <c r="R13" s="2103"/>
      <c r="S13" s="2103"/>
      <c r="T13" s="2103"/>
      <c r="U13" s="2103"/>
      <c r="V13" s="2103"/>
      <c r="W13" s="2102"/>
      <c r="X13" s="2102"/>
      <c r="Y13" s="2102"/>
      <c r="Z13" s="2102"/>
    </row>
    <row r="14" spans="1:26" ht="17.25" customHeight="1">
      <c r="J14" s="2102" t="s">
        <v>3603</v>
      </c>
      <c r="K14" s="2102"/>
      <c r="L14" s="2102"/>
      <c r="M14" s="2102"/>
      <c r="N14" s="2102"/>
      <c r="O14" s="2102"/>
      <c r="P14" s="2102"/>
      <c r="Q14" s="5532" t="str">
        <f>cst_wskakunin_dairi1__address</f>
        <v>埼玉県所沢市東新井町307-7</v>
      </c>
      <c r="R14" s="5532"/>
      <c r="S14" s="5532"/>
      <c r="T14" s="5532"/>
      <c r="U14" s="5532"/>
      <c r="V14" s="5532"/>
      <c r="W14" s="5532"/>
      <c r="X14" s="5532"/>
      <c r="Y14" s="5532"/>
      <c r="Z14" s="5532"/>
    </row>
    <row r="15" spans="1:26" ht="17.25" customHeight="1">
      <c r="J15" s="2102" t="s">
        <v>3601</v>
      </c>
      <c r="K15" s="2102"/>
      <c r="L15" s="2102"/>
      <c r="M15" s="2102"/>
      <c r="N15" s="2102"/>
      <c r="O15" s="2102"/>
      <c r="P15" s="2102"/>
      <c r="Q15" s="5532"/>
      <c r="R15" s="5532"/>
      <c r="S15" s="5532"/>
      <c r="T15" s="5532"/>
      <c r="U15" s="5532"/>
      <c r="V15" s="5532"/>
      <c r="W15" s="5532"/>
      <c r="X15" s="5532"/>
      <c r="Y15" s="5532"/>
      <c r="Z15" s="5532"/>
    </row>
    <row r="16" spans="1:26" ht="17.25" customHeight="1">
      <c r="J16" s="2102" t="s">
        <v>3604</v>
      </c>
      <c r="K16" s="2102"/>
      <c r="L16" s="2102"/>
      <c r="M16" s="2102"/>
      <c r="N16" s="2102"/>
      <c r="O16" s="2102"/>
      <c r="P16" s="2102"/>
      <c r="Q16" s="5527" t="str">
        <f>cst_wskakunin_dairi1__space5</f>
        <v>XXXアーキ
テスト代理人</v>
      </c>
      <c r="R16" s="5527"/>
      <c r="S16" s="5527"/>
      <c r="T16" s="5527"/>
      <c r="U16" s="5527"/>
      <c r="V16" s="5527"/>
      <c r="W16" s="5527"/>
      <c r="X16" s="5527"/>
      <c r="Y16" s="5527"/>
      <c r="Z16" s="5527"/>
    </row>
    <row r="17" spans="1:27" ht="17.25" customHeight="1">
      <c r="J17" s="2102"/>
      <c r="K17" s="2102"/>
      <c r="L17" s="2102"/>
      <c r="M17" s="2102"/>
      <c r="N17" s="2102"/>
      <c r="O17" s="2102"/>
      <c r="P17" s="2102"/>
      <c r="Q17" s="5527"/>
      <c r="R17" s="5527"/>
      <c r="S17" s="5527"/>
      <c r="T17" s="5527"/>
      <c r="U17" s="5527"/>
      <c r="V17" s="5527"/>
      <c r="W17" s="5527"/>
      <c r="X17" s="5527"/>
      <c r="Y17" s="5527"/>
      <c r="Z17" s="5527"/>
    </row>
    <row r="18" spans="1:27" ht="15" customHeight="1">
      <c r="W18" s="2049"/>
      <c r="X18" s="2049"/>
      <c r="Y18" s="2049"/>
    </row>
    <row r="19" spans="1:27" s="2102" customFormat="1" ht="17.25" customHeight="1">
      <c r="A19" s="2102" t="s">
        <v>5528</v>
      </c>
    </row>
    <row r="20" spans="1:27" s="2102" customFormat="1" ht="17.25" customHeight="1">
      <c r="A20" s="2102" t="s">
        <v>5529</v>
      </c>
    </row>
    <row r="21" spans="1:27" s="2102" customFormat="1" ht="17.25" customHeight="1">
      <c r="A21" s="2102" t="s">
        <v>5530</v>
      </c>
    </row>
    <row r="22" spans="1:27" ht="8.25" customHeight="1">
      <c r="W22" s="2049"/>
      <c r="X22" s="2049"/>
      <c r="Y22" s="2049"/>
    </row>
    <row r="23" spans="1:27" ht="22.5" customHeight="1">
      <c r="A23" s="5514" t="s">
        <v>0</v>
      </c>
      <c r="B23" s="5514"/>
      <c r="C23" s="5514"/>
      <c r="D23" s="5514"/>
      <c r="E23" s="5514"/>
      <c r="F23" s="5514"/>
      <c r="G23" s="5514"/>
      <c r="H23" s="5514"/>
      <c r="I23" s="5514"/>
      <c r="J23" s="5514"/>
      <c r="K23" s="5514"/>
      <c r="L23" s="5514"/>
      <c r="M23" s="5514"/>
      <c r="N23" s="5514"/>
      <c r="O23" s="5514"/>
      <c r="P23" s="5514"/>
      <c r="Q23" s="5514"/>
      <c r="R23" s="5514"/>
      <c r="S23" s="5514"/>
      <c r="T23" s="5514"/>
      <c r="U23" s="5514"/>
      <c r="V23" s="5514"/>
      <c r="W23" s="5514"/>
      <c r="X23" s="5514"/>
      <c r="Y23" s="5514"/>
      <c r="Z23" s="5514"/>
    </row>
    <row r="24" spans="1:27" ht="8.25" customHeight="1">
      <c r="W24" s="2049"/>
      <c r="X24" s="2049"/>
      <c r="Y24" s="2049"/>
    </row>
    <row r="25" spans="1:27" ht="17.25" customHeight="1">
      <c r="A25" s="2108" t="s">
        <v>5531</v>
      </c>
      <c r="B25" s="2102"/>
      <c r="C25" s="2102"/>
      <c r="D25" s="2102"/>
      <c r="E25" s="2102"/>
      <c r="F25" s="2102"/>
      <c r="G25" s="2102"/>
      <c r="H25" s="2102"/>
      <c r="I25" s="2102"/>
      <c r="J25" s="2102"/>
      <c r="K25" s="2102"/>
      <c r="L25" s="2102"/>
      <c r="M25" s="2102"/>
      <c r="N25" s="2102"/>
      <c r="O25" s="2102"/>
      <c r="P25" s="2102"/>
      <c r="Q25" s="2102"/>
      <c r="R25" s="2102"/>
      <c r="S25" s="2102"/>
      <c r="T25" s="2102"/>
      <c r="U25" s="2102"/>
      <c r="V25" s="2102"/>
      <c r="W25" s="2102"/>
      <c r="X25" s="2102"/>
      <c r="Y25" s="2102"/>
      <c r="Z25" s="2102"/>
      <c r="AA25" s="2102"/>
    </row>
    <row r="26" spans="1:27" ht="17.25" customHeight="1">
      <c r="A26" s="2102"/>
      <c r="B26" s="2102"/>
      <c r="C26" s="2102"/>
      <c r="D26" s="2102"/>
      <c r="E26" s="2109" t="s">
        <v>139</v>
      </c>
      <c r="F26" s="2102" t="s">
        <v>5532</v>
      </c>
      <c r="G26" s="2102"/>
      <c r="H26" s="2102"/>
      <c r="I26" s="2102"/>
      <c r="J26" s="2102"/>
      <c r="K26" s="2102"/>
      <c r="L26" s="2102"/>
      <c r="M26" s="2102"/>
      <c r="N26" s="2102"/>
      <c r="O26" s="2102"/>
      <c r="P26" s="2102"/>
      <c r="Q26" s="2102"/>
      <c r="R26" s="2102"/>
      <c r="S26" s="2102"/>
      <c r="T26" s="2102"/>
      <c r="U26" s="2102"/>
      <c r="V26" s="2102"/>
      <c r="Z26" s="2102"/>
      <c r="AA26" s="2102"/>
    </row>
    <row r="27" spans="1:27" ht="17.25" customHeight="1">
      <c r="A27" s="2102"/>
      <c r="B27" s="2102"/>
      <c r="C27" s="2102"/>
      <c r="D27" s="2102"/>
      <c r="E27" s="2102"/>
      <c r="F27" s="2109" t="s">
        <v>139</v>
      </c>
      <c r="G27" s="2102" t="s">
        <v>5533</v>
      </c>
      <c r="H27" s="2102"/>
      <c r="I27" s="2102"/>
      <c r="J27" s="2102"/>
      <c r="K27" s="2102"/>
      <c r="L27" s="2102"/>
      <c r="M27" s="2102"/>
      <c r="N27" s="2102"/>
      <c r="O27" s="2102"/>
      <c r="P27" s="2102"/>
      <c r="Q27" s="2102"/>
      <c r="R27" s="2102"/>
      <c r="S27" s="2102"/>
      <c r="T27" s="2102"/>
      <c r="U27" s="2102"/>
      <c r="V27" s="2102"/>
      <c r="Z27" s="2102"/>
      <c r="AA27" s="2102"/>
    </row>
    <row r="28" spans="1:27" ht="17.25" customHeight="1">
      <c r="A28" s="2102"/>
      <c r="B28" s="2102"/>
      <c r="C28" s="2102"/>
      <c r="D28" s="2102"/>
      <c r="E28" s="2102"/>
      <c r="F28" s="2109" t="s">
        <v>139</v>
      </c>
      <c r="G28" s="2102" t="s">
        <v>5534</v>
      </c>
      <c r="H28" s="2102"/>
      <c r="I28" s="2102"/>
      <c r="J28" s="2102"/>
      <c r="K28" s="2102"/>
      <c r="L28" s="2102"/>
      <c r="M28" s="2102"/>
      <c r="N28" s="2102"/>
      <c r="O28" s="2102"/>
      <c r="P28" s="2102"/>
      <c r="Q28" s="2102"/>
      <c r="R28" s="2102"/>
      <c r="S28" s="2102"/>
      <c r="T28" s="2102"/>
      <c r="U28" s="2102"/>
      <c r="V28" s="2102"/>
      <c r="W28" s="2102"/>
      <c r="X28" s="2102"/>
      <c r="Y28" s="2102"/>
      <c r="Z28" s="2102"/>
      <c r="AA28" s="2102"/>
    </row>
    <row r="29" spans="1:27" ht="17.25" customHeight="1">
      <c r="A29" s="2102"/>
      <c r="B29" s="2102"/>
      <c r="C29" s="2102"/>
      <c r="D29" s="2102"/>
      <c r="E29" s="2102"/>
      <c r="F29" s="2109" t="s">
        <v>139</v>
      </c>
      <c r="G29" s="2102" t="s">
        <v>5535</v>
      </c>
      <c r="H29" s="2102"/>
      <c r="I29" s="2102"/>
      <c r="J29" s="2102"/>
      <c r="K29" s="2102"/>
      <c r="L29" s="2102"/>
      <c r="M29" s="2102"/>
      <c r="N29" s="2102"/>
      <c r="O29" s="2102"/>
      <c r="P29" s="2102"/>
      <c r="Q29" s="2102"/>
      <c r="R29" s="2102"/>
      <c r="S29" s="2102"/>
      <c r="T29" s="2102"/>
      <c r="U29" s="2102"/>
      <c r="V29" s="2102"/>
      <c r="W29" s="2102"/>
      <c r="X29" s="2102"/>
      <c r="Y29" s="2102"/>
      <c r="Z29" s="2102"/>
      <c r="AA29" s="2102"/>
    </row>
    <row r="30" spans="1:27" ht="17.25" customHeight="1">
      <c r="A30" s="2102"/>
      <c r="B30" s="2102"/>
      <c r="C30" s="2102"/>
      <c r="D30" s="2102"/>
      <c r="E30" s="2109" t="s">
        <v>139</v>
      </c>
      <c r="F30" s="2110" t="s">
        <v>5536</v>
      </c>
      <c r="G30" s="2102"/>
      <c r="H30" s="2102"/>
      <c r="I30" s="2102"/>
      <c r="J30" s="2102"/>
      <c r="K30" s="2102"/>
      <c r="L30" s="2102"/>
      <c r="M30" s="2102"/>
      <c r="N30" s="2102"/>
      <c r="O30" s="2102"/>
      <c r="P30" s="2102"/>
      <c r="Q30" s="2102"/>
      <c r="R30" s="2102"/>
      <c r="S30" s="2102"/>
      <c r="T30" s="2102"/>
      <c r="U30" s="2102"/>
      <c r="V30" s="2102"/>
      <c r="W30" s="2102"/>
      <c r="X30" s="2102"/>
      <c r="Y30" s="2102"/>
      <c r="Z30" s="2102"/>
      <c r="AA30" s="2102"/>
    </row>
    <row r="31" spans="1:27" ht="17.25" customHeight="1">
      <c r="A31" s="2102"/>
      <c r="B31" s="2102"/>
      <c r="C31" s="2102"/>
      <c r="D31" s="2102"/>
      <c r="E31" s="2109" t="s">
        <v>139</v>
      </c>
      <c r="F31" s="2110" t="s">
        <v>5537</v>
      </c>
      <c r="G31" s="2102"/>
      <c r="H31" s="2102"/>
      <c r="I31" s="2102"/>
      <c r="J31" s="2102"/>
      <c r="K31" s="2102"/>
      <c r="L31" s="2102"/>
      <c r="M31" s="2102"/>
      <c r="N31" s="2102"/>
      <c r="O31" s="2102"/>
      <c r="P31" s="2102"/>
      <c r="Q31" s="2102"/>
      <c r="R31" s="2102"/>
      <c r="S31" s="2102"/>
      <c r="T31" s="2102"/>
      <c r="U31" s="2102"/>
      <c r="V31" s="2102"/>
      <c r="Z31" s="2102"/>
      <c r="AA31" s="2102"/>
    </row>
    <row r="32" spans="1:27" ht="17.25" customHeight="1">
      <c r="A32" s="2102" t="s">
        <v>5538</v>
      </c>
      <c r="B32" s="2102"/>
      <c r="C32" s="2110"/>
      <c r="D32" s="2102"/>
      <c r="E32" s="2102"/>
      <c r="F32" s="2102"/>
      <c r="G32" s="5515" t="str">
        <f>cst_wskakunin_BUILD__address</f>
        <v>埼玉県さいたま市緑区</v>
      </c>
      <c r="H32" s="5516"/>
      <c r="I32" s="5516"/>
      <c r="J32" s="5516"/>
      <c r="K32" s="5516"/>
      <c r="L32" s="5516"/>
      <c r="M32" s="5516"/>
      <c r="N32" s="5516"/>
      <c r="O32" s="5516"/>
      <c r="P32" s="5516"/>
      <c r="Q32" s="5516"/>
      <c r="R32" s="5516"/>
      <c r="S32" s="5516"/>
      <c r="T32" s="5516"/>
      <c r="U32" s="5516"/>
      <c r="V32" s="5516"/>
      <c r="W32" s="5516"/>
      <c r="X32" s="5516"/>
      <c r="Y32" s="5516"/>
      <c r="Z32" s="5516"/>
      <c r="AA32" s="2102"/>
    </row>
    <row r="33" spans="1:27" ht="17.25" customHeight="1">
      <c r="A33" s="2102"/>
      <c r="B33" s="2102"/>
      <c r="C33" s="2110"/>
      <c r="D33" s="2102"/>
      <c r="E33" s="2102"/>
      <c r="F33" s="2102"/>
      <c r="G33" s="5516"/>
      <c r="H33" s="5516"/>
      <c r="I33" s="5516"/>
      <c r="J33" s="5516"/>
      <c r="K33" s="5516"/>
      <c r="L33" s="5516"/>
      <c r="M33" s="5516"/>
      <c r="N33" s="5516"/>
      <c r="O33" s="5516"/>
      <c r="P33" s="5516"/>
      <c r="Q33" s="5516"/>
      <c r="R33" s="5516"/>
      <c r="S33" s="5516"/>
      <c r="T33" s="5516"/>
      <c r="U33" s="5516"/>
      <c r="V33" s="5516"/>
      <c r="W33" s="5516"/>
      <c r="X33" s="5516"/>
      <c r="Y33" s="5516"/>
      <c r="Z33" s="5516"/>
      <c r="AA33" s="2102"/>
    </row>
    <row r="34" spans="1:27" ht="17.25" customHeight="1">
      <c r="A34" s="2102" t="s">
        <v>5539</v>
      </c>
      <c r="B34" s="2102"/>
      <c r="C34" s="2110"/>
      <c r="D34" s="2102"/>
      <c r="E34" s="2102"/>
      <c r="F34" s="2102"/>
      <c r="G34" s="5517" t="str">
        <f>cst_wskakunin_BUILD_NAME</f>
        <v>テスト０７１１－１</v>
      </c>
      <c r="H34" s="5517"/>
      <c r="I34" s="5517"/>
      <c r="J34" s="5517"/>
      <c r="K34" s="5517"/>
      <c r="L34" s="5517"/>
      <c r="M34" s="5517"/>
      <c r="N34" s="5517"/>
      <c r="O34" s="5517"/>
      <c r="P34" s="5517"/>
      <c r="Q34" s="5517"/>
      <c r="R34" s="5517"/>
      <c r="S34" s="5517"/>
      <c r="T34" s="5517"/>
      <c r="U34" s="5517"/>
      <c r="V34" s="5517"/>
      <c r="W34" s="5517"/>
      <c r="X34" s="5517"/>
      <c r="Y34" s="5517"/>
      <c r="Z34" s="5517"/>
      <c r="AA34" s="2102"/>
    </row>
    <row r="35" spans="1:27" ht="17.25" customHeight="1">
      <c r="A35" s="2102" t="s">
        <v>5540</v>
      </c>
      <c r="B35" s="2102"/>
      <c r="C35" s="2110"/>
      <c r="D35" s="2102"/>
      <c r="E35" s="2102"/>
      <c r="F35" s="2102"/>
      <c r="G35" s="2109" t="s">
        <v>139</v>
      </c>
      <c r="H35" s="2102" t="s">
        <v>466</v>
      </c>
      <c r="I35" s="2102"/>
      <c r="J35" s="2102"/>
      <c r="K35" s="2102"/>
      <c r="L35" s="2102"/>
      <c r="M35" s="2102"/>
      <c r="N35" s="2102"/>
      <c r="O35" s="2102"/>
      <c r="P35" s="2102"/>
      <c r="Q35" s="2102"/>
      <c r="R35" s="2102"/>
      <c r="S35" s="2102"/>
      <c r="T35" s="2102"/>
      <c r="U35" s="2102"/>
      <c r="V35" s="2102"/>
      <c r="W35" s="2102"/>
      <c r="X35" s="2102"/>
      <c r="Y35" s="2102"/>
      <c r="Z35" s="2102"/>
      <c r="AA35" s="2102"/>
    </row>
    <row r="36" spans="1:27" ht="17.25" customHeight="1">
      <c r="A36" s="2102"/>
      <c r="B36" s="2102"/>
      <c r="C36" s="2110"/>
      <c r="D36" s="2102"/>
      <c r="E36" s="2102"/>
      <c r="F36" s="2102"/>
      <c r="G36" s="2109" t="s">
        <v>139</v>
      </c>
      <c r="H36" s="2102" t="s">
        <v>5541</v>
      </c>
      <c r="I36" s="2102"/>
      <c r="J36" s="2102"/>
      <c r="K36" s="2102"/>
      <c r="L36" s="2102"/>
      <c r="M36" s="2102"/>
      <c r="N36" s="2102"/>
      <c r="O36" s="2102"/>
      <c r="P36" s="2102"/>
      <c r="Q36" s="2102"/>
      <c r="R36" s="2102"/>
      <c r="S36" s="2102"/>
      <c r="T36" s="2102"/>
      <c r="U36" s="2102"/>
      <c r="V36" s="2102"/>
      <c r="W36" s="2102"/>
      <c r="X36" s="2102"/>
      <c r="Y36" s="2102"/>
      <c r="Z36" s="2102"/>
      <c r="AA36" s="2102"/>
    </row>
    <row r="37" spans="1:27" ht="17.25" customHeight="1">
      <c r="A37" s="2102"/>
      <c r="B37" s="2102"/>
      <c r="C37" s="2110"/>
      <c r="D37" s="2102"/>
      <c r="E37" s="2102"/>
      <c r="F37" s="2102"/>
      <c r="G37" s="2102"/>
      <c r="H37" s="2102" t="s">
        <v>5542</v>
      </c>
      <c r="I37" s="2102"/>
      <c r="J37" s="2102"/>
      <c r="K37" s="2102"/>
      <c r="L37" s="2102"/>
      <c r="M37" s="2102"/>
      <c r="N37" s="2102"/>
      <c r="O37" s="2102"/>
      <c r="P37" s="2102"/>
      <c r="Q37" s="2102"/>
      <c r="R37" s="2102"/>
      <c r="S37" s="2102"/>
      <c r="T37" s="2102"/>
      <c r="U37" s="2102"/>
      <c r="V37" s="2102"/>
      <c r="W37" s="2102"/>
      <c r="X37" s="2102"/>
      <c r="Y37" s="2102"/>
      <c r="Z37" s="2102"/>
      <c r="AA37" s="2102"/>
    </row>
    <row r="38" spans="1:27" ht="17.25" customHeight="1">
      <c r="A38" s="2102" t="s">
        <v>5543</v>
      </c>
      <c r="B38" s="2110"/>
      <c r="C38" s="2102"/>
      <c r="D38" s="2102"/>
      <c r="E38" s="2102"/>
      <c r="F38" s="2102"/>
      <c r="G38" s="2109" t="s">
        <v>139</v>
      </c>
      <c r="H38" s="2102" t="s">
        <v>154</v>
      </c>
      <c r="I38" s="2102"/>
      <c r="J38" s="2102"/>
      <c r="K38" s="2102"/>
      <c r="L38" s="2102"/>
      <c r="M38" s="2109" t="s">
        <v>139</v>
      </c>
      <c r="N38" s="2102" t="s">
        <v>4152</v>
      </c>
      <c r="O38" s="2102"/>
      <c r="P38" s="2102"/>
      <c r="Q38" s="2102"/>
      <c r="R38" s="2102"/>
      <c r="S38" s="2102"/>
      <c r="T38" s="2102"/>
      <c r="U38" s="2102"/>
      <c r="V38" s="2102"/>
      <c r="Z38" s="2102"/>
      <c r="AA38" s="2102"/>
    </row>
    <row r="39" spans="1:27" ht="17.25" customHeight="1">
      <c r="A39" s="2102"/>
      <c r="B39" s="2110"/>
      <c r="C39" s="2102"/>
      <c r="D39" s="2102"/>
      <c r="E39" s="2102"/>
      <c r="F39" s="2102"/>
      <c r="G39" s="2109" t="s">
        <v>139</v>
      </c>
      <c r="H39" s="2102" t="s">
        <v>3209</v>
      </c>
      <c r="I39" s="2102"/>
      <c r="J39" s="2102"/>
      <c r="K39" s="2102"/>
      <c r="L39" s="2102"/>
      <c r="M39" s="2109" t="s">
        <v>139</v>
      </c>
      <c r="N39" s="2102" t="s">
        <v>4153</v>
      </c>
      <c r="O39" s="2102"/>
      <c r="P39" s="2102"/>
      <c r="Q39" s="2102"/>
      <c r="R39" s="2102"/>
      <c r="S39" s="2102"/>
      <c r="T39" s="2102"/>
      <c r="U39" s="2102"/>
      <c r="V39" s="2102"/>
      <c r="W39" s="2102"/>
      <c r="X39" s="2102"/>
      <c r="Y39" s="2102"/>
      <c r="Z39" s="2102"/>
      <c r="AA39" s="2102"/>
    </row>
    <row r="40" spans="1:27" ht="17.25" customHeight="1">
      <c r="A40" s="2102" t="s">
        <v>5544</v>
      </c>
      <c r="B40" s="2110"/>
      <c r="C40" s="2102"/>
      <c r="D40" s="2102"/>
      <c r="E40" s="2102"/>
      <c r="F40" s="2102"/>
      <c r="G40" s="2102"/>
      <c r="I40" s="2109" t="s">
        <v>139</v>
      </c>
      <c r="J40" s="2102" t="s">
        <v>472</v>
      </c>
      <c r="K40" s="2102"/>
      <c r="L40" s="2109" t="s">
        <v>139</v>
      </c>
      <c r="M40" s="2102" t="s">
        <v>473</v>
      </c>
      <c r="N40" s="2102"/>
      <c r="O40" s="2109" t="s">
        <v>139</v>
      </c>
      <c r="P40" s="2102" t="s">
        <v>474</v>
      </c>
      <c r="Q40" s="2102"/>
      <c r="R40" s="2109" t="s">
        <v>139</v>
      </c>
      <c r="S40" s="2102" t="s">
        <v>5545</v>
      </c>
      <c r="T40" s="2102"/>
      <c r="U40" s="2102"/>
      <c r="V40" s="2102"/>
      <c r="W40" s="2102"/>
      <c r="AA40" s="2102"/>
    </row>
    <row r="41" spans="1:27" ht="17.25" customHeight="1">
      <c r="A41" s="2102"/>
      <c r="B41" s="2110"/>
      <c r="C41" s="2102"/>
      <c r="D41" s="2102"/>
      <c r="E41" s="2102"/>
      <c r="F41" s="2102"/>
      <c r="G41" s="2102"/>
      <c r="I41" s="2109" t="s">
        <v>139</v>
      </c>
      <c r="J41" s="2102" t="s">
        <v>5546</v>
      </c>
      <c r="K41" s="2102"/>
      <c r="L41" s="2102"/>
      <c r="M41" s="2102"/>
      <c r="N41" s="2102"/>
      <c r="O41" s="2102"/>
      <c r="P41" s="2102"/>
      <c r="Q41" s="2102"/>
      <c r="R41" s="2109" t="s">
        <v>139</v>
      </c>
      <c r="S41" s="2102" t="s">
        <v>5547</v>
      </c>
      <c r="T41" s="2102"/>
      <c r="U41" s="2102"/>
      <c r="V41" s="2102"/>
      <c r="W41" s="2102"/>
      <c r="AA41" s="2102"/>
    </row>
    <row r="42" spans="1:27" ht="17.25" customHeight="1">
      <c r="A42" s="2102" t="s">
        <v>5548</v>
      </c>
      <c r="B42" s="2102"/>
      <c r="C42" s="2102"/>
      <c r="D42" s="2102"/>
      <c r="E42" s="2102"/>
      <c r="F42" s="2102"/>
      <c r="J42" s="2109" t="s">
        <v>139</v>
      </c>
      <c r="K42" s="2102" t="s">
        <v>1395</v>
      </c>
      <c r="L42" s="2102"/>
      <c r="M42" s="2102"/>
      <c r="N42" s="2102"/>
      <c r="Q42" s="2103"/>
      <c r="R42" s="2102"/>
      <c r="S42" s="2102"/>
      <c r="T42" s="2102"/>
      <c r="U42" s="2102"/>
      <c r="X42" s="2111"/>
      <c r="Y42" s="2108"/>
      <c r="Z42" s="2102"/>
      <c r="AA42" s="2102"/>
    </row>
    <row r="43" spans="1:27" ht="17.25" customHeight="1">
      <c r="A43" s="2102"/>
      <c r="B43" s="2102"/>
      <c r="C43" s="2102"/>
      <c r="D43" s="2102"/>
      <c r="E43" s="2102"/>
      <c r="F43" s="2111"/>
      <c r="J43" s="2109" t="s">
        <v>139</v>
      </c>
      <c r="K43" s="2102" t="s">
        <v>5549</v>
      </c>
      <c r="L43" s="2111"/>
      <c r="M43" s="2111"/>
      <c r="N43" s="2111"/>
      <c r="O43" s="2111"/>
      <c r="P43" s="2111"/>
      <c r="Q43" s="2111"/>
      <c r="S43" s="2109" t="s">
        <v>139</v>
      </c>
      <c r="T43" s="2102" t="s">
        <v>5550</v>
      </c>
      <c r="U43" s="2111"/>
      <c r="X43" s="2111"/>
      <c r="Y43" s="2108"/>
      <c r="Z43" s="2102"/>
      <c r="AA43" s="2102"/>
    </row>
    <row r="44" spans="1:27" ht="17.25" customHeight="1">
      <c r="A44" s="2102" t="s">
        <v>3627</v>
      </c>
      <c r="B44" s="2102"/>
      <c r="C44" s="2102"/>
      <c r="D44" s="2102"/>
      <c r="E44" s="2102"/>
      <c r="F44" s="2102"/>
      <c r="G44" s="2102"/>
      <c r="H44" s="2102"/>
      <c r="I44" s="2102"/>
      <c r="J44" s="2102"/>
      <c r="K44" s="5518"/>
      <c r="L44" s="5518"/>
      <c r="M44" s="5518"/>
      <c r="N44" s="5518"/>
      <c r="O44" s="5518"/>
      <c r="P44" s="5518"/>
      <c r="Q44" s="5518"/>
      <c r="R44" s="5518"/>
      <c r="S44" s="5518"/>
      <c r="T44" s="5518"/>
      <c r="U44" s="5518"/>
      <c r="V44" s="5518"/>
      <c r="W44" s="5518"/>
      <c r="X44" s="5518"/>
      <c r="Y44" s="5518"/>
      <c r="Z44" s="2112"/>
      <c r="AA44" s="2102"/>
    </row>
    <row r="45" spans="1:27" ht="17.25" customHeight="1">
      <c r="A45" s="2102" t="s">
        <v>3628</v>
      </c>
      <c r="B45" s="2102"/>
      <c r="C45" s="2102"/>
      <c r="D45" s="2102"/>
      <c r="E45" s="2102"/>
      <c r="F45" s="2102"/>
      <c r="G45" s="2102"/>
      <c r="H45" s="2102"/>
      <c r="I45" s="2102"/>
      <c r="J45" s="5519"/>
      <c r="K45" s="5519"/>
      <c r="L45" s="2105" t="s">
        <v>477</v>
      </c>
      <c r="M45" s="2106"/>
      <c r="N45" s="2105" t="s">
        <v>5</v>
      </c>
      <c r="O45" s="2106"/>
      <c r="P45" s="2105" t="s">
        <v>478</v>
      </c>
      <c r="Q45" s="2113"/>
      <c r="R45" s="2113"/>
      <c r="S45" s="2113"/>
      <c r="T45" s="2113"/>
      <c r="U45" s="2113"/>
      <c r="V45" s="2113"/>
      <c r="W45" s="2113"/>
      <c r="X45" s="2113"/>
      <c r="Y45" s="2113"/>
      <c r="Z45" s="2113"/>
      <c r="AA45" s="2102"/>
    </row>
    <row r="46" spans="1:27" ht="7.5" customHeight="1">
      <c r="K46" s="2057"/>
      <c r="L46" s="2113"/>
      <c r="M46" s="2113"/>
      <c r="N46" s="2113"/>
      <c r="O46" s="2113"/>
      <c r="P46" s="2113"/>
      <c r="Q46" s="2113"/>
      <c r="R46" s="2113"/>
      <c r="S46" s="2113"/>
      <c r="T46" s="2113"/>
      <c r="U46" s="2113"/>
      <c r="V46" s="2113"/>
      <c r="W46" s="2113"/>
      <c r="X46" s="2113"/>
      <c r="Y46" s="2113"/>
      <c r="Z46" s="2113"/>
    </row>
    <row r="47" spans="1:27" s="2102" customFormat="1" ht="24" customHeight="1">
      <c r="A47" s="5520" t="s">
        <v>3114</v>
      </c>
      <c r="B47" s="5520"/>
      <c r="C47" s="5520"/>
      <c r="D47" s="5520"/>
      <c r="E47" s="5520"/>
      <c r="F47" s="5520"/>
      <c r="G47" s="5520"/>
      <c r="H47" s="5520"/>
      <c r="I47" s="5520"/>
      <c r="J47" s="5520"/>
      <c r="K47" s="5521"/>
      <c r="L47" s="5522" t="s">
        <v>3633</v>
      </c>
      <c r="M47" s="5523"/>
      <c r="N47" s="5523"/>
      <c r="O47" s="5523"/>
      <c r="P47" s="5523"/>
      <c r="Q47" s="5523"/>
      <c r="R47" s="5523"/>
      <c r="S47" s="5523"/>
      <c r="T47" s="5523"/>
      <c r="U47" s="5523"/>
      <c r="V47" s="5523"/>
      <c r="W47" s="5523"/>
      <c r="X47" s="5523"/>
      <c r="Y47" s="5523"/>
      <c r="Z47" s="5523"/>
    </row>
    <row r="48" spans="1:27" s="2102" customFormat="1" ht="24" customHeight="1">
      <c r="A48" s="5520" t="s">
        <v>3634</v>
      </c>
      <c r="B48" s="5520"/>
      <c r="C48" s="5520"/>
      <c r="D48" s="5520"/>
      <c r="E48" s="5520"/>
      <c r="F48" s="5520"/>
      <c r="G48" s="5520"/>
      <c r="H48" s="5520"/>
      <c r="I48" s="5520"/>
      <c r="J48" s="5520"/>
      <c r="K48" s="5523"/>
      <c r="L48" s="5523"/>
      <c r="M48" s="5523"/>
      <c r="N48" s="5523"/>
      <c r="O48" s="5523"/>
      <c r="P48" s="5523"/>
      <c r="Q48" s="5523"/>
      <c r="R48" s="5523"/>
      <c r="S48" s="5523"/>
      <c r="T48" s="5523"/>
      <c r="U48" s="5523"/>
      <c r="V48" s="5523"/>
      <c r="W48" s="5523"/>
      <c r="X48" s="5523"/>
      <c r="Y48" s="5523"/>
      <c r="Z48" s="5523"/>
    </row>
    <row r="49" spans="1:26" s="2102" customFormat="1" ht="24" customHeight="1">
      <c r="A49" s="5524" t="s">
        <v>3635</v>
      </c>
      <c r="B49" s="5525"/>
      <c r="C49" s="5525"/>
      <c r="D49" s="5525"/>
      <c r="E49" s="5525"/>
      <c r="F49" s="5525"/>
      <c r="G49" s="5525"/>
      <c r="H49" s="5525"/>
      <c r="I49" s="5525"/>
      <c r="J49" s="5525"/>
      <c r="K49" s="5526"/>
      <c r="L49" s="5523"/>
      <c r="M49" s="5523"/>
      <c r="N49" s="5523"/>
      <c r="O49" s="5523"/>
      <c r="P49" s="5523"/>
      <c r="Q49" s="5523"/>
      <c r="R49" s="5523"/>
      <c r="S49" s="5523"/>
      <c r="T49" s="5523"/>
      <c r="U49" s="5523"/>
      <c r="V49" s="5523"/>
      <c r="W49" s="5523"/>
      <c r="X49" s="5523"/>
      <c r="Y49" s="5523"/>
      <c r="Z49" s="5523"/>
    </row>
    <row r="50" spans="1:26" s="2102" customFormat="1" ht="24" customHeight="1">
      <c r="A50" s="5520" t="s">
        <v>3953</v>
      </c>
      <c r="B50" s="5520"/>
      <c r="C50" s="5520"/>
      <c r="D50" s="5520"/>
      <c r="E50" s="5520"/>
      <c r="F50" s="5520"/>
      <c r="G50" s="5520"/>
      <c r="H50" s="5520"/>
      <c r="I50" s="5520"/>
      <c r="J50" s="5520"/>
      <c r="K50" s="5523"/>
      <c r="L50" s="5523"/>
      <c r="M50" s="5523"/>
      <c r="N50" s="5523"/>
      <c r="O50" s="5523"/>
      <c r="P50" s="5523"/>
      <c r="Q50" s="5523"/>
      <c r="R50" s="5523"/>
      <c r="S50" s="5523"/>
      <c r="T50" s="5523"/>
      <c r="U50" s="5523"/>
      <c r="V50" s="5523"/>
      <c r="W50" s="5523"/>
      <c r="X50" s="5523"/>
      <c r="Y50" s="5523"/>
      <c r="Z50" s="5523"/>
    </row>
    <row r="51" spans="1:26" ht="11.25" customHeight="1"/>
    <row r="52" spans="1:26" ht="17.25" customHeight="1">
      <c r="A52" s="2069" t="s">
        <v>5551</v>
      </c>
      <c r="B52" s="2070"/>
      <c r="C52" s="2070"/>
      <c r="D52" s="2070"/>
      <c r="E52" s="2070"/>
      <c r="F52" s="2070"/>
      <c r="G52" s="2070"/>
      <c r="H52" s="2070"/>
      <c r="I52" s="2070"/>
      <c r="J52" s="2070"/>
      <c r="K52" s="2070"/>
      <c r="L52" s="2070"/>
      <c r="M52" s="2070"/>
      <c r="N52" s="2070"/>
      <c r="O52" s="2070"/>
      <c r="P52" s="2070"/>
      <c r="Q52" s="2070"/>
      <c r="R52" s="2070"/>
      <c r="S52" s="2070"/>
      <c r="T52" s="2070"/>
      <c r="U52" s="2070"/>
      <c r="V52" s="2070"/>
      <c r="W52" s="2071"/>
      <c r="X52" s="2071"/>
      <c r="Y52" s="2071"/>
      <c r="Z52" s="2072"/>
    </row>
    <row r="53" spans="1:26" ht="17.25" customHeight="1">
      <c r="A53" s="2073"/>
      <c r="B53" s="2049" t="s">
        <v>5552</v>
      </c>
      <c r="Z53" s="2077"/>
    </row>
    <row r="54" spans="1:26" ht="17.25" customHeight="1">
      <c r="A54" s="2074" t="s">
        <v>5553</v>
      </c>
      <c r="B54" s="2059"/>
      <c r="C54" s="2059"/>
      <c r="D54" s="2059"/>
      <c r="E54" s="2059"/>
      <c r="F54" s="2059"/>
      <c r="G54" s="2059"/>
      <c r="H54" s="2059"/>
      <c r="I54" s="2059"/>
      <c r="J54" s="2059"/>
      <c r="K54" s="2059"/>
      <c r="L54" s="2059"/>
      <c r="M54" s="2059"/>
      <c r="N54" s="2059"/>
      <c r="O54" s="2059"/>
      <c r="P54" s="2059"/>
      <c r="Q54" s="2059"/>
      <c r="R54" s="2059"/>
      <c r="S54" s="2059"/>
      <c r="T54" s="2059"/>
      <c r="U54" s="2059"/>
      <c r="V54" s="2059"/>
      <c r="W54" s="2075"/>
      <c r="X54" s="2075"/>
      <c r="Y54" s="2075"/>
      <c r="Z54" s="2076"/>
    </row>
    <row r="56" spans="1:26">
      <c r="A56" s="2049" t="s">
        <v>3028</v>
      </c>
    </row>
    <row r="57" spans="1:26">
      <c r="A57" s="2049" t="s">
        <v>3636</v>
      </c>
    </row>
    <row r="58" spans="1:26">
      <c r="A58" s="2049" t="s">
        <v>3949</v>
      </c>
    </row>
  </sheetData>
  <mergeCells count="16">
    <mergeCell ref="Q16:Z17"/>
    <mergeCell ref="A3:Z3"/>
    <mergeCell ref="R5:T5"/>
    <mergeCell ref="Q9:Z10"/>
    <mergeCell ref="Q11:Z12"/>
    <mergeCell ref="Q14:Z15"/>
    <mergeCell ref="A47:K47"/>
    <mergeCell ref="L47:Z50"/>
    <mergeCell ref="A48:K48"/>
    <mergeCell ref="A49:K49"/>
    <mergeCell ref="A50:K50"/>
    <mergeCell ref="A23:Z23"/>
    <mergeCell ref="G32:Z33"/>
    <mergeCell ref="G34:Z34"/>
    <mergeCell ref="K44:Y44"/>
    <mergeCell ref="J45:K45"/>
  </mergeCells>
  <phoneticPr fontId="136"/>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41" customWidth="1"/>
    <col min="2" max="3" width="2.625" style="741" customWidth="1"/>
    <col min="4" max="22" width="3.25" style="741" customWidth="1"/>
    <col min="23" max="24" width="3.25" style="743" customWidth="1"/>
    <col min="25" max="25" width="3.375" style="743" bestFit="1" customWidth="1"/>
    <col min="26" max="26" width="3.25" style="741" bestFit="1" customWidth="1"/>
    <col min="27" max="27" width="12.375" style="741" customWidth="1"/>
    <col min="28" max="28" width="9" style="741" customWidth="1"/>
    <col min="29" max="16384" width="9" style="741"/>
  </cols>
  <sheetData>
    <row r="1" spans="1:26" ht="17.25" customHeight="1">
      <c r="B1" s="1088" t="s">
        <v>4045</v>
      </c>
      <c r="F1" s="742"/>
      <c r="G1" s="742"/>
      <c r="Z1" s="742"/>
    </row>
    <row r="3" spans="1:26" ht="25.5" customHeight="1">
      <c r="A3" s="5546" t="s">
        <v>4046</v>
      </c>
      <c r="B3" s="5546"/>
      <c r="C3" s="5546"/>
      <c r="D3" s="5546"/>
      <c r="E3" s="5546"/>
      <c r="F3" s="5546"/>
      <c r="G3" s="5546"/>
      <c r="H3" s="5546"/>
      <c r="I3" s="5546"/>
      <c r="J3" s="5546"/>
      <c r="K3" s="5546"/>
      <c r="L3" s="5546"/>
      <c r="M3" s="5546"/>
      <c r="N3" s="5546"/>
      <c r="O3" s="5546"/>
      <c r="P3" s="5546"/>
      <c r="Q3" s="5546"/>
      <c r="R3" s="5546"/>
      <c r="S3" s="5546"/>
      <c r="T3" s="5546"/>
      <c r="U3" s="5546"/>
      <c r="V3" s="5546"/>
      <c r="W3" s="5546"/>
      <c r="X3" s="5546"/>
      <c r="Y3" s="5546"/>
      <c r="Z3" s="5546"/>
    </row>
    <row r="4" spans="1:26" ht="13.5" customHeight="1">
      <c r="A4" s="744"/>
      <c r="B4" s="744"/>
      <c r="C4" s="744"/>
      <c r="D4" s="744"/>
      <c r="E4" s="744"/>
      <c r="F4" s="744"/>
      <c r="G4" s="744"/>
      <c r="H4" s="744"/>
      <c r="I4" s="744"/>
      <c r="J4" s="744"/>
      <c r="K4" s="744"/>
      <c r="L4" s="744"/>
      <c r="M4" s="744"/>
      <c r="N4" s="744"/>
      <c r="O4" s="744"/>
      <c r="P4" s="744"/>
      <c r="Q4" s="744"/>
      <c r="R4" s="744"/>
      <c r="S4" s="744"/>
      <c r="T4" s="744"/>
      <c r="U4" s="744"/>
      <c r="V4" s="744"/>
      <c r="W4" s="744"/>
      <c r="X4" s="744"/>
      <c r="Y4" s="744"/>
      <c r="Z4" s="744"/>
    </row>
    <row r="5" spans="1:26" ht="17.25" customHeight="1">
      <c r="B5" s="745"/>
      <c r="C5" s="745"/>
      <c r="D5" s="745"/>
      <c r="E5" s="745"/>
      <c r="L5" s="745"/>
      <c r="R5" s="5543"/>
      <c r="S5" s="5547"/>
      <c r="T5" s="5547"/>
      <c r="U5" s="1088" t="s">
        <v>477</v>
      </c>
      <c r="V5" s="1195"/>
      <c r="W5" s="1088" t="s">
        <v>5</v>
      </c>
      <c r="X5" s="1195"/>
      <c r="Y5" s="1088" t="s">
        <v>478</v>
      </c>
    </row>
    <row r="6" spans="1:26" ht="17.25" customHeight="1">
      <c r="B6" s="745"/>
      <c r="C6" s="745"/>
      <c r="D6" s="745"/>
      <c r="E6" s="745"/>
      <c r="F6" s="745"/>
      <c r="G6" s="745"/>
      <c r="W6" s="741"/>
      <c r="X6" s="741"/>
      <c r="Y6" s="741"/>
    </row>
    <row r="7" spans="1:26" ht="18" customHeight="1">
      <c r="A7" s="1088" t="s">
        <v>3599</v>
      </c>
      <c r="B7" s="1088"/>
      <c r="C7" s="1088"/>
      <c r="D7" s="1091"/>
      <c r="E7" s="1091"/>
      <c r="F7" s="1091"/>
      <c r="G7" s="1091"/>
      <c r="H7" s="1088"/>
      <c r="I7" s="1088"/>
      <c r="J7" s="1088"/>
      <c r="K7" s="1088"/>
      <c r="L7" s="1088"/>
      <c r="M7" s="1088"/>
      <c r="N7" s="1088"/>
      <c r="W7" s="741"/>
      <c r="X7" s="741"/>
      <c r="Y7" s="741"/>
    </row>
    <row r="8" spans="1:26" ht="17.25" customHeight="1"/>
    <row r="9" spans="1:26" ht="17.25" customHeight="1">
      <c r="H9" s="1192" t="s">
        <v>3600</v>
      </c>
      <c r="I9" s="1192"/>
      <c r="J9" s="1192"/>
      <c r="K9" s="1192"/>
      <c r="L9" s="1192"/>
      <c r="M9" s="1192"/>
      <c r="N9" s="1192"/>
      <c r="O9" s="5383" t="str">
        <f>cst_wskakunin_owner1__address</f>
        <v>埼玉県埼玉県さいたま市浦和区岸町７－１２－３</v>
      </c>
      <c r="P9" s="5383"/>
      <c r="Q9" s="5383"/>
      <c r="R9" s="5383"/>
      <c r="S9" s="5383"/>
      <c r="T9" s="5383"/>
      <c r="U9" s="5383"/>
      <c r="V9" s="5383"/>
      <c r="W9" s="5383"/>
      <c r="X9" s="5383"/>
      <c r="Y9" s="5383"/>
      <c r="Z9" s="5383"/>
    </row>
    <row r="10" spans="1:26" ht="17.25" customHeight="1">
      <c r="H10" s="1192" t="s">
        <v>3601</v>
      </c>
      <c r="I10" s="1192"/>
      <c r="J10" s="1192"/>
      <c r="K10" s="1192"/>
      <c r="L10" s="1192"/>
      <c r="M10" s="1192"/>
      <c r="N10" s="1192"/>
      <c r="O10" s="5383"/>
      <c r="P10" s="5383"/>
      <c r="Q10" s="5383"/>
      <c r="R10" s="5383"/>
      <c r="S10" s="5383"/>
      <c r="T10" s="5383"/>
      <c r="U10" s="5383"/>
      <c r="V10" s="5383"/>
      <c r="W10" s="5383"/>
      <c r="X10" s="5383"/>
      <c r="Y10" s="5383"/>
      <c r="Z10" s="5383"/>
    </row>
    <row r="11" spans="1:26" ht="17.25" customHeight="1">
      <c r="H11" s="1192" t="s">
        <v>3602</v>
      </c>
      <c r="I11" s="1192"/>
      <c r="J11" s="1192"/>
      <c r="K11" s="1192"/>
      <c r="L11" s="1192"/>
      <c r="M11" s="1192"/>
      <c r="N11" s="1192"/>
      <c r="O11" s="5382" t="str">
        <f>cst_wskakunin_owner1__space3</f>
        <v>テスト建て主
代表取締役社長　テストさん</v>
      </c>
      <c r="P11" s="5382"/>
      <c r="Q11" s="5382"/>
      <c r="R11" s="5382"/>
      <c r="S11" s="5382"/>
      <c r="T11" s="5382"/>
      <c r="U11" s="5382"/>
      <c r="V11" s="5382"/>
      <c r="W11" s="5382"/>
      <c r="X11" s="5382"/>
      <c r="Y11" s="5382"/>
      <c r="Z11" s="5382"/>
    </row>
    <row r="12" spans="1:26" ht="17.25" customHeight="1">
      <c r="H12" s="1193"/>
      <c r="I12" s="1192"/>
      <c r="J12" s="1192"/>
      <c r="K12" s="1192"/>
      <c r="L12" s="1192"/>
      <c r="M12" s="1192"/>
      <c r="N12" s="1192"/>
      <c r="O12" s="5382"/>
      <c r="P12" s="5382"/>
      <c r="Q12" s="5382"/>
      <c r="R12" s="5382"/>
      <c r="S12" s="5382"/>
      <c r="T12" s="5382"/>
      <c r="U12" s="5382"/>
      <c r="V12" s="5382"/>
      <c r="W12" s="5382"/>
      <c r="X12" s="5382"/>
      <c r="Y12" s="5382"/>
      <c r="Z12" s="5382"/>
    </row>
    <row r="13" spans="1:26" ht="15" customHeight="1">
      <c r="I13" s="1088"/>
      <c r="J13" s="1088"/>
      <c r="K13" s="1088"/>
      <c r="L13" s="1088"/>
      <c r="M13" s="1089"/>
      <c r="N13" s="1089"/>
      <c r="O13" s="1089"/>
      <c r="P13" s="1089"/>
      <c r="Q13" s="1089"/>
      <c r="R13" s="1089"/>
      <c r="S13" s="1089"/>
      <c r="T13" s="1089"/>
      <c r="U13" s="1089"/>
      <c r="V13" s="1089"/>
      <c r="W13" s="1088"/>
      <c r="X13" s="1088"/>
      <c r="Y13" s="1088"/>
      <c r="Z13" s="1088"/>
    </row>
    <row r="14" spans="1:26" ht="17.25" customHeight="1">
      <c r="H14" s="1192" t="s">
        <v>3603</v>
      </c>
      <c r="I14" s="1192"/>
      <c r="J14" s="1192"/>
      <c r="K14" s="1192"/>
      <c r="L14" s="1192"/>
      <c r="M14" s="1192"/>
      <c r="N14" s="1192"/>
      <c r="O14" s="5383" t="str">
        <f>cst_wskakunin_dairi1__address</f>
        <v>埼玉県所沢市東新井町307-7</v>
      </c>
      <c r="P14" s="5383"/>
      <c r="Q14" s="5383"/>
      <c r="R14" s="5383"/>
      <c r="S14" s="5383"/>
      <c r="T14" s="5383"/>
      <c r="U14" s="5383"/>
      <c r="V14" s="5383"/>
      <c r="W14" s="5383"/>
      <c r="X14" s="5383"/>
      <c r="Y14" s="5383"/>
      <c r="Z14" s="5383"/>
    </row>
    <row r="15" spans="1:26" ht="17.25" customHeight="1">
      <c r="H15" s="1192" t="s">
        <v>3601</v>
      </c>
      <c r="I15" s="1192"/>
      <c r="J15" s="1192"/>
      <c r="K15" s="1192"/>
      <c r="L15" s="1192"/>
      <c r="M15" s="1192"/>
      <c r="N15" s="1192"/>
      <c r="O15" s="5383"/>
      <c r="P15" s="5383"/>
      <c r="Q15" s="5383"/>
      <c r="R15" s="5383"/>
      <c r="S15" s="5383"/>
      <c r="T15" s="5383"/>
      <c r="U15" s="5383"/>
      <c r="V15" s="5383"/>
      <c r="W15" s="5383"/>
      <c r="X15" s="5383"/>
      <c r="Y15" s="5383"/>
      <c r="Z15" s="5383"/>
    </row>
    <row r="16" spans="1:26" ht="17.25" customHeight="1">
      <c r="H16" s="1192" t="s">
        <v>3604</v>
      </c>
      <c r="I16" s="1192"/>
      <c r="J16" s="1192"/>
      <c r="K16" s="1192"/>
      <c r="L16" s="1192"/>
      <c r="M16" s="1192"/>
      <c r="N16" s="1192"/>
      <c r="O16" s="5382" t="str">
        <f>cst_wskakunin_dairi1__space5</f>
        <v>XXXアーキ
テスト代理人</v>
      </c>
      <c r="P16" s="5382"/>
      <c r="Q16" s="5382"/>
      <c r="R16" s="5382"/>
      <c r="S16" s="5382"/>
      <c r="T16" s="5382"/>
      <c r="U16" s="5382"/>
      <c r="V16" s="5382"/>
      <c r="W16" s="5382"/>
      <c r="X16" s="5382"/>
      <c r="Y16" s="5382"/>
      <c r="Z16" s="5382"/>
    </row>
    <row r="17" spans="1:26" ht="17.25" customHeight="1">
      <c r="H17" s="1193"/>
      <c r="I17" s="1193"/>
      <c r="J17" s="1193"/>
      <c r="K17" s="1193"/>
      <c r="L17" s="1193"/>
      <c r="M17" s="1193"/>
      <c r="N17" s="1193"/>
      <c r="O17" s="5382"/>
      <c r="P17" s="5382"/>
      <c r="Q17" s="5382"/>
      <c r="R17" s="5382"/>
      <c r="S17" s="5382"/>
      <c r="T17" s="5382"/>
      <c r="U17" s="5382"/>
      <c r="V17" s="5382"/>
      <c r="W17" s="5382"/>
      <c r="X17" s="5382"/>
      <c r="Y17" s="5382"/>
      <c r="Z17" s="5382"/>
    </row>
    <row r="18" spans="1:26" ht="17.25" customHeight="1">
      <c r="Q18" s="1087"/>
      <c r="R18" s="1087"/>
      <c r="S18" s="1087"/>
      <c r="T18" s="1087"/>
      <c r="U18" s="1087"/>
      <c r="V18" s="1087"/>
      <c r="W18" s="1087"/>
      <c r="X18" s="1087"/>
      <c r="Y18" s="1087"/>
    </row>
    <row r="19" spans="1:26" ht="15" customHeight="1">
      <c r="W19" s="741"/>
      <c r="X19" s="741"/>
      <c r="Y19" s="741"/>
    </row>
    <row r="20" spans="1:26" ht="17.25" customHeight="1">
      <c r="A20" s="1088" t="s">
        <v>4047</v>
      </c>
      <c r="C20" s="1088"/>
      <c r="D20" s="1088"/>
      <c r="E20" s="1088"/>
      <c r="F20" s="1088"/>
      <c r="G20" s="1088"/>
      <c r="H20" s="1088"/>
      <c r="I20" s="1088"/>
      <c r="J20" s="1088"/>
      <c r="K20" s="1088"/>
      <c r="L20" s="1088"/>
      <c r="M20" s="1088"/>
      <c r="N20" s="1088"/>
      <c r="O20" s="1088"/>
      <c r="P20" s="1088"/>
      <c r="Q20" s="1088"/>
      <c r="R20" s="1088"/>
      <c r="S20" s="1088"/>
      <c r="T20" s="1088"/>
      <c r="U20" s="1088"/>
      <c r="V20" s="1088"/>
      <c r="W20" s="1088"/>
      <c r="X20" s="1088"/>
      <c r="Y20" s="1088"/>
      <c r="Z20" s="1088"/>
    </row>
    <row r="21" spans="1:26" ht="17.25" customHeight="1">
      <c r="A21" s="1088" t="s">
        <v>4048</v>
      </c>
      <c r="B21" s="1088"/>
      <c r="C21" s="1088"/>
      <c r="D21" s="1088"/>
      <c r="E21" s="1088"/>
      <c r="F21" s="1088"/>
      <c r="G21" s="1088"/>
      <c r="H21" s="1088"/>
      <c r="I21" s="1088"/>
      <c r="J21" s="1088"/>
      <c r="K21" s="1088"/>
      <c r="L21" s="1088"/>
      <c r="M21" s="1088"/>
      <c r="N21" s="1088"/>
      <c r="O21" s="1088"/>
      <c r="P21" s="1088"/>
      <c r="Q21" s="1088"/>
      <c r="R21" s="1088"/>
      <c r="S21" s="1088"/>
      <c r="T21" s="1088"/>
      <c r="U21" s="1088"/>
      <c r="V21" s="1088"/>
      <c r="W21" s="1088"/>
      <c r="X21" s="1088"/>
      <c r="Y21" s="1088"/>
      <c r="Z21" s="1088"/>
    </row>
    <row r="22" spans="1:26" ht="17.25" customHeight="1">
      <c r="A22" s="1088" t="s">
        <v>4049</v>
      </c>
      <c r="B22" s="1088"/>
      <c r="C22" s="1088"/>
      <c r="D22" s="1088"/>
      <c r="E22" s="1088"/>
      <c r="F22" s="1088"/>
      <c r="G22" s="1088"/>
      <c r="H22" s="1088"/>
      <c r="I22" s="1088"/>
      <c r="J22" s="1088"/>
      <c r="K22" s="1088"/>
      <c r="L22" s="1088"/>
      <c r="M22" s="1088"/>
      <c r="N22" s="1088"/>
      <c r="O22" s="1088"/>
      <c r="P22" s="1088"/>
      <c r="Q22" s="1088"/>
      <c r="R22" s="1088"/>
      <c r="S22" s="1088"/>
      <c r="T22" s="1088"/>
      <c r="U22" s="1088"/>
      <c r="V22" s="1088"/>
      <c r="W22" s="1088"/>
      <c r="X22" s="1088"/>
      <c r="Y22" s="1088"/>
      <c r="Z22" s="1088"/>
    </row>
    <row r="23" spans="1:26" ht="17.25" customHeight="1">
      <c r="W23" s="741"/>
      <c r="X23" s="741"/>
      <c r="Y23" s="741"/>
    </row>
    <row r="24" spans="1:26" ht="15" customHeight="1">
      <c r="W24" s="741"/>
      <c r="X24" s="741"/>
      <c r="Y24" s="741"/>
    </row>
    <row r="25" spans="1:26" s="1088" customFormat="1" ht="22.5" customHeight="1">
      <c r="A25" s="5544" t="s">
        <v>0</v>
      </c>
      <c r="B25" s="5544"/>
      <c r="C25" s="5544"/>
      <c r="D25" s="5544"/>
      <c r="E25" s="5544"/>
      <c r="F25" s="5544"/>
      <c r="G25" s="5544"/>
      <c r="H25" s="5544"/>
      <c r="I25" s="5544"/>
      <c r="J25" s="5544"/>
      <c r="K25" s="5544"/>
      <c r="L25" s="5544"/>
      <c r="M25" s="5544"/>
      <c r="N25" s="5544"/>
      <c r="O25" s="5544"/>
      <c r="P25" s="5544"/>
      <c r="Q25" s="5544"/>
      <c r="R25" s="5544"/>
      <c r="S25" s="5544"/>
      <c r="T25" s="5544"/>
      <c r="U25" s="5544"/>
      <c r="V25" s="5544"/>
      <c r="W25" s="5544"/>
      <c r="X25" s="5544"/>
      <c r="Y25" s="5544"/>
      <c r="Z25" s="5544"/>
    </row>
    <row r="26" spans="1:26" s="1088" customFormat="1" ht="15" customHeight="1"/>
    <row r="27" spans="1:26" s="1088" customFormat="1" ht="17.25" customHeight="1">
      <c r="A27" s="1092" t="s">
        <v>4050</v>
      </c>
    </row>
    <row r="28" spans="1:26" s="1088" customFormat="1" ht="17.25" customHeight="1">
      <c r="B28" s="1088" t="s">
        <v>4051</v>
      </c>
      <c r="E28" s="1090"/>
      <c r="J28" s="1088" t="s">
        <v>6</v>
      </c>
      <c r="K28" s="5545"/>
      <c r="L28" s="5545"/>
      <c r="M28" s="5545"/>
      <c r="N28" s="5545"/>
      <c r="O28" s="5545"/>
      <c r="P28" s="5545"/>
      <c r="Q28" s="5545"/>
      <c r="R28" s="1088" t="s">
        <v>7</v>
      </c>
      <c r="W28" s="743"/>
      <c r="X28" s="743"/>
      <c r="Y28" s="743"/>
    </row>
    <row r="29" spans="1:26" s="1088" customFormat="1" ht="17.25" customHeight="1">
      <c r="E29" s="1090"/>
      <c r="W29" s="743"/>
      <c r="X29" s="743"/>
      <c r="Y29" s="743"/>
    </row>
    <row r="30" spans="1:26" s="1088" customFormat="1" ht="17.25" customHeight="1">
      <c r="B30" s="1088" t="s">
        <v>4052</v>
      </c>
      <c r="F30" s="1090"/>
      <c r="J30" s="5543"/>
      <c r="K30" s="5543"/>
      <c r="L30" s="1088" t="s">
        <v>477</v>
      </c>
      <c r="M30" s="5543"/>
      <c r="N30" s="5543"/>
      <c r="O30" s="1088" t="s">
        <v>5</v>
      </c>
      <c r="P30" s="5543"/>
      <c r="Q30" s="5543"/>
      <c r="R30" s="1088" t="s">
        <v>478</v>
      </c>
      <c r="W30" s="743"/>
      <c r="X30" s="743"/>
      <c r="Y30" s="743"/>
    </row>
    <row r="31" spans="1:26" s="1088" customFormat="1" ht="17.25" customHeight="1">
      <c r="F31" s="1090"/>
      <c r="W31" s="743"/>
      <c r="X31" s="743"/>
      <c r="Y31" s="743"/>
    </row>
    <row r="32" spans="1:26" s="1088" customFormat="1" ht="17.25" customHeight="1">
      <c r="B32" s="1088" t="s">
        <v>4053</v>
      </c>
      <c r="F32" s="1090"/>
      <c r="J32" s="5540" t="str">
        <f ca="1">cst_Pre_Corp__SHINSEI&amp;"　"&amp;cst_Pre_Daihyou__SHINSEI</f>
        <v>一般財団法人 さいたま住宅検査センター　理事長　福 島  克 季</v>
      </c>
      <c r="K32" s="5540"/>
      <c r="L32" s="5540"/>
      <c r="M32" s="5540"/>
      <c r="N32" s="5540"/>
      <c r="O32" s="5540"/>
      <c r="P32" s="5540"/>
      <c r="Q32" s="5540"/>
      <c r="R32" s="5540"/>
      <c r="S32" s="5540"/>
      <c r="T32" s="5540"/>
      <c r="U32" s="5540"/>
      <c r="V32" s="5540"/>
      <c r="W32" s="5540"/>
      <c r="X32" s="5540"/>
      <c r="Y32" s="5540"/>
      <c r="Z32" s="5540"/>
    </row>
    <row r="33" spans="1:26" s="1088" customFormat="1" ht="17.25" customHeight="1">
      <c r="F33" s="1090"/>
      <c r="J33" s="5541"/>
      <c r="K33" s="5541"/>
      <c r="L33" s="5541"/>
      <c r="M33" s="5541"/>
      <c r="N33" s="5541"/>
      <c r="O33" s="5541"/>
      <c r="P33" s="5541"/>
      <c r="Q33" s="5541"/>
      <c r="R33" s="5541"/>
      <c r="S33" s="5541"/>
      <c r="T33" s="5541"/>
      <c r="U33" s="5541"/>
      <c r="V33" s="5541"/>
      <c r="W33" s="5541"/>
      <c r="X33" s="5541"/>
      <c r="Y33" s="5541"/>
      <c r="Z33" s="5541"/>
    </row>
    <row r="34" spans="1:26" s="1088" customFormat="1" ht="17.25" customHeight="1">
      <c r="B34" s="1192" t="s">
        <v>4054</v>
      </c>
      <c r="C34" s="1192"/>
      <c r="D34" s="1192"/>
      <c r="E34" s="1192"/>
      <c r="F34" s="1196"/>
      <c r="G34" s="1192"/>
      <c r="H34" s="1192"/>
      <c r="I34" s="1192"/>
      <c r="J34" s="5542"/>
      <c r="K34" s="5542"/>
      <c r="L34" s="5542"/>
      <c r="M34" s="5542"/>
      <c r="N34" s="5542"/>
      <c r="O34" s="5542"/>
      <c r="P34" s="5542"/>
      <c r="Q34" s="5542"/>
      <c r="R34" s="5542"/>
      <c r="S34" s="5542"/>
      <c r="T34" s="5542"/>
      <c r="U34" s="5542"/>
      <c r="V34" s="5542"/>
      <c r="W34" s="5542"/>
      <c r="X34" s="5542"/>
      <c r="Y34" s="5542"/>
      <c r="Z34" s="5542"/>
    </row>
    <row r="35" spans="1:26" s="1088" customFormat="1" ht="17.25" customHeight="1">
      <c r="B35" s="1192"/>
      <c r="C35" s="1192"/>
      <c r="D35" s="1192"/>
      <c r="E35" s="1192"/>
      <c r="F35" s="1196"/>
      <c r="G35" s="1192"/>
      <c r="H35" s="1192"/>
      <c r="I35" s="1192"/>
      <c r="J35" s="5542"/>
      <c r="K35" s="5542"/>
      <c r="L35" s="5542"/>
      <c r="M35" s="5542"/>
      <c r="N35" s="5542"/>
      <c r="O35" s="5542"/>
      <c r="P35" s="5542"/>
      <c r="Q35" s="5542"/>
      <c r="R35" s="5542"/>
      <c r="S35" s="5542"/>
      <c r="T35" s="5542"/>
      <c r="U35" s="5542"/>
      <c r="V35" s="5542"/>
      <c r="W35" s="5542"/>
      <c r="X35" s="5542"/>
      <c r="Y35" s="5542"/>
      <c r="Z35" s="5542"/>
    </row>
    <row r="36" spans="1:26" s="1088" customFormat="1" ht="17.25" customHeight="1">
      <c r="B36" s="1088" t="s">
        <v>4055</v>
      </c>
      <c r="E36" s="1090"/>
      <c r="F36" s="1090"/>
    </row>
    <row r="37" spans="1:26" s="1088" customFormat="1" ht="17.25" customHeight="1">
      <c r="B37" s="1090"/>
      <c r="H37" s="1090"/>
      <c r="J37" s="5543"/>
      <c r="K37" s="5543"/>
      <c r="L37" s="1088" t="s">
        <v>477</v>
      </c>
      <c r="M37" s="5543"/>
      <c r="N37" s="5543"/>
      <c r="O37" s="1088" t="s">
        <v>5</v>
      </c>
      <c r="P37" s="5543"/>
      <c r="Q37" s="5543"/>
      <c r="R37" s="1088" t="s">
        <v>478</v>
      </c>
      <c r="W37" s="743"/>
      <c r="X37" s="743"/>
      <c r="Y37" s="743"/>
    </row>
    <row r="38" spans="1:26" ht="17.25" customHeight="1">
      <c r="K38" s="1087"/>
      <c r="L38" s="1093"/>
      <c r="M38" s="1093"/>
      <c r="N38" s="1093"/>
      <c r="O38" s="1093"/>
      <c r="P38" s="1093"/>
      <c r="Q38" s="1093"/>
      <c r="R38" s="1093"/>
      <c r="S38" s="1093"/>
      <c r="T38" s="1093"/>
      <c r="U38" s="1093"/>
      <c r="V38" s="1093"/>
      <c r="W38" s="1093"/>
      <c r="X38" s="1093"/>
      <c r="Y38" s="1093"/>
      <c r="Z38" s="1093"/>
    </row>
    <row r="39" spans="1:26" ht="24" customHeight="1">
      <c r="A39" s="5533" t="s">
        <v>3114</v>
      </c>
      <c r="B39" s="5533"/>
      <c r="C39" s="5533"/>
      <c r="D39" s="5533"/>
      <c r="E39" s="5533"/>
      <c r="F39" s="5533"/>
      <c r="G39" s="5533"/>
      <c r="H39" s="5533"/>
      <c r="I39" s="5533"/>
      <c r="J39" s="5533"/>
      <c r="K39" s="5534"/>
      <c r="L39" s="5535" t="s">
        <v>3633</v>
      </c>
      <c r="M39" s="5536"/>
      <c r="N39" s="5536"/>
      <c r="O39" s="5536"/>
      <c r="P39" s="5536"/>
      <c r="Q39" s="5536"/>
      <c r="R39" s="5536"/>
      <c r="S39" s="5536"/>
      <c r="T39" s="5536"/>
      <c r="U39" s="5536"/>
      <c r="V39" s="5536"/>
      <c r="W39" s="5536"/>
      <c r="X39" s="5536"/>
      <c r="Y39" s="5536"/>
      <c r="Z39" s="5536"/>
    </row>
    <row r="40" spans="1:26" ht="24" customHeight="1">
      <c r="A40" s="5533" t="s">
        <v>3634</v>
      </c>
      <c r="B40" s="5533"/>
      <c r="C40" s="5533"/>
      <c r="D40" s="5533"/>
      <c r="E40" s="5533"/>
      <c r="F40" s="5533"/>
      <c r="G40" s="5533"/>
      <c r="H40" s="5533"/>
      <c r="I40" s="5533"/>
      <c r="J40" s="5533"/>
      <c r="K40" s="5536"/>
      <c r="L40" s="5536"/>
      <c r="M40" s="5536"/>
      <c r="N40" s="5536"/>
      <c r="O40" s="5536"/>
      <c r="P40" s="5536"/>
      <c r="Q40" s="5536"/>
      <c r="R40" s="5536"/>
      <c r="S40" s="5536"/>
      <c r="T40" s="5536"/>
      <c r="U40" s="5536"/>
      <c r="V40" s="5536"/>
      <c r="W40" s="5536"/>
      <c r="X40" s="5536"/>
      <c r="Y40" s="5536"/>
      <c r="Z40" s="5536"/>
    </row>
    <row r="41" spans="1:26" ht="24" customHeight="1">
      <c r="A41" s="5537" t="s">
        <v>3635</v>
      </c>
      <c r="B41" s="5538"/>
      <c r="C41" s="5538"/>
      <c r="D41" s="5538"/>
      <c r="E41" s="5538"/>
      <c r="F41" s="5538"/>
      <c r="G41" s="5538"/>
      <c r="H41" s="5538"/>
      <c r="I41" s="5538"/>
      <c r="J41" s="5538"/>
      <c r="K41" s="5539"/>
      <c r="L41" s="5536"/>
      <c r="M41" s="5536"/>
      <c r="N41" s="5536"/>
      <c r="O41" s="5536"/>
      <c r="P41" s="5536"/>
      <c r="Q41" s="5536"/>
      <c r="R41" s="5536"/>
      <c r="S41" s="5536"/>
      <c r="T41" s="5536"/>
      <c r="U41" s="5536"/>
      <c r="V41" s="5536"/>
      <c r="W41" s="5536"/>
      <c r="X41" s="5536"/>
      <c r="Y41" s="5536"/>
      <c r="Z41" s="5536"/>
    </row>
    <row r="42" spans="1:26" ht="24" customHeight="1">
      <c r="A42" s="5533" t="s">
        <v>3953</v>
      </c>
      <c r="B42" s="5533"/>
      <c r="C42" s="5533"/>
      <c r="D42" s="5533"/>
      <c r="E42" s="5533"/>
      <c r="F42" s="5533"/>
      <c r="G42" s="5533"/>
      <c r="H42" s="5533"/>
      <c r="I42" s="5533"/>
      <c r="J42" s="5533"/>
      <c r="K42" s="5536"/>
      <c r="L42" s="5536"/>
      <c r="M42" s="5536"/>
      <c r="N42" s="5536"/>
      <c r="O42" s="5536"/>
      <c r="P42" s="5536"/>
      <c r="Q42" s="5536"/>
      <c r="R42" s="5536"/>
      <c r="S42" s="5536"/>
      <c r="T42" s="5536"/>
      <c r="U42" s="5536"/>
      <c r="V42" s="5536"/>
      <c r="W42" s="5536"/>
      <c r="X42" s="5536"/>
      <c r="Y42" s="5536"/>
      <c r="Z42" s="5536"/>
    </row>
    <row r="43" spans="1:26">
      <c r="A43" s="1088"/>
      <c r="B43" s="1088"/>
      <c r="C43" s="1088"/>
      <c r="D43" s="1088"/>
      <c r="E43" s="1088"/>
      <c r="F43" s="1088"/>
      <c r="G43" s="1088"/>
      <c r="H43" s="1088"/>
      <c r="I43" s="1088"/>
      <c r="J43" s="1088"/>
      <c r="K43" s="1088"/>
      <c r="L43" s="1088"/>
      <c r="M43" s="1088"/>
      <c r="N43" s="1088"/>
      <c r="O43" s="1088"/>
      <c r="P43" s="1088"/>
      <c r="Q43" s="1088"/>
      <c r="R43" s="1088"/>
      <c r="S43" s="1088"/>
      <c r="T43" s="1088"/>
      <c r="U43" s="1088"/>
      <c r="V43" s="1088"/>
      <c r="Z43" s="1088"/>
    </row>
    <row r="44" spans="1:26" ht="17.25" customHeight="1">
      <c r="A44" s="741" t="s">
        <v>3028</v>
      </c>
      <c r="W44" s="1135"/>
      <c r="X44" s="1135"/>
      <c r="Y44" s="1135"/>
    </row>
    <row r="45" spans="1:26" ht="17.25" customHeight="1">
      <c r="A45" s="741" t="s">
        <v>3636</v>
      </c>
      <c r="W45" s="1135"/>
      <c r="X45" s="1135"/>
      <c r="Y45" s="1135"/>
    </row>
    <row r="46" spans="1:26" ht="17.25" customHeight="1">
      <c r="A46" s="741" t="s">
        <v>3949</v>
      </c>
      <c r="W46" s="1135"/>
      <c r="X46" s="1135"/>
      <c r="Y46" s="1135"/>
    </row>
    <row r="47" spans="1:26" ht="17.25" customHeight="1">
      <c r="W47" s="1135"/>
      <c r="X47" s="1135"/>
      <c r="Y47" s="1135"/>
    </row>
    <row r="48" spans="1:26" ht="17.25" customHeight="1">
      <c r="W48" s="1135"/>
      <c r="X48" s="1135"/>
      <c r="Y48" s="1135"/>
    </row>
  </sheetData>
  <mergeCells count="22">
    <mergeCell ref="O14:Z15"/>
    <mergeCell ref="A3:Z3"/>
    <mergeCell ref="R5:T5"/>
    <mergeCell ref="O9:Z10"/>
    <mergeCell ref="O11:Z12"/>
    <mergeCell ref="O16:Z17"/>
    <mergeCell ref="J32:Z32"/>
    <mergeCell ref="J33:Z33"/>
    <mergeCell ref="J34:Z35"/>
    <mergeCell ref="J37:K37"/>
    <mergeCell ref="M37:N37"/>
    <mergeCell ref="P37:Q37"/>
    <mergeCell ref="A25:Z25"/>
    <mergeCell ref="K28:Q28"/>
    <mergeCell ref="J30:K30"/>
    <mergeCell ref="M30:N30"/>
    <mergeCell ref="P30:Q30"/>
    <mergeCell ref="A39:K39"/>
    <mergeCell ref="L39:Z42"/>
    <mergeCell ref="A40:K40"/>
    <mergeCell ref="A41:K41"/>
    <mergeCell ref="A42:K42"/>
  </mergeCells>
  <phoneticPr fontId="136"/>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79" customWidth="1"/>
    <col min="2" max="2" width="2.75" style="2079" customWidth="1"/>
    <col min="3" max="21" width="3.25" style="2079" customWidth="1"/>
    <col min="22" max="22" width="4.625" style="2079" customWidth="1"/>
    <col min="23" max="23" width="3.25" style="2079" customWidth="1"/>
    <col min="24" max="24" width="4.625" style="2079" customWidth="1"/>
    <col min="25" max="25" width="3.25" style="2079" customWidth="1"/>
    <col min="26" max="26" width="2.75" style="2079" customWidth="1"/>
    <col min="27" max="27" width="9" style="2079" customWidth="1"/>
    <col min="28" max="16384" width="9" style="2079"/>
  </cols>
  <sheetData>
    <row r="1" spans="1:26">
      <c r="A1" s="2079" t="s">
        <v>5554</v>
      </c>
    </row>
    <row r="3" spans="1:26">
      <c r="A3" s="5433" t="s">
        <v>15</v>
      </c>
      <c r="B3" s="5433"/>
      <c r="C3" s="5433"/>
      <c r="D3" s="5433"/>
      <c r="E3" s="5433"/>
      <c r="F3" s="5433"/>
      <c r="G3" s="5433"/>
      <c r="H3" s="5433"/>
      <c r="I3" s="5433"/>
      <c r="J3" s="5433"/>
      <c r="K3" s="5433"/>
      <c r="L3" s="5433"/>
      <c r="M3" s="5433"/>
      <c r="N3" s="5433"/>
      <c r="O3" s="5433"/>
      <c r="P3" s="5433"/>
      <c r="Q3" s="5433"/>
      <c r="R3" s="5433"/>
      <c r="S3" s="5433"/>
      <c r="T3" s="5433"/>
      <c r="U3" s="5433"/>
      <c r="V3" s="5433"/>
      <c r="W3" s="5433"/>
      <c r="X3" s="5433"/>
      <c r="Y3" s="5433"/>
      <c r="Z3" s="5433"/>
    </row>
    <row r="5" spans="1:26" ht="21">
      <c r="A5" s="5551" t="s">
        <v>5555</v>
      </c>
      <c r="B5" s="5551"/>
      <c r="C5" s="5551"/>
      <c r="D5" s="5551"/>
      <c r="E5" s="5551"/>
      <c r="F5" s="5551"/>
      <c r="G5" s="5551"/>
      <c r="H5" s="5551"/>
      <c r="I5" s="5551"/>
      <c r="J5" s="5551"/>
      <c r="K5" s="5551"/>
      <c r="L5" s="5551"/>
      <c r="M5" s="5551"/>
      <c r="N5" s="5551"/>
      <c r="O5" s="5551"/>
      <c r="P5" s="5551"/>
      <c r="Q5" s="5551"/>
      <c r="R5" s="5551"/>
      <c r="S5" s="5551"/>
      <c r="T5" s="5551"/>
      <c r="U5" s="5551"/>
      <c r="V5" s="5551"/>
      <c r="W5" s="5551"/>
      <c r="X5" s="5551"/>
      <c r="Y5" s="5551"/>
      <c r="Z5" s="5551"/>
    </row>
    <row r="7" spans="1:26" ht="19.5" customHeight="1">
      <c r="R7" s="5552"/>
      <c r="S7" s="5553"/>
      <c r="T7" s="5553"/>
      <c r="U7" s="2114" t="s">
        <v>477</v>
      </c>
      <c r="V7" s="2115"/>
      <c r="W7" s="2114" t="s">
        <v>5</v>
      </c>
      <c r="X7" s="2115"/>
      <c r="Y7" s="2114" t="s">
        <v>478</v>
      </c>
    </row>
    <row r="9" spans="1:26" ht="19.5" customHeight="1">
      <c r="B9" s="5554" t="str">
        <f>IF(技術的審査依頼書_低炭素!K44="","",技術的審査依頼書_低炭素!K44)</f>
        <v/>
      </c>
      <c r="C9" s="5554"/>
      <c r="D9" s="5554"/>
      <c r="E9" s="5554"/>
      <c r="F9" s="5554"/>
      <c r="G9" s="5554"/>
      <c r="H9" s="5554"/>
      <c r="I9" s="5554"/>
      <c r="J9" s="2079" t="s">
        <v>3639</v>
      </c>
    </row>
    <row r="11" spans="1:26" ht="19.5" customHeight="1">
      <c r="J11" s="2079" t="s">
        <v>3640</v>
      </c>
      <c r="P11" s="5550" t="str">
        <f>cst_wskakunin_owner1__address</f>
        <v>埼玉県埼玉県さいたま市浦和区岸町７－１２－３</v>
      </c>
      <c r="Q11" s="5550"/>
      <c r="R11" s="5550"/>
      <c r="S11" s="5550"/>
      <c r="T11" s="5550"/>
      <c r="U11" s="5550"/>
      <c r="V11" s="5550"/>
      <c r="W11" s="5550"/>
      <c r="X11" s="5550"/>
      <c r="Y11" s="5550"/>
    </row>
    <row r="12" spans="1:26" ht="19.5" customHeight="1">
      <c r="J12" s="2079" t="s">
        <v>3601</v>
      </c>
      <c r="P12" s="5550"/>
      <c r="Q12" s="5550"/>
      <c r="R12" s="5550"/>
      <c r="S12" s="5550"/>
      <c r="T12" s="5550"/>
      <c r="U12" s="5550"/>
      <c r="V12" s="5550"/>
      <c r="W12" s="5550"/>
      <c r="X12" s="5550"/>
      <c r="Y12" s="5550"/>
    </row>
    <row r="13" spans="1:26" ht="19.5" customHeight="1">
      <c r="J13" s="2079" t="s">
        <v>3110</v>
      </c>
      <c r="P13" s="5550" t="str">
        <f>cst_wskakunin_owner1__space3</f>
        <v>テスト建て主
代表取締役社長　テストさん</v>
      </c>
      <c r="Q13" s="5550"/>
      <c r="R13" s="5550"/>
      <c r="S13" s="5550"/>
      <c r="T13" s="5550"/>
      <c r="U13" s="5550"/>
      <c r="V13" s="5550"/>
      <c r="W13" s="5550"/>
      <c r="X13" s="5550"/>
      <c r="Y13" s="5550"/>
    </row>
    <row r="14" spans="1:26" ht="19.5" customHeight="1">
      <c r="J14" s="2079" t="s">
        <v>3111</v>
      </c>
      <c r="P14" s="5550"/>
      <c r="Q14" s="5550"/>
      <c r="R14" s="5550"/>
      <c r="S14" s="5550"/>
      <c r="T14" s="5550"/>
      <c r="U14" s="5550"/>
      <c r="V14" s="5550"/>
      <c r="W14" s="5550"/>
      <c r="X14" s="5550"/>
      <c r="Y14" s="5550"/>
    </row>
    <row r="15" spans="1:26" ht="19.5" customHeight="1"/>
    <row r="16" spans="1:26" ht="19.5" customHeight="1">
      <c r="A16" s="2079" t="s">
        <v>5556</v>
      </c>
    </row>
    <row r="17" spans="1:25" ht="19.5" customHeight="1">
      <c r="A17" s="2079" t="s">
        <v>5557</v>
      </c>
    </row>
    <row r="18" spans="1:25" ht="19.5" customHeight="1"/>
    <row r="19" spans="1:25" ht="19.5" customHeight="1"/>
    <row r="20" spans="1:25" ht="19.5" customHeight="1">
      <c r="B20" s="2079" t="s">
        <v>5548</v>
      </c>
    </row>
    <row r="21" spans="1:25" ht="19.5" customHeight="1">
      <c r="C21" s="2116" t="str">
        <f>技術的審査依頼書_低炭素!J42</f>
        <v>□</v>
      </c>
      <c r="D21" s="2079" t="s">
        <v>1395</v>
      </c>
    </row>
    <row r="22" spans="1:25" ht="19.5" customHeight="1">
      <c r="C22" s="2116" t="str">
        <f>技術的審査依頼書_低炭素!J43</f>
        <v>□</v>
      </c>
      <c r="D22" s="2079" t="s">
        <v>5549</v>
      </c>
    </row>
    <row r="23" spans="1:25" ht="19.5" customHeight="1">
      <c r="C23" s="2116" t="str">
        <f>技術的審査依頼書_低炭素!S43</f>
        <v>□</v>
      </c>
      <c r="D23" s="2079" t="s">
        <v>5550</v>
      </c>
    </row>
    <row r="24" spans="1:25" ht="19.5" customHeight="1"/>
    <row r="25" spans="1:25" ht="19.5" customHeight="1">
      <c r="B25" s="2079" t="s">
        <v>3988</v>
      </c>
    </row>
    <row r="26" spans="1:25" ht="21" customHeight="1">
      <c r="B26" s="5548" t="s">
        <v>3641</v>
      </c>
      <c r="C26" s="5548"/>
      <c r="D26" s="5548"/>
      <c r="E26" s="5548"/>
      <c r="F26" s="5548"/>
      <c r="G26" s="5548"/>
      <c r="H26" s="5549"/>
      <c r="I26" s="5548" t="s">
        <v>3989</v>
      </c>
      <c r="J26" s="5548"/>
      <c r="K26" s="5548"/>
      <c r="L26" s="5548"/>
      <c r="M26" s="5548"/>
      <c r="N26" s="5548"/>
      <c r="O26" s="5549"/>
      <c r="P26" s="5427" t="s">
        <v>3642</v>
      </c>
      <c r="Q26" s="5428"/>
      <c r="R26" s="5428"/>
      <c r="S26" s="5428"/>
      <c r="T26" s="5428"/>
      <c r="U26" s="5428"/>
      <c r="V26" s="5428"/>
      <c r="W26" s="5428"/>
      <c r="X26" s="5428"/>
      <c r="Y26" s="5443"/>
    </row>
    <row r="27" spans="1:25" ht="21" customHeight="1">
      <c r="B27" s="5480" t="s">
        <v>5558</v>
      </c>
      <c r="C27" s="5480"/>
      <c r="D27" s="5480"/>
      <c r="E27" s="5480"/>
      <c r="F27" s="5480"/>
      <c r="G27" s="5480"/>
      <c r="H27" s="5480"/>
      <c r="I27" s="5480" t="s">
        <v>5558</v>
      </c>
      <c r="J27" s="5480"/>
      <c r="K27" s="5480"/>
      <c r="L27" s="5480"/>
      <c r="M27" s="5480"/>
      <c r="N27" s="5480"/>
      <c r="O27" s="5480"/>
      <c r="P27" s="2117"/>
      <c r="Q27" s="2118"/>
      <c r="R27" s="2118"/>
      <c r="S27" s="2118"/>
      <c r="T27" s="2118"/>
      <c r="U27" s="2118"/>
      <c r="V27" s="2118"/>
      <c r="W27" s="2118"/>
      <c r="X27" s="2118"/>
      <c r="Y27" s="2119"/>
    </row>
    <row r="28" spans="1:25" ht="21" customHeight="1">
      <c r="B28" s="2086" t="s">
        <v>6</v>
      </c>
      <c r="C28" s="2063"/>
      <c r="D28" s="2063"/>
      <c r="E28" s="2063"/>
      <c r="F28" s="2063"/>
      <c r="G28" s="2063"/>
      <c r="H28" s="2120" t="s">
        <v>7</v>
      </c>
      <c r="I28" s="2086" t="s">
        <v>6</v>
      </c>
      <c r="J28" s="2063"/>
      <c r="K28" s="2063"/>
      <c r="L28" s="2063"/>
      <c r="M28" s="2063"/>
      <c r="N28" s="2063"/>
      <c r="O28" s="2120" t="s">
        <v>7</v>
      </c>
      <c r="P28" s="2121"/>
      <c r="Y28" s="2122"/>
    </row>
    <row r="29" spans="1:25" ht="39.75" customHeight="1">
      <c r="B29" s="2123" t="s">
        <v>3955</v>
      </c>
      <c r="C29" s="2063"/>
      <c r="D29" s="2063"/>
      <c r="E29" s="2063"/>
      <c r="F29" s="2063"/>
      <c r="G29" s="2063"/>
      <c r="H29" s="2064"/>
      <c r="I29" s="2123" t="s">
        <v>3955</v>
      </c>
      <c r="J29" s="2063"/>
      <c r="K29" s="2063"/>
      <c r="L29" s="2063"/>
      <c r="M29" s="2063"/>
      <c r="N29" s="2063"/>
      <c r="O29" s="2064"/>
      <c r="P29" s="2124"/>
      <c r="Q29" s="2125"/>
      <c r="R29" s="2125"/>
      <c r="S29" s="2125"/>
      <c r="T29" s="2125"/>
      <c r="U29" s="2125"/>
      <c r="V29" s="2125"/>
      <c r="W29" s="2125"/>
      <c r="X29" s="2125"/>
      <c r="Y29" s="2126"/>
    </row>
    <row r="32" spans="1:25" ht="15.75" customHeight="1"/>
    <row r="33" spans="1:2" ht="15.75" customHeight="1">
      <c r="A33" s="2079" t="s">
        <v>3028</v>
      </c>
    </row>
    <row r="34" spans="1:2" ht="15.75" customHeight="1">
      <c r="A34" s="2079" t="s">
        <v>5559</v>
      </c>
    </row>
    <row r="35" spans="1:2" ht="15.75" customHeight="1">
      <c r="A35" s="2079" t="s">
        <v>5560</v>
      </c>
    </row>
    <row r="36" spans="1:2" ht="15.75" customHeight="1">
      <c r="A36" s="2079" t="s">
        <v>5561</v>
      </c>
    </row>
    <row r="37" spans="1:2" ht="15.75" customHeight="1">
      <c r="A37" s="2079" t="s">
        <v>5562</v>
      </c>
    </row>
    <row r="38" spans="1:2" ht="15.75" customHeight="1">
      <c r="A38" s="2079" t="s">
        <v>5563</v>
      </c>
    </row>
    <row r="39" spans="1:2" ht="15.75" customHeight="1">
      <c r="A39" s="2079" t="s">
        <v>5564</v>
      </c>
      <c r="B39" s="2127"/>
    </row>
    <row r="40" spans="1:2" ht="15.75" customHeight="1">
      <c r="A40" s="2079" t="s">
        <v>5565</v>
      </c>
      <c r="B40" s="2128"/>
    </row>
    <row r="41" spans="1:2" ht="15.75" customHeight="1">
      <c r="A41" s="2079" t="s">
        <v>5566</v>
      </c>
    </row>
    <row r="42" spans="1:2" ht="15.75" customHeight="1">
      <c r="A42" s="2079" t="s">
        <v>5567</v>
      </c>
      <c r="B42" s="2128"/>
    </row>
    <row r="43" spans="1:2" ht="15.75" customHeight="1">
      <c r="A43" s="2079" t="s">
        <v>5568</v>
      </c>
      <c r="B43" s="2128"/>
    </row>
    <row r="44" spans="1:2" ht="15.75" customHeight="1">
      <c r="A44" s="2079" t="s">
        <v>5569</v>
      </c>
      <c r="B44" s="2128"/>
    </row>
    <row r="45" spans="1:2" ht="15.75" customHeight="1">
      <c r="A45" s="2079" t="s">
        <v>5570</v>
      </c>
      <c r="B45" s="2128"/>
    </row>
    <row r="46" spans="1:2" ht="15.75" customHeight="1">
      <c r="A46" s="2079" t="s">
        <v>5571</v>
      </c>
      <c r="B46" s="2128"/>
    </row>
    <row r="47" spans="1:2" ht="15.75" customHeight="1">
      <c r="A47" s="2079" t="s">
        <v>5572</v>
      </c>
      <c r="B47" s="2128"/>
    </row>
    <row r="48" spans="1:2" ht="15.75" customHeight="1">
      <c r="A48" s="2079" t="s">
        <v>5573</v>
      </c>
      <c r="B48" s="2128"/>
    </row>
    <row r="49" spans="1:2" ht="15.75" customHeight="1">
      <c r="A49" s="2079" t="s">
        <v>5574</v>
      </c>
      <c r="B49" s="2128"/>
    </row>
    <row r="50" spans="1:2" ht="15.75" customHeight="1">
      <c r="A50" s="2079" t="s">
        <v>5575</v>
      </c>
      <c r="B50" s="2127"/>
    </row>
    <row r="51" spans="1:2" ht="15.75" customHeight="1">
      <c r="A51" s="2079" t="s">
        <v>5576</v>
      </c>
      <c r="B51" s="2127"/>
    </row>
    <row r="52" spans="1:2" ht="15.75" customHeight="1">
      <c r="A52" s="2079" t="s">
        <v>5577</v>
      </c>
    </row>
    <row r="53" spans="1:2" ht="15.75" customHeight="1">
      <c r="A53" s="2079" t="s">
        <v>5578</v>
      </c>
    </row>
    <row r="54" spans="1:2" ht="15.75" customHeight="1"/>
    <row r="55" spans="1:2" ht="15.75" customHeight="1"/>
    <row r="56" spans="1:2" ht="15.75" customHeight="1"/>
    <row r="57" spans="1:2" ht="15.75" customHeight="1"/>
  </sheetData>
  <mergeCells count="11">
    <mergeCell ref="P13:Y14"/>
    <mergeCell ref="A3:Z3"/>
    <mergeCell ref="A5:Z5"/>
    <mergeCell ref="R7:T7"/>
    <mergeCell ref="B9:I9"/>
    <mergeCell ref="P11:Y12"/>
    <mergeCell ref="B26:H26"/>
    <mergeCell ref="I26:O26"/>
    <mergeCell ref="P26:Y26"/>
    <mergeCell ref="B27:H27"/>
    <mergeCell ref="I27:O27"/>
  </mergeCells>
  <phoneticPr fontId="136"/>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94" customWidth="1"/>
    <col min="2" max="2" width="2.625" style="1094" customWidth="1"/>
    <col min="3" max="21" width="3.25" style="1094" customWidth="1"/>
    <col min="22" max="22" width="4.625" style="1094" customWidth="1"/>
    <col min="23" max="23" width="3.25" style="1094" customWidth="1"/>
    <col min="24" max="24" width="4.625" style="1094" customWidth="1"/>
    <col min="25" max="25" width="3.25" style="1094" customWidth="1"/>
    <col min="26" max="26" width="3.375" style="1094" customWidth="1"/>
    <col min="27" max="27" width="9" style="1094" customWidth="1"/>
    <col min="28" max="16384" width="9" style="1094"/>
  </cols>
  <sheetData>
    <row r="1" spans="1:26">
      <c r="A1" s="1094" t="s">
        <v>4056</v>
      </c>
    </row>
    <row r="3" spans="1:26" ht="21" customHeight="1">
      <c r="A3" s="5563" t="s">
        <v>4057</v>
      </c>
      <c r="B3" s="5563"/>
      <c r="C3" s="5563"/>
      <c r="D3" s="5563"/>
      <c r="E3" s="5563"/>
      <c r="F3" s="5563"/>
      <c r="G3" s="5563"/>
      <c r="H3" s="5563"/>
      <c r="I3" s="5563"/>
      <c r="J3" s="5563"/>
      <c r="K3" s="5563"/>
      <c r="L3" s="5563"/>
      <c r="M3" s="5563"/>
      <c r="N3" s="5563"/>
      <c r="O3" s="5563"/>
      <c r="P3" s="5563"/>
      <c r="Q3" s="5563"/>
      <c r="R3" s="5563"/>
      <c r="S3" s="5563"/>
      <c r="T3" s="5563"/>
      <c r="U3" s="5563"/>
      <c r="V3" s="5563"/>
      <c r="W3" s="5563"/>
      <c r="X3" s="5563"/>
      <c r="Y3" s="5563"/>
      <c r="Z3" s="5563"/>
    </row>
    <row r="5" spans="1:26" ht="19.5" customHeight="1">
      <c r="R5" s="5564"/>
      <c r="S5" s="5565"/>
      <c r="T5" s="5565"/>
      <c r="U5" s="1094" t="s">
        <v>477</v>
      </c>
      <c r="V5" s="1136"/>
      <c r="W5" s="1094" t="s">
        <v>5</v>
      </c>
      <c r="X5" s="1136"/>
      <c r="Y5" s="1094" t="s">
        <v>478</v>
      </c>
    </row>
    <row r="7" spans="1:26" ht="18.75" customHeight="1">
      <c r="B7" s="5556"/>
      <c r="C7" s="5556"/>
      <c r="D7" s="5556"/>
      <c r="E7" s="5556"/>
      <c r="F7" s="5556"/>
      <c r="G7" s="5556"/>
      <c r="H7" s="5556"/>
      <c r="I7" s="5556"/>
      <c r="J7" s="1094" t="s">
        <v>3639</v>
      </c>
    </row>
    <row r="9" spans="1:26" ht="19.5" customHeight="1">
      <c r="J9" s="1194" t="s">
        <v>3640</v>
      </c>
      <c r="K9" s="1194"/>
      <c r="L9" s="1194"/>
      <c r="M9" s="1194"/>
      <c r="N9" s="1194"/>
      <c r="O9" s="1194"/>
      <c r="P9" s="5557" t="str">
        <f>cst_wskakunin_owner1__address</f>
        <v>埼玉県埼玉県さいたま市浦和区岸町７－１２－３</v>
      </c>
      <c r="Q9" s="5557"/>
      <c r="R9" s="5557"/>
      <c r="S9" s="5557"/>
      <c r="T9" s="5557"/>
      <c r="U9" s="5557"/>
      <c r="V9" s="5557"/>
      <c r="W9" s="5557"/>
      <c r="X9" s="5557"/>
      <c r="Y9" s="5557"/>
      <c r="Z9" s="5557"/>
    </row>
    <row r="10" spans="1:26" ht="19.5" customHeight="1">
      <c r="J10" s="1194" t="s">
        <v>3601</v>
      </c>
      <c r="K10" s="1194"/>
      <c r="L10" s="1194"/>
      <c r="M10" s="1194"/>
      <c r="N10" s="1194"/>
      <c r="O10" s="1194"/>
      <c r="P10" s="5557"/>
      <c r="Q10" s="5557"/>
      <c r="R10" s="5557"/>
      <c r="S10" s="5557"/>
      <c r="T10" s="5557"/>
      <c r="U10" s="5557"/>
      <c r="V10" s="5557"/>
      <c r="W10" s="5557"/>
      <c r="X10" s="5557"/>
      <c r="Y10" s="5557"/>
      <c r="Z10" s="5557"/>
    </row>
    <row r="11" spans="1:26" ht="19.5" customHeight="1">
      <c r="J11" s="1194" t="s">
        <v>3110</v>
      </c>
      <c r="K11" s="1194"/>
      <c r="L11" s="1194"/>
      <c r="M11" s="1194"/>
      <c r="N11" s="1194"/>
      <c r="O11" s="1194"/>
      <c r="P11" s="5559" t="str">
        <f>cst_wskakunin_owner1__space3</f>
        <v>テスト建て主
代表取締役社長　テストさん</v>
      </c>
      <c r="Q11" s="5559"/>
      <c r="R11" s="5559"/>
      <c r="S11" s="5559"/>
      <c r="T11" s="5559"/>
      <c r="U11" s="5559"/>
      <c r="V11" s="5559"/>
      <c r="W11" s="5559"/>
      <c r="X11" s="5559"/>
      <c r="Y11" s="5559"/>
      <c r="Z11" s="5559"/>
    </row>
    <row r="12" spans="1:26" ht="19.5" customHeight="1">
      <c r="J12" s="1194" t="s">
        <v>3111</v>
      </c>
      <c r="K12" s="1194"/>
      <c r="L12" s="1194"/>
      <c r="M12" s="1194"/>
      <c r="N12" s="1194"/>
      <c r="O12" s="1194"/>
      <c r="P12" s="5559"/>
      <c r="Q12" s="5559"/>
      <c r="R12" s="5559"/>
      <c r="S12" s="5559"/>
      <c r="T12" s="5559"/>
      <c r="U12" s="5559"/>
      <c r="V12" s="5559"/>
      <c r="W12" s="5559"/>
      <c r="X12" s="5559"/>
      <c r="Y12" s="5559"/>
      <c r="Z12" s="5559"/>
    </row>
    <row r="13" spans="1:26" ht="19.5" customHeight="1"/>
    <row r="14" spans="1:26" ht="19.5" customHeight="1">
      <c r="B14" s="1094" t="s">
        <v>4058</v>
      </c>
    </row>
    <row r="15" spans="1:26" ht="19.5" customHeight="1">
      <c r="A15" s="1094" t="s">
        <v>4059</v>
      </c>
    </row>
    <row r="16" spans="1:26" ht="19.5" customHeight="1"/>
    <row r="17" spans="2:25" ht="19.5" customHeight="1">
      <c r="B17" s="1094" t="s">
        <v>4060</v>
      </c>
    </row>
    <row r="18" spans="2:25" ht="19.5" customHeight="1">
      <c r="D18" s="1094" t="s">
        <v>6</v>
      </c>
      <c r="E18" s="5566"/>
      <c r="F18" s="5566"/>
      <c r="G18" s="5566"/>
      <c r="H18" s="5566"/>
      <c r="I18" s="5566"/>
      <c r="J18" s="5566"/>
      <c r="K18" s="5566"/>
      <c r="L18" s="1094" t="s">
        <v>7</v>
      </c>
    </row>
    <row r="20" spans="2:25" ht="19.5" customHeight="1">
      <c r="B20" s="1094" t="s">
        <v>4061</v>
      </c>
    </row>
    <row r="21" spans="2:25" ht="19.5" customHeight="1">
      <c r="D21" s="5564"/>
      <c r="E21" s="5564"/>
      <c r="F21" s="1095" t="s">
        <v>477</v>
      </c>
      <c r="G21" s="5564"/>
      <c r="H21" s="5564"/>
      <c r="I21" s="1095" t="s">
        <v>5</v>
      </c>
      <c r="J21" s="5564"/>
      <c r="K21" s="5564"/>
      <c r="L21" s="1116" t="s">
        <v>478</v>
      </c>
    </row>
    <row r="23" spans="2:25" ht="19.5" customHeight="1">
      <c r="B23" s="1094" t="s">
        <v>4062</v>
      </c>
    </row>
    <row r="24" spans="2:25" ht="39" customHeight="1">
      <c r="D24" s="5557" t="str">
        <f>cst_wskakunin_BUILD__address</f>
        <v>埼玉県さいたま市緑区</v>
      </c>
      <c r="E24" s="5558"/>
      <c r="F24" s="5558"/>
      <c r="G24" s="5558"/>
      <c r="H24" s="5558"/>
      <c r="I24" s="5558"/>
      <c r="J24" s="5558"/>
      <c r="K24" s="5558"/>
      <c r="L24" s="5558"/>
      <c r="M24" s="5558"/>
      <c r="N24" s="5558"/>
      <c r="O24" s="5558"/>
      <c r="P24" s="5558"/>
      <c r="Q24" s="5558"/>
      <c r="R24" s="5558"/>
      <c r="S24" s="5558"/>
      <c r="T24" s="5558"/>
      <c r="U24" s="5558"/>
      <c r="V24" s="5558"/>
      <c r="W24" s="5558"/>
    </row>
    <row r="26" spans="2:25" ht="19.5" customHeight="1">
      <c r="B26" s="1094" t="s">
        <v>4063</v>
      </c>
    </row>
    <row r="27" spans="2:25" ht="19.5" customHeight="1">
      <c r="C27" s="1133" t="s">
        <v>139</v>
      </c>
      <c r="D27" s="1094" t="s">
        <v>1395</v>
      </c>
    </row>
    <row r="28" spans="2:25" ht="19.5" customHeight="1">
      <c r="C28" s="1133" t="s">
        <v>139</v>
      </c>
      <c r="D28" s="1094" t="s">
        <v>3987</v>
      </c>
    </row>
    <row r="29" spans="2:25" ht="19.5" customHeight="1">
      <c r="C29" s="1133" t="s">
        <v>139</v>
      </c>
      <c r="D29" s="1094" t="s">
        <v>3986</v>
      </c>
    </row>
    <row r="30" spans="2:25" ht="13.5" customHeight="1"/>
    <row r="31" spans="2:25" ht="19.5" customHeight="1">
      <c r="B31" s="1094" t="s">
        <v>4064</v>
      </c>
    </row>
    <row r="32" spans="2:25" ht="19.5" customHeight="1">
      <c r="C32" s="5560" t="str">
        <f>IF(技術的審査依頼書_変更_低炭素!J34="","",技術的審査依頼書_変更_低炭素!J34)</f>
        <v/>
      </c>
      <c r="D32" s="5560"/>
      <c r="E32" s="5560"/>
      <c r="F32" s="5560"/>
      <c r="G32" s="5560"/>
      <c r="H32" s="5560"/>
      <c r="I32" s="5560"/>
      <c r="J32" s="5560"/>
      <c r="K32" s="5560"/>
      <c r="L32" s="5560"/>
      <c r="M32" s="5560"/>
      <c r="N32" s="5560"/>
      <c r="O32" s="5560"/>
      <c r="P32" s="5560"/>
      <c r="Q32" s="5560"/>
      <c r="R32" s="5560"/>
      <c r="S32" s="5560"/>
      <c r="T32" s="5560"/>
      <c r="U32" s="5560"/>
      <c r="V32" s="5560"/>
      <c r="W32" s="5560"/>
      <c r="X32" s="5560"/>
      <c r="Y32" s="5560"/>
    </row>
    <row r="33" spans="1:25" ht="19.5" customHeight="1">
      <c r="C33" s="5560"/>
      <c r="D33" s="5560"/>
      <c r="E33" s="5560"/>
      <c r="F33" s="5560"/>
      <c r="G33" s="5560"/>
      <c r="H33" s="5560"/>
      <c r="I33" s="5560"/>
      <c r="J33" s="5560"/>
      <c r="K33" s="5560"/>
      <c r="L33" s="5560"/>
      <c r="M33" s="5560"/>
      <c r="N33" s="5560"/>
      <c r="O33" s="5560"/>
      <c r="P33" s="5560"/>
      <c r="Q33" s="5560"/>
      <c r="R33" s="5560"/>
      <c r="S33" s="5560"/>
      <c r="T33" s="5560"/>
      <c r="U33" s="5560"/>
      <c r="V33" s="5560"/>
      <c r="W33" s="5560"/>
      <c r="X33" s="5560"/>
      <c r="Y33" s="5560"/>
    </row>
    <row r="35" spans="1:25">
      <c r="B35" s="1094" t="s">
        <v>3988</v>
      </c>
    </row>
    <row r="36" spans="1:25" ht="21" customHeight="1">
      <c r="C36" s="5561" t="s">
        <v>3641</v>
      </c>
      <c r="D36" s="5561"/>
      <c r="E36" s="5561"/>
      <c r="F36" s="5561"/>
      <c r="G36" s="5561"/>
      <c r="H36" s="5561"/>
      <c r="I36" s="5562"/>
      <c r="J36" s="5561" t="s">
        <v>3989</v>
      </c>
      <c r="K36" s="5561"/>
      <c r="L36" s="5561"/>
      <c r="M36" s="5561"/>
      <c r="N36" s="5561"/>
      <c r="O36" s="5561"/>
      <c r="P36" s="5562"/>
      <c r="Q36" s="5561" t="s">
        <v>3642</v>
      </c>
      <c r="R36" s="5561"/>
      <c r="S36" s="5561"/>
      <c r="T36" s="5561"/>
      <c r="U36" s="5561"/>
      <c r="V36" s="5561"/>
      <c r="W36" s="5561"/>
      <c r="X36" s="5561"/>
      <c r="Y36" s="5561"/>
    </row>
    <row r="37" spans="1:25" ht="21" customHeight="1">
      <c r="C37" s="5555" t="s">
        <v>4065</v>
      </c>
      <c r="D37" s="5555"/>
      <c r="E37" s="5555"/>
      <c r="F37" s="5555"/>
      <c r="G37" s="5555"/>
      <c r="H37" s="5555"/>
      <c r="I37" s="5555"/>
      <c r="J37" s="5555" t="s">
        <v>4065</v>
      </c>
      <c r="K37" s="5555"/>
      <c r="L37" s="5555"/>
      <c r="M37" s="5555"/>
      <c r="N37" s="5555"/>
      <c r="O37" s="5555"/>
      <c r="P37" s="5555"/>
      <c r="Q37" s="1099"/>
      <c r="Y37" s="1100"/>
    </row>
    <row r="38" spans="1:25" ht="21" customHeight="1">
      <c r="C38" s="1096" t="s">
        <v>6</v>
      </c>
      <c r="D38" s="1097"/>
      <c r="E38" s="1097"/>
      <c r="F38" s="1097"/>
      <c r="G38" s="1097"/>
      <c r="H38" s="1097"/>
      <c r="I38" s="1098" t="s">
        <v>7</v>
      </c>
      <c r="J38" s="1096" t="s">
        <v>6</v>
      </c>
      <c r="K38" s="1097"/>
      <c r="L38" s="1097"/>
      <c r="M38" s="1097"/>
      <c r="N38" s="1097"/>
      <c r="O38" s="1097"/>
      <c r="P38" s="1098" t="s">
        <v>7</v>
      </c>
      <c r="Q38" s="1099"/>
      <c r="Y38" s="1100"/>
    </row>
    <row r="39" spans="1:25" ht="39.75" customHeight="1">
      <c r="C39" s="1101" t="s">
        <v>3955</v>
      </c>
      <c r="D39" s="1097"/>
      <c r="E39" s="1097"/>
      <c r="F39" s="1097"/>
      <c r="G39" s="1097"/>
      <c r="H39" s="1097"/>
      <c r="I39" s="1102"/>
      <c r="J39" s="1101" t="s">
        <v>3955</v>
      </c>
      <c r="K39" s="1097"/>
      <c r="L39" s="1097"/>
      <c r="M39" s="1097"/>
      <c r="N39" s="1097"/>
      <c r="O39" s="1097"/>
      <c r="P39" s="1102"/>
      <c r="Q39" s="1103"/>
      <c r="R39" s="1104"/>
      <c r="S39" s="1104"/>
      <c r="T39" s="1104"/>
      <c r="U39" s="1104"/>
      <c r="V39" s="1104"/>
      <c r="W39" s="1104"/>
      <c r="X39" s="1104"/>
      <c r="Y39" s="1105"/>
    </row>
    <row r="41" spans="1:25">
      <c r="A41" s="1094" t="s">
        <v>3028</v>
      </c>
    </row>
    <row r="42" spans="1:25" ht="15.75" customHeight="1">
      <c r="B42" s="1106" t="s">
        <v>2543</v>
      </c>
      <c r="C42" s="1094" t="s">
        <v>3990</v>
      </c>
    </row>
    <row r="43" spans="1:25" ht="15.75" customHeight="1">
      <c r="B43" s="1106" t="s">
        <v>2545</v>
      </c>
      <c r="C43" s="1094" t="s">
        <v>4066</v>
      </c>
    </row>
    <row r="44" spans="1:25" ht="15.75" customHeight="1">
      <c r="B44" s="1094" t="s">
        <v>4067</v>
      </c>
    </row>
    <row r="45" spans="1:25" ht="15.75" customHeight="1">
      <c r="B45" s="1094" t="s">
        <v>4068</v>
      </c>
    </row>
    <row r="46" spans="1:25" ht="15.75" customHeight="1">
      <c r="B46" s="1106" t="s">
        <v>3092</v>
      </c>
      <c r="C46" s="1094" t="s">
        <v>4069</v>
      </c>
    </row>
    <row r="47" spans="1:25" ht="15.75" customHeight="1">
      <c r="B47" s="1094" t="s">
        <v>4070</v>
      </c>
    </row>
    <row r="48" spans="1:25" ht="15.75" customHeight="1">
      <c r="B48" s="1094" t="s">
        <v>4071</v>
      </c>
    </row>
    <row r="49" spans="2:3" ht="15.75" customHeight="1">
      <c r="B49" s="1094" t="s">
        <v>4072</v>
      </c>
    </row>
    <row r="50" spans="2:3" ht="6" customHeight="1"/>
    <row r="51" spans="2:3" ht="15.75" customHeight="1">
      <c r="B51" s="1094" t="s">
        <v>4073</v>
      </c>
    </row>
    <row r="52" spans="2:3" ht="15.75" customHeight="1">
      <c r="B52" s="1094" t="s">
        <v>4074</v>
      </c>
    </row>
    <row r="53" spans="2:3" ht="15.75" customHeight="1">
      <c r="B53" s="1094" t="s">
        <v>4075</v>
      </c>
    </row>
    <row r="54" spans="2:3" ht="15.75" customHeight="1">
      <c r="B54" s="1094" t="s">
        <v>4076</v>
      </c>
    </row>
    <row r="55" spans="2:3">
      <c r="C55" s="1094" t="s">
        <v>140</v>
      </c>
    </row>
  </sheetData>
  <mergeCells count="16">
    <mergeCell ref="A3:Z3"/>
    <mergeCell ref="R5:T5"/>
    <mergeCell ref="P9:Z10"/>
    <mergeCell ref="E18:K18"/>
    <mergeCell ref="D21:E21"/>
    <mergeCell ref="G21:H21"/>
    <mergeCell ref="J21:K21"/>
    <mergeCell ref="C37:I37"/>
    <mergeCell ref="J37:P37"/>
    <mergeCell ref="B7:I7"/>
    <mergeCell ref="D24:W24"/>
    <mergeCell ref="P11:Z12"/>
    <mergeCell ref="C32:Y33"/>
    <mergeCell ref="C36:I36"/>
    <mergeCell ref="J36:P36"/>
    <mergeCell ref="Q36:Y36"/>
  </mergeCells>
  <phoneticPr fontId="136"/>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53" customWidth="1"/>
    <col min="2" max="2" width="5.125" style="353" customWidth="1"/>
    <col min="3" max="4" width="3.625" style="353" customWidth="1"/>
    <col min="5" max="5" width="3.625" style="1107" customWidth="1"/>
    <col min="6" max="6" width="3.625" style="353" customWidth="1"/>
    <col min="7" max="7" width="2.125" style="353" customWidth="1"/>
    <col min="8" max="8" width="2.625" style="353" customWidth="1"/>
    <col min="9" max="10" width="3.625" style="353" customWidth="1"/>
    <col min="11" max="11" width="2.625" style="353" customWidth="1"/>
    <col min="12" max="13" width="3.625" style="353" customWidth="1"/>
    <col min="14" max="14" width="4.125" style="353" customWidth="1"/>
    <col min="15" max="15" width="2.625" style="353" customWidth="1"/>
    <col min="16" max="18" width="3.625" style="353" customWidth="1"/>
    <col min="19" max="19" width="2.875" style="353" customWidth="1"/>
    <col min="20" max="25" width="3.625" style="353" customWidth="1"/>
    <col min="26" max="26" width="2.625" style="353" customWidth="1"/>
    <col min="27" max="27" width="9" style="353" customWidth="1"/>
    <col min="28" max="16384" width="9" style="353"/>
  </cols>
  <sheetData>
    <row r="1" spans="1:26" ht="14.25" customHeight="1">
      <c r="A1" s="2407" t="s">
        <v>32</v>
      </c>
      <c r="B1" s="2407"/>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row>
    <row r="2" spans="1:26" ht="14.25" customHeight="1">
      <c r="A2" s="353" t="s">
        <v>3991</v>
      </c>
    </row>
    <row r="3" spans="1:26" ht="3.75" customHeight="1">
      <c r="A3" s="355"/>
      <c r="B3" s="355"/>
      <c r="C3" s="355"/>
      <c r="D3" s="355"/>
      <c r="E3" s="1086"/>
      <c r="F3" s="355"/>
      <c r="G3" s="355"/>
      <c r="H3" s="355"/>
      <c r="I3" s="355"/>
      <c r="J3" s="355"/>
      <c r="K3" s="355"/>
      <c r="L3" s="355"/>
      <c r="M3" s="355"/>
      <c r="N3" s="355"/>
      <c r="O3" s="355"/>
      <c r="P3" s="355"/>
      <c r="Q3" s="355"/>
      <c r="R3" s="355"/>
      <c r="S3" s="355"/>
      <c r="T3" s="355"/>
      <c r="U3" s="355"/>
      <c r="V3" s="355"/>
      <c r="W3" s="355"/>
      <c r="X3" s="355"/>
      <c r="Y3" s="355"/>
      <c r="Z3" s="355"/>
    </row>
    <row r="4" spans="1:26" ht="3.75" customHeight="1"/>
    <row r="5" spans="1:26" ht="14.25" customHeight="1">
      <c r="A5" s="353" t="s">
        <v>3992</v>
      </c>
    </row>
    <row r="6" spans="1:26" ht="14.25" customHeight="1">
      <c r="B6" s="353" t="s">
        <v>3993</v>
      </c>
      <c r="C6" s="353" t="s">
        <v>3994</v>
      </c>
      <c r="E6"/>
      <c r="G6" s="353" t="s">
        <v>3995</v>
      </c>
      <c r="I6" s="5569" t="str">
        <f>cst_wskakunin_owner1__space_KANA</f>
        <v>テスト建て主　ﾀﾞｲﾋｮｳﾄﾘｼﾏﾘﾔｸｼｬﾁｮｳ　テスト</v>
      </c>
      <c r="J6" s="5569"/>
      <c r="K6" s="5569"/>
      <c r="L6" s="5569"/>
      <c r="M6" s="5569"/>
      <c r="N6" s="5569"/>
      <c r="O6" s="5569"/>
      <c r="P6" s="5569"/>
      <c r="Q6" s="5569"/>
      <c r="R6" s="5569"/>
      <c r="S6" s="5569"/>
      <c r="T6" s="5569"/>
      <c r="U6" s="5569"/>
      <c r="V6" s="5569"/>
      <c r="W6" s="5569"/>
      <c r="X6" s="5569"/>
      <c r="Y6" s="5569"/>
      <c r="Z6" s="5569"/>
    </row>
    <row r="7" spans="1:26" ht="14.25" customHeight="1">
      <c r="B7" s="353" t="s">
        <v>3996</v>
      </c>
      <c r="C7" s="353" t="s">
        <v>4</v>
      </c>
      <c r="E7" s="353"/>
      <c r="G7" s="353" t="s">
        <v>3995</v>
      </c>
      <c r="I7" s="5569" t="str">
        <f>cst_wskakunin_owner1__space</f>
        <v>テスト建て主　代表取締役社長　テストさん</v>
      </c>
      <c r="J7" s="5569"/>
      <c r="K7" s="5569"/>
      <c r="L7" s="5569"/>
      <c r="M7" s="5569"/>
      <c r="N7" s="5569"/>
      <c r="O7" s="5569"/>
      <c r="P7" s="5569"/>
      <c r="Q7" s="5569"/>
      <c r="R7" s="5569"/>
      <c r="S7" s="5569"/>
      <c r="T7" s="5569"/>
      <c r="U7" s="5569"/>
      <c r="V7" s="5569"/>
      <c r="W7" s="5569"/>
      <c r="X7" s="5569"/>
      <c r="Y7" s="5569"/>
      <c r="Z7" s="5569"/>
    </row>
    <row r="8" spans="1:26" ht="14.25" customHeight="1">
      <c r="B8" s="353" t="s">
        <v>3997</v>
      </c>
      <c r="C8" s="353" t="s">
        <v>18</v>
      </c>
      <c r="E8" s="353"/>
      <c r="G8" s="353" t="s">
        <v>3995</v>
      </c>
      <c r="I8" s="5569" t="str">
        <f>cst_wskakunin_owner1_ZIP</f>
        <v>330-0064</v>
      </c>
      <c r="J8" s="5569"/>
      <c r="K8" s="5569"/>
      <c r="L8" s="5569"/>
      <c r="M8" s="5569"/>
      <c r="N8" s="5569"/>
      <c r="O8" s="5569"/>
      <c r="P8" s="5569"/>
      <c r="Q8" s="5569"/>
      <c r="R8" s="5569"/>
      <c r="S8" s="5569"/>
      <c r="T8" s="5569"/>
      <c r="U8" s="5569"/>
      <c r="V8" s="5569"/>
      <c r="W8" s="5569"/>
      <c r="X8" s="5569"/>
      <c r="Y8" s="5569"/>
      <c r="Z8" s="5569"/>
    </row>
    <row r="9" spans="1:26" ht="14.25" customHeight="1">
      <c r="B9" s="353" t="s">
        <v>3998</v>
      </c>
      <c r="C9" s="353" t="s">
        <v>19</v>
      </c>
      <c r="E9" s="353"/>
      <c r="G9" s="353" t="s">
        <v>3995</v>
      </c>
      <c r="I9" s="5569" t="str">
        <f>cst_wskakunin_owner1__address</f>
        <v>埼玉県埼玉県さいたま市浦和区岸町７－１２－３</v>
      </c>
      <c r="J9" s="5569"/>
      <c r="K9" s="5569"/>
      <c r="L9" s="5569"/>
      <c r="M9" s="5569"/>
      <c r="N9" s="5569"/>
      <c r="O9" s="5569"/>
      <c r="P9" s="5569"/>
      <c r="Q9" s="5569"/>
      <c r="R9" s="5569"/>
      <c r="S9" s="5569"/>
      <c r="T9" s="5569"/>
      <c r="U9" s="5569"/>
      <c r="V9" s="5569"/>
      <c r="W9" s="5569"/>
      <c r="X9" s="5569"/>
      <c r="Y9" s="5569"/>
      <c r="Z9" s="5569"/>
    </row>
    <row r="10" spans="1:26" ht="14.25" customHeight="1">
      <c r="B10" s="353" t="s">
        <v>3999</v>
      </c>
      <c r="C10" s="353" t="s">
        <v>20</v>
      </c>
      <c r="E10" s="353"/>
      <c r="G10" s="353" t="s">
        <v>3995</v>
      </c>
      <c r="I10" s="5569" t="str">
        <f>cst_wskakunin_owner1_TEL</f>
        <v>048-222-2222</v>
      </c>
      <c r="J10" s="5569"/>
      <c r="K10" s="5569"/>
      <c r="L10" s="5569"/>
      <c r="M10" s="5569"/>
      <c r="N10" s="5569"/>
      <c r="O10" s="5569"/>
      <c r="P10" s="5569"/>
      <c r="Q10" s="5569"/>
      <c r="R10" s="5569"/>
      <c r="S10" s="5569"/>
      <c r="T10" s="5569"/>
      <c r="U10" s="5569"/>
      <c r="V10" s="5569"/>
      <c r="W10" s="5569"/>
      <c r="X10" s="5569"/>
      <c r="Y10" s="5569"/>
      <c r="Z10" s="5569"/>
    </row>
    <row r="11" spans="1:26" ht="3.75" customHeight="1">
      <c r="A11" s="355"/>
      <c r="B11" s="355"/>
      <c r="C11" s="355"/>
      <c r="D11" s="1086"/>
      <c r="E11" s="1109"/>
      <c r="F11" s="355"/>
      <c r="G11" s="355"/>
      <c r="H11" s="355"/>
      <c r="I11" s="355"/>
      <c r="J11" s="355"/>
      <c r="K11" s="355"/>
      <c r="L11" s="355"/>
      <c r="M11" s="355"/>
      <c r="N11" s="355"/>
      <c r="O11" s="355"/>
      <c r="P11" s="355"/>
      <c r="Q11" s="355"/>
      <c r="R11" s="355"/>
      <c r="S11" s="355"/>
      <c r="T11" s="355"/>
      <c r="U11" s="355"/>
      <c r="V11" s="355"/>
      <c r="W11" s="355"/>
      <c r="X11" s="355"/>
      <c r="Y11" s="355"/>
      <c r="Z11" s="355"/>
    </row>
    <row r="12" spans="1:26" ht="3.75" customHeight="1">
      <c r="D12" s="1107"/>
      <c r="E12" s="1110"/>
    </row>
    <row r="13" spans="1:26" ht="14.25" customHeight="1">
      <c r="A13" s="353" t="s">
        <v>4000</v>
      </c>
    </row>
    <row r="14" spans="1:26" ht="14.25" customHeight="1">
      <c r="B14" s="353" t="s">
        <v>3993</v>
      </c>
      <c r="C14" s="353" t="s">
        <v>657</v>
      </c>
      <c r="E14" s="353"/>
      <c r="G14" s="353" t="s">
        <v>3995</v>
      </c>
      <c r="H14" s="362" t="s">
        <v>9</v>
      </c>
      <c r="I14" s="2409" t="str">
        <f>cst_wskakunin_dairi1_SIKAKU</f>
        <v>一級</v>
      </c>
      <c r="J14" s="2409"/>
      <c r="K14" s="354" t="s">
        <v>10</v>
      </c>
      <c r="L14" s="353" t="s">
        <v>3059</v>
      </c>
      <c r="O14" s="361" t="s">
        <v>9</v>
      </c>
      <c r="P14" s="2409" t="str">
        <f>cst_wskakunin_dairi1_TOUROKU_KIKAN</f>
        <v>大臣</v>
      </c>
      <c r="Q14" s="2409"/>
      <c r="R14" s="2409"/>
      <c r="S14" s="354" t="s">
        <v>10</v>
      </c>
      <c r="U14" s="353" t="s">
        <v>4001</v>
      </c>
      <c r="W14" s="4662" t="str">
        <f>cst_wskakunin_dairi1_KENTIKUSI_NO</f>
        <v>111111</v>
      </c>
      <c r="X14" s="4662"/>
      <c r="Y14" s="4662"/>
      <c r="Z14" s="361" t="s">
        <v>7</v>
      </c>
    </row>
    <row r="15" spans="1:26" ht="14.25" customHeight="1">
      <c r="B15" s="353" t="s">
        <v>3996</v>
      </c>
      <c r="C15" s="353" t="s">
        <v>4</v>
      </c>
      <c r="E15" s="353"/>
      <c r="G15" s="353" t="s">
        <v>3995</v>
      </c>
      <c r="H15" s="1108"/>
      <c r="I15" s="5567" t="str">
        <f>cst_wskakunin_dairi1__space3</f>
        <v>テスト代理人</v>
      </c>
      <c r="J15" s="5567"/>
      <c r="K15" s="5567"/>
      <c r="L15" s="5567"/>
      <c r="M15" s="5567"/>
      <c r="N15" s="5567"/>
      <c r="O15" s="5567"/>
      <c r="P15" s="5567"/>
      <c r="Q15" s="5567"/>
      <c r="R15" s="5567"/>
      <c r="S15" s="5567"/>
      <c r="T15" s="5567"/>
      <c r="U15" s="5567"/>
      <c r="V15" s="5567"/>
      <c r="W15" s="5567"/>
      <c r="X15" s="5567"/>
      <c r="Y15" s="5567"/>
      <c r="Z15" s="361"/>
    </row>
    <row r="16" spans="1:26" ht="14.25" customHeight="1">
      <c r="B16" s="353" t="s">
        <v>3997</v>
      </c>
      <c r="C16" s="353" t="s">
        <v>4002</v>
      </c>
      <c r="E16" s="1111"/>
      <c r="F16" s="1111"/>
      <c r="G16" s="353" t="s">
        <v>3995</v>
      </c>
      <c r="H16" s="362" t="s">
        <v>9</v>
      </c>
      <c r="I16" s="4662" t="str">
        <f>cst_wskakunin_dairi1_JIMU_SIKAKU</f>
        <v>一級</v>
      </c>
      <c r="J16" s="4662"/>
      <c r="K16" s="354" t="s">
        <v>10</v>
      </c>
      <c r="L16" s="353" t="s">
        <v>3062</v>
      </c>
      <c r="O16" s="361" t="s">
        <v>9</v>
      </c>
      <c r="P16" s="2409" t="str">
        <f>cst_wskakunin_dairi1_JIMU_TOUROKU_KIKAN</f>
        <v>埼玉県</v>
      </c>
      <c r="Q16" s="2409"/>
      <c r="R16" s="2409"/>
      <c r="S16" s="354" t="s">
        <v>10</v>
      </c>
      <c r="T16" s="353" t="s">
        <v>4003</v>
      </c>
      <c r="W16" s="4662" t="str">
        <f>cst_wskakunin_dairi1_JIMU_NO</f>
        <v>222222</v>
      </c>
      <c r="X16" s="4662"/>
      <c r="Y16" s="4662"/>
      <c r="Z16" s="361" t="s">
        <v>7</v>
      </c>
    </row>
    <row r="17" spans="1:26" ht="14.25" customHeight="1">
      <c r="H17" s="1112"/>
      <c r="I17" s="5567" t="str">
        <f>cst_wskakunin_dairi1_JIMU_NAME</f>
        <v>XXXアーキ</v>
      </c>
      <c r="J17" s="5567"/>
      <c r="K17" s="5567"/>
      <c r="L17" s="5567"/>
      <c r="M17" s="5567"/>
      <c r="N17" s="5567"/>
      <c r="O17" s="5567"/>
      <c r="P17" s="5567"/>
      <c r="Q17" s="5567"/>
      <c r="R17" s="5567"/>
      <c r="S17" s="5567"/>
      <c r="T17" s="5567"/>
      <c r="U17" s="5567"/>
      <c r="V17" s="5567"/>
      <c r="W17" s="5567"/>
      <c r="X17" s="5567"/>
      <c r="Y17" s="5567"/>
    </row>
    <row r="18" spans="1:26" ht="14.25" customHeight="1">
      <c r="B18" s="353" t="s">
        <v>3998</v>
      </c>
      <c r="C18" s="353" t="s">
        <v>18</v>
      </c>
      <c r="E18" s="353"/>
      <c r="G18" s="353" t="s">
        <v>3995</v>
      </c>
      <c r="H18" s="1112"/>
      <c r="I18" s="5567" t="str">
        <f>cst_wskakunin_dairi1_ZIP</f>
        <v>359-0034</v>
      </c>
      <c r="J18" s="5567"/>
      <c r="K18" s="5567"/>
      <c r="L18" s="5567"/>
    </row>
    <row r="19" spans="1:26" ht="14.25" customHeight="1">
      <c r="B19" s="353" t="s">
        <v>3999</v>
      </c>
      <c r="C19" s="353" t="s">
        <v>23</v>
      </c>
      <c r="E19" s="353"/>
      <c r="G19" s="353" t="s">
        <v>3995</v>
      </c>
      <c r="H19" s="1112"/>
      <c r="I19" s="5567" t="str">
        <f>cst_wskakunin_dairi1__address</f>
        <v>埼玉県所沢市東新井町307-7</v>
      </c>
      <c r="J19" s="5567"/>
      <c r="K19" s="5567"/>
      <c r="L19" s="5567"/>
      <c r="M19" s="5567"/>
      <c r="N19" s="5567"/>
      <c r="O19" s="5567"/>
      <c r="P19" s="5567"/>
      <c r="Q19" s="5567"/>
      <c r="R19" s="5567"/>
      <c r="S19" s="5567"/>
      <c r="T19" s="5567"/>
      <c r="U19" s="5567"/>
      <c r="V19" s="5567"/>
      <c r="W19" s="5567"/>
      <c r="X19" s="5567"/>
      <c r="Y19" s="5567"/>
    </row>
    <row r="20" spans="1:26" ht="14.25" customHeight="1">
      <c r="B20" s="353" t="s">
        <v>4004</v>
      </c>
      <c r="C20" s="353" t="s">
        <v>20</v>
      </c>
      <c r="E20" s="353"/>
      <c r="G20" s="353" t="s">
        <v>3995</v>
      </c>
      <c r="H20" s="1112"/>
      <c r="I20" s="5567" t="str">
        <f>cst_wskakunin_dairi1_TEL</f>
        <v>048-222-2222</v>
      </c>
      <c r="J20" s="5567"/>
      <c r="K20" s="5567"/>
      <c r="L20" s="5567"/>
      <c r="M20" s="5567"/>
    </row>
    <row r="21" spans="1:26" ht="3.75" customHeight="1">
      <c r="A21" s="355"/>
      <c r="B21" s="355"/>
      <c r="C21" s="355"/>
      <c r="D21" s="1086"/>
      <c r="E21" s="1109"/>
      <c r="F21" s="355"/>
      <c r="G21" s="355"/>
      <c r="H21" s="355"/>
      <c r="I21" s="355"/>
      <c r="J21" s="355"/>
      <c r="K21" s="355"/>
      <c r="L21" s="355"/>
      <c r="M21" s="355"/>
      <c r="N21" s="355"/>
      <c r="O21" s="355"/>
      <c r="P21" s="355"/>
      <c r="Q21" s="355"/>
      <c r="R21" s="355"/>
      <c r="S21" s="355"/>
      <c r="T21" s="355"/>
      <c r="U21" s="355"/>
      <c r="V21" s="355"/>
      <c r="W21" s="355"/>
      <c r="X21" s="355"/>
      <c r="Y21" s="355"/>
      <c r="Z21" s="355"/>
    </row>
    <row r="22" spans="1:26" ht="3.75" customHeight="1">
      <c r="D22" s="1107"/>
      <c r="E22" s="1110"/>
    </row>
    <row r="23" spans="1:26" ht="14.25" customHeight="1">
      <c r="A23" s="353" t="s">
        <v>4005</v>
      </c>
    </row>
    <row r="24" spans="1:26" ht="14.25" customHeight="1">
      <c r="B24" s="353" t="s">
        <v>4006</v>
      </c>
    </row>
    <row r="25" spans="1:26" ht="14.25" customHeight="1">
      <c r="B25" s="353" t="s">
        <v>3993</v>
      </c>
      <c r="C25" s="353" t="s">
        <v>657</v>
      </c>
      <c r="E25" s="353"/>
      <c r="G25" s="353" t="s">
        <v>3995</v>
      </c>
      <c r="H25" s="362" t="s">
        <v>9</v>
      </c>
      <c r="I25" s="2409" t="str">
        <f>cst_wskakunin_sekkei1_SIKAKU</f>
        <v/>
      </c>
      <c r="J25" s="2409"/>
      <c r="K25" s="354" t="s">
        <v>10</v>
      </c>
      <c r="L25" s="353" t="s">
        <v>3059</v>
      </c>
      <c r="O25" s="361" t="s">
        <v>9</v>
      </c>
      <c r="P25" s="2409" t="str">
        <f>cst_wskakunin_sekkei1_TOUROKU_KIKAN</f>
        <v/>
      </c>
      <c r="Q25" s="2409"/>
      <c r="R25" s="2409"/>
      <c r="S25" s="354" t="s">
        <v>10</v>
      </c>
      <c r="U25" s="353" t="s">
        <v>4001</v>
      </c>
      <c r="W25" s="4662" t="str">
        <f>cst_wskakunin_sekkei1_KENTIKUSI_NO</f>
        <v/>
      </c>
      <c r="X25" s="4662"/>
      <c r="Y25" s="4662"/>
      <c r="Z25" s="361" t="s">
        <v>7</v>
      </c>
    </row>
    <row r="26" spans="1:26" ht="14.25" customHeight="1">
      <c r="B26" s="353" t="s">
        <v>3996</v>
      </c>
      <c r="C26" s="353" t="s">
        <v>4</v>
      </c>
      <c r="E26" s="353"/>
      <c r="G26" s="353" t="s">
        <v>3995</v>
      </c>
      <c r="H26" s="1108"/>
      <c r="I26" s="5567" t="str">
        <f>cst_wskakunin_sekkei1_NAME</f>
        <v/>
      </c>
      <c r="J26" s="5567"/>
      <c r="K26" s="5567"/>
      <c r="L26" s="5567"/>
      <c r="M26" s="5567"/>
      <c r="N26" s="5567"/>
      <c r="O26" s="5567"/>
      <c r="P26" s="5567"/>
      <c r="Q26" s="5567"/>
      <c r="R26" s="5567"/>
      <c r="S26" s="5567"/>
      <c r="T26" s="5567"/>
      <c r="U26" s="5567"/>
      <c r="V26" s="5567"/>
      <c r="W26" s="5567"/>
      <c r="X26" s="5567"/>
      <c r="Y26" s="5567"/>
      <c r="Z26" s="361"/>
    </row>
    <row r="27" spans="1:26" ht="14.25" customHeight="1">
      <c r="B27" s="353" t="s">
        <v>3997</v>
      </c>
      <c r="C27" s="353" t="s">
        <v>4002</v>
      </c>
      <c r="E27" s="1111"/>
      <c r="F27" s="1111"/>
      <c r="G27" s="353" t="s">
        <v>3995</v>
      </c>
      <c r="H27" s="362" t="s">
        <v>9</v>
      </c>
      <c r="I27" s="4662" t="str">
        <f>cst_wskakunin_sekkei1_JIMU_SIKAKU</f>
        <v/>
      </c>
      <c r="J27" s="4662"/>
      <c r="K27" s="354" t="s">
        <v>10</v>
      </c>
      <c r="L27" s="353" t="s">
        <v>3062</v>
      </c>
      <c r="O27" s="361" t="s">
        <v>9</v>
      </c>
      <c r="P27" s="2409" t="str">
        <f>cst_wskakunin_sekkei1_JIMU_TOUROKU_KIKAN</f>
        <v/>
      </c>
      <c r="Q27" s="2409"/>
      <c r="R27" s="2409"/>
      <c r="S27" s="354" t="s">
        <v>10</v>
      </c>
      <c r="T27" s="353" t="s">
        <v>4003</v>
      </c>
      <c r="W27" s="4662" t="str">
        <f>cst_wskakunin_sekkei1_JIMU_NO</f>
        <v/>
      </c>
      <c r="X27" s="4662"/>
      <c r="Y27" s="4662"/>
      <c r="Z27" s="361" t="s">
        <v>7</v>
      </c>
    </row>
    <row r="28" spans="1:26" ht="14.25" customHeight="1">
      <c r="H28" s="1112"/>
      <c r="I28" s="5567" t="str">
        <f>cst_wskakunin_sekkei1_JIMU_NAME</f>
        <v/>
      </c>
      <c r="J28" s="5567"/>
      <c r="K28" s="5567"/>
      <c r="L28" s="5567"/>
      <c r="M28" s="5567"/>
      <c r="N28" s="5567"/>
      <c r="O28" s="5567"/>
      <c r="P28" s="5567"/>
      <c r="Q28" s="5567"/>
      <c r="R28" s="5567"/>
      <c r="S28" s="5567"/>
      <c r="T28" s="5567"/>
      <c r="U28" s="5567"/>
      <c r="V28" s="5567"/>
      <c r="W28" s="5567"/>
      <c r="X28" s="5567"/>
      <c r="Y28" s="5567"/>
    </row>
    <row r="29" spans="1:26" ht="14.25" customHeight="1">
      <c r="B29" s="353" t="s">
        <v>3998</v>
      </c>
      <c r="C29" s="353" t="s">
        <v>18</v>
      </c>
      <c r="E29" s="353"/>
      <c r="G29" s="353" t="s">
        <v>3995</v>
      </c>
      <c r="H29" s="1112"/>
      <c r="I29" s="5567" t="str">
        <f>cst_wskakunin_sekkei1_ZIP</f>
        <v/>
      </c>
      <c r="J29" s="5567"/>
      <c r="K29" s="5567"/>
      <c r="L29" s="5567"/>
    </row>
    <row r="30" spans="1:26" ht="14.25" customHeight="1">
      <c r="B30" s="353" t="s">
        <v>3999</v>
      </c>
      <c r="C30" s="353" t="s">
        <v>23</v>
      </c>
      <c r="E30" s="353"/>
      <c r="G30" s="353" t="s">
        <v>3995</v>
      </c>
      <c r="H30" s="1112"/>
      <c r="I30" s="5567" t="str">
        <f>cst_wskakunin_sekkei1__address</f>
        <v/>
      </c>
      <c r="J30" s="5567"/>
      <c r="K30" s="5567"/>
      <c r="L30" s="5567"/>
      <c r="M30" s="5567"/>
      <c r="N30" s="5567"/>
      <c r="O30" s="5567"/>
      <c r="P30" s="5567"/>
      <c r="Q30" s="5567"/>
      <c r="R30" s="5567"/>
      <c r="S30" s="5567"/>
      <c r="T30" s="5567"/>
      <c r="U30" s="5567"/>
      <c r="V30" s="5567"/>
      <c r="W30" s="5567"/>
      <c r="X30" s="5567"/>
      <c r="Y30" s="5567"/>
    </row>
    <row r="31" spans="1:26" ht="14.25" customHeight="1">
      <c r="B31" s="353" t="s">
        <v>4004</v>
      </c>
      <c r="C31" s="353" t="s">
        <v>20</v>
      </c>
      <c r="E31" s="353"/>
      <c r="G31" s="353" t="s">
        <v>3995</v>
      </c>
      <c r="H31" s="1112"/>
      <c r="I31" s="5567" t="str">
        <f>cst_wskakunin_sekkei1_TEL</f>
        <v/>
      </c>
      <c r="J31" s="5567"/>
      <c r="K31" s="5567"/>
      <c r="L31" s="5567"/>
      <c r="M31" s="5567"/>
    </row>
    <row r="32" spans="1:26" ht="14.25" customHeight="1">
      <c r="B32" s="353" t="s">
        <v>4007</v>
      </c>
      <c r="C32" s="353" t="s">
        <v>4008</v>
      </c>
      <c r="E32"/>
      <c r="I32" s="2867"/>
      <c r="J32" s="2867"/>
      <c r="K32" s="2867"/>
      <c r="L32" s="2867"/>
      <c r="M32" s="2867"/>
      <c r="N32" s="2867"/>
      <c r="O32" s="2867"/>
      <c r="P32" s="2867"/>
      <c r="Q32" s="2867"/>
      <c r="R32" s="2867"/>
      <c r="S32" s="2867"/>
      <c r="T32" s="2867"/>
      <c r="U32" s="2867"/>
      <c r="V32" s="2867"/>
      <c r="W32" s="2867"/>
      <c r="X32" s="2867"/>
      <c r="Y32" s="2867"/>
    </row>
    <row r="33" spans="2:26" ht="14.25" customHeight="1">
      <c r="K33" s="1112"/>
      <c r="L33" s="1112"/>
      <c r="M33" s="1112"/>
      <c r="N33" s="1112"/>
      <c r="O33" s="1112"/>
      <c r="P33" s="1112"/>
      <c r="Q33" s="1112"/>
      <c r="R33" s="1112"/>
      <c r="S33" s="1112"/>
      <c r="T33" s="1112"/>
    </row>
    <row r="34" spans="2:26" ht="14.25" customHeight="1">
      <c r="B34" s="353" t="s">
        <v>4009</v>
      </c>
    </row>
    <row r="35" spans="2:26" ht="14.25" customHeight="1">
      <c r="B35" s="353" t="s">
        <v>3993</v>
      </c>
      <c r="C35" s="353" t="s">
        <v>657</v>
      </c>
      <c r="E35"/>
      <c r="G35" s="353" t="s">
        <v>3995</v>
      </c>
      <c r="H35" s="362" t="s">
        <v>9</v>
      </c>
      <c r="I35" s="2409" t="str">
        <f>cst_wskakunin_sekkei2_SIKAKU</f>
        <v/>
      </c>
      <c r="J35" s="2409"/>
      <c r="K35" s="354" t="s">
        <v>10</v>
      </c>
      <c r="L35" s="353" t="s">
        <v>3059</v>
      </c>
      <c r="O35" s="361" t="s">
        <v>9</v>
      </c>
      <c r="P35" s="2409" t="str">
        <f>cst_wskakunin_sekkei2_TOUROKU_KIKAN</f>
        <v/>
      </c>
      <c r="Q35" s="2409"/>
      <c r="R35" s="2409"/>
      <c r="S35" s="354" t="s">
        <v>10</v>
      </c>
      <c r="U35" s="353" t="s">
        <v>4001</v>
      </c>
      <c r="W35" s="4662" t="str">
        <f>cst_wskakunin_sekkei2_KENTIKUSI_NO</f>
        <v/>
      </c>
      <c r="X35" s="4662"/>
      <c r="Y35" s="4662"/>
      <c r="Z35" s="361" t="s">
        <v>7</v>
      </c>
    </row>
    <row r="36" spans="2:26" ht="14.25" customHeight="1">
      <c r="B36" s="353" t="s">
        <v>3996</v>
      </c>
      <c r="C36" s="353" t="s">
        <v>4</v>
      </c>
      <c r="E36"/>
      <c r="G36" s="353" t="s">
        <v>3995</v>
      </c>
      <c r="H36" s="1108"/>
      <c r="I36" s="5567" t="str">
        <f>cst_wskakunin_sekkei2_NAME</f>
        <v/>
      </c>
      <c r="J36" s="5567"/>
      <c r="K36" s="5567"/>
      <c r="L36" s="5567"/>
      <c r="M36" s="5567"/>
      <c r="N36" s="5567"/>
      <c r="O36" s="5567"/>
      <c r="P36" s="5567"/>
      <c r="Q36" s="5567"/>
      <c r="R36" s="5567"/>
      <c r="S36" s="5567"/>
      <c r="T36" s="5567"/>
      <c r="U36" s="5567"/>
      <c r="V36" s="5567"/>
      <c r="W36" s="5567"/>
      <c r="X36" s="5567"/>
      <c r="Y36" s="5567"/>
      <c r="Z36" s="361"/>
    </row>
    <row r="37" spans="2:26" ht="14.25" customHeight="1">
      <c r="B37" s="353" t="s">
        <v>3997</v>
      </c>
      <c r="C37" s="1111" t="s">
        <v>4002</v>
      </c>
      <c r="E37"/>
      <c r="G37" s="353" t="s">
        <v>3995</v>
      </c>
      <c r="H37" s="362" t="s">
        <v>9</v>
      </c>
      <c r="I37" s="4662" t="str">
        <f>cst_wskakunin_sekkei2_JIMU_SIKAKU</f>
        <v/>
      </c>
      <c r="J37" s="4662"/>
      <c r="K37" s="354" t="s">
        <v>10</v>
      </c>
      <c r="L37" s="353" t="s">
        <v>3062</v>
      </c>
      <c r="O37" s="361" t="s">
        <v>9</v>
      </c>
      <c r="P37" s="2409" t="str">
        <f>cst_wskakunin_sekkei2_JIMU_TOUROKU_KIKAN</f>
        <v/>
      </c>
      <c r="Q37" s="2409"/>
      <c r="R37" s="2409"/>
      <c r="S37" s="354" t="s">
        <v>10</v>
      </c>
      <c r="T37" s="353" t="s">
        <v>4003</v>
      </c>
      <c r="W37" s="4662" t="str">
        <f>cst_wskakunin_sekkei2_JIMU_NO</f>
        <v/>
      </c>
      <c r="X37" s="4662"/>
      <c r="Y37" s="4662"/>
      <c r="Z37" s="361" t="s">
        <v>7</v>
      </c>
    </row>
    <row r="38" spans="2:26" ht="14.25" customHeight="1">
      <c r="H38" s="1112"/>
      <c r="I38" s="5567" t="str">
        <f>cst_wskakunin_sekkei2_JIMU_NAME</f>
        <v/>
      </c>
      <c r="J38" s="5567"/>
      <c r="K38" s="5567"/>
      <c r="L38" s="5567"/>
      <c r="M38" s="5567"/>
      <c r="N38" s="5567"/>
      <c r="O38" s="5567"/>
      <c r="P38" s="5567"/>
      <c r="Q38" s="5567"/>
      <c r="R38" s="5567"/>
      <c r="S38" s="5567"/>
      <c r="T38" s="5567"/>
      <c r="U38" s="5567"/>
      <c r="V38" s="5567"/>
      <c r="W38" s="5567"/>
      <c r="X38" s="5567"/>
      <c r="Y38" s="5567"/>
    </row>
    <row r="39" spans="2:26" ht="14.25" customHeight="1">
      <c r="B39" s="353" t="s">
        <v>3998</v>
      </c>
      <c r="C39" s="353" t="s">
        <v>18</v>
      </c>
      <c r="E39"/>
      <c r="G39" s="353" t="s">
        <v>3995</v>
      </c>
      <c r="H39" s="1112"/>
      <c r="I39" s="5567" t="str">
        <f>cst_wskakunin_sekkei2_ZIP</f>
        <v/>
      </c>
      <c r="J39" s="5567"/>
      <c r="K39" s="5567"/>
      <c r="L39" s="5567"/>
    </row>
    <row r="40" spans="2:26" ht="14.25" customHeight="1">
      <c r="B40" s="353" t="s">
        <v>3999</v>
      </c>
      <c r="C40" s="353" t="s">
        <v>23</v>
      </c>
      <c r="E40"/>
      <c r="G40" s="353" t="s">
        <v>3995</v>
      </c>
      <c r="H40" s="1112"/>
      <c r="I40" s="5567" t="str">
        <f>cst_wskakunin_sekkei2__address</f>
        <v/>
      </c>
      <c r="J40" s="5567"/>
      <c r="K40" s="5567"/>
      <c r="L40" s="5567"/>
      <c r="M40" s="5567"/>
      <c r="N40" s="5567"/>
      <c r="O40" s="5567"/>
      <c r="P40" s="5567"/>
      <c r="Q40" s="5567"/>
      <c r="R40" s="5567"/>
      <c r="S40" s="5567"/>
      <c r="T40" s="5567"/>
      <c r="U40" s="5567"/>
      <c r="V40" s="5567"/>
      <c r="W40" s="5567"/>
      <c r="X40" s="5567"/>
      <c r="Y40" s="5567"/>
    </row>
    <row r="41" spans="2:26" ht="14.25" customHeight="1">
      <c r="B41" s="353" t="s">
        <v>4004</v>
      </c>
      <c r="C41" s="353" t="s">
        <v>20</v>
      </c>
      <c r="E41"/>
      <c r="G41" s="353" t="s">
        <v>3995</v>
      </c>
      <c r="H41" s="1112"/>
      <c r="I41" s="5567" t="str">
        <f>cst_wskakunin_sekkei2_TEL</f>
        <v/>
      </c>
      <c r="J41" s="5567"/>
      <c r="K41" s="5567"/>
      <c r="L41" s="5567"/>
      <c r="M41" s="5567"/>
    </row>
    <row r="42" spans="2:26" ht="14.25" customHeight="1">
      <c r="B42" s="353" t="s">
        <v>4007</v>
      </c>
      <c r="C42" s="353" t="s">
        <v>4008</v>
      </c>
      <c r="E42"/>
      <c r="I42" s="2867"/>
      <c r="J42" s="2867"/>
      <c r="K42" s="2867"/>
      <c r="L42" s="2867"/>
      <c r="M42" s="2867"/>
      <c r="N42" s="2867"/>
      <c r="O42" s="2867"/>
      <c r="P42" s="2867"/>
      <c r="Q42" s="2867"/>
      <c r="R42" s="2867"/>
      <c r="S42" s="2867"/>
      <c r="T42" s="2867"/>
      <c r="U42" s="2867"/>
      <c r="V42" s="2867"/>
      <c r="W42" s="2867"/>
      <c r="X42" s="2867"/>
      <c r="Y42" s="2867"/>
    </row>
    <row r="43" spans="2:26" ht="14.25" customHeight="1">
      <c r="K43" s="1112"/>
      <c r="L43" s="1112"/>
      <c r="M43" s="1112"/>
      <c r="N43" s="1112"/>
      <c r="O43" s="1112"/>
      <c r="P43" s="1112"/>
      <c r="Q43" s="1112"/>
      <c r="R43" s="1112"/>
      <c r="S43" s="1112"/>
      <c r="T43" s="1112"/>
    </row>
    <row r="44" spans="2:26" ht="14.25" customHeight="1">
      <c r="B44" s="353" t="s">
        <v>3993</v>
      </c>
      <c r="C44" s="353" t="s">
        <v>657</v>
      </c>
      <c r="E44"/>
      <c r="G44" s="353" t="s">
        <v>3995</v>
      </c>
      <c r="H44" s="362" t="s">
        <v>9</v>
      </c>
      <c r="I44" s="2409" t="str">
        <f>cst_wskakunin_sekkei3_SIKAKU</f>
        <v/>
      </c>
      <c r="J44" s="2409"/>
      <c r="K44" s="354" t="s">
        <v>10</v>
      </c>
      <c r="L44" s="353" t="s">
        <v>3059</v>
      </c>
      <c r="O44" s="361" t="s">
        <v>9</v>
      </c>
      <c r="P44" s="2409" t="str">
        <f>cst_wskakunin_sekkei3_TOUROKU_KIKAN</f>
        <v/>
      </c>
      <c r="Q44" s="2409"/>
      <c r="R44" s="2409"/>
      <c r="S44" s="354" t="s">
        <v>10</v>
      </c>
      <c r="U44" s="353" t="s">
        <v>4001</v>
      </c>
      <c r="W44" s="4662" t="str">
        <f>cst_wskakunin_sekkei3_KENTIKUSI_NO</f>
        <v/>
      </c>
      <c r="X44" s="4662"/>
      <c r="Y44" s="4662"/>
      <c r="Z44" s="361" t="s">
        <v>7</v>
      </c>
    </row>
    <row r="45" spans="2:26" ht="14.25" customHeight="1">
      <c r="B45" s="353" t="s">
        <v>3996</v>
      </c>
      <c r="C45" s="353" t="s">
        <v>4</v>
      </c>
      <c r="E45"/>
      <c r="G45" s="353" t="s">
        <v>3995</v>
      </c>
      <c r="H45" s="1108"/>
      <c r="I45" s="5567" t="str">
        <f>cst_wskakunin_sekkei3_NAME</f>
        <v/>
      </c>
      <c r="J45" s="5567"/>
      <c r="K45" s="5567"/>
      <c r="L45" s="5567"/>
      <c r="M45" s="5567"/>
      <c r="N45" s="5567"/>
      <c r="O45" s="5567"/>
      <c r="P45" s="5567"/>
      <c r="Q45" s="5567"/>
      <c r="R45" s="5567"/>
      <c r="S45" s="5567"/>
      <c r="T45" s="5567"/>
      <c r="U45" s="5567"/>
      <c r="V45" s="5567"/>
      <c r="W45" s="5567"/>
      <c r="X45" s="5567"/>
      <c r="Y45" s="5567"/>
      <c r="Z45" s="361"/>
    </row>
    <row r="46" spans="2:26" ht="14.25" customHeight="1">
      <c r="B46" s="353" t="s">
        <v>3997</v>
      </c>
      <c r="C46" s="1111" t="s">
        <v>4002</v>
      </c>
      <c r="E46"/>
      <c r="G46" s="353" t="s">
        <v>3995</v>
      </c>
      <c r="H46" s="362" t="s">
        <v>9</v>
      </c>
      <c r="I46" s="4662" t="str">
        <f>cst_wskakunin_sekkei3_JIMU_SIKAKU</f>
        <v/>
      </c>
      <c r="J46" s="4662"/>
      <c r="K46" s="354" t="s">
        <v>10</v>
      </c>
      <c r="L46" s="353" t="s">
        <v>3062</v>
      </c>
      <c r="O46" s="361" t="s">
        <v>9</v>
      </c>
      <c r="P46" s="2409" t="str">
        <f>cst_wskakunin_sekkei3_JIMU_TOUROKU_KIKAN</f>
        <v/>
      </c>
      <c r="Q46" s="2409"/>
      <c r="R46" s="2409"/>
      <c r="S46" s="354" t="s">
        <v>10</v>
      </c>
      <c r="T46" s="353" t="s">
        <v>4003</v>
      </c>
      <c r="W46" s="4662" t="str">
        <f>cst_wskakunin_sekkei3_JIMU_NO</f>
        <v/>
      </c>
      <c r="X46" s="4662"/>
      <c r="Y46" s="4662"/>
      <c r="Z46" s="361" t="s">
        <v>7</v>
      </c>
    </row>
    <row r="47" spans="2:26" ht="14.25" customHeight="1">
      <c r="H47" s="1112"/>
      <c r="I47" s="5567" t="str">
        <f>cst_wskakunin_sekkei3_JIMU_NAME</f>
        <v/>
      </c>
      <c r="J47" s="5567"/>
      <c r="K47" s="5567"/>
      <c r="L47" s="5567"/>
      <c r="M47" s="5567"/>
      <c r="N47" s="5567"/>
      <c r="O47" s="5567"/>
      <c r="P47" s="5567"/>
      <c r="Q47" s="5567"/>
      <c r="R47" s="5567"/>
      <c r="S47" s="5567"/>
      <c r="T47" s="5567"/>
      <c r="U47" s="5567"/>
      <c r="V47" s="5567"/>
      <c r="W47" s="5567"/>
      <c r="X47" s="5567"/>
      <c r="Y47" s="5567"/>
    </row>
    <row r="48" spans="2:26" ht="14.25" customHeight="1">
      <c r="B48" s="353" t="s">
        <v>3998</v>
      </c>
      <c r="C48" s="353" t="s">
        <v>18</v>
      </c>
      <c r="E48"/>
      <c r="G48" s="353" t="s">
        <v>3995</v>
      </c>
      <c r="H48" s="1112"/>
      <c r="I48" s="5567" t="str">
        <f>cst_wskakunin_sekkei3_ZIP</f>
        <v/>
      </c>
      <c r="J48" s="5567"/>
      <c r="K48" s="5567"/>
      <c r="L48" s="5567"/>
    </row>
    <row r="49" spans="1:26" ht="14.25" customHeight="1">
      <c r="B49" s="353" t="s">
        <v>3999</v>
      </c>
      <c r="C49" s="353" t="s">
        <v>23</v>
      </c>
      <c r="E49"/>
      <c r="G49" s="353" t="s">
        <v>3995</v>
      </c>
      <c r="H49" s="1112"/>
      <c r="I49" s="5567" t="str">
        <f>cst_wskakunin_sekkei3__address</f>
        <v/>
      </c>
      <c r="J49" s="5567"/>
      <c r="K49" s="5567"/>
      <c r="L49" s="5567"/>
      <c r="M49" s="5567"/>
      <c r="N49" s="5567"/>
      <c r="O49" s="5567"/>
      <c r="P49" s="5567"/>
      <c r="Q49" s="5567"/>
      <c r="R49" s="5567"/>
      <c r="S49" s="5567"/>
      <c r="T49" s="5567"/>
      <c r="U49" s="5567"/>
      <c r="V49" s="5567"/>
      <c r="W49" s="5567"/>
      <c r="X49" s="5567"/>
      <c r="Y49" s="5567"/>
    </row>
    <row r="50" spans="1:26" ht="14.25" customHeight="1">
      <c r="B50" s="353" t="s">
        <v>4004</v>
      </c>
      <c r="C50" s="353" t="s">
        <v>20</v>
      </c>
      <c r="E50"/>
      <c r="G50" s="353" t="s">
        <v>3995</v>
      </c>
      <c r="H50" s="1112"/>
      <c r="I50" s="5567" t="str">
        <f>cst_wskakunin_sekkei3_TEL</f>
        <v/>
      </c>
      <c r="J50" s="5567"/>
      <c r="K50" s="5567"/>
      <c r="L50" s="5567"/>
      <c r="M50" s="5567"/>
    </row>
    <row r="51" spans="1:26" ht="14.25" customHeight="1">
      <c r="B51" s="353" t="s">
        <v>4007</v>
      </c>
      <c r="C51" s="353" t="s">
        <v>4008</v>
      </c>
      <c r="E51"/>
      <c r="I51" s="2867"/>
      <c r="J51" s="2867"/>
      <c r="K51" s="2867"/>
      <c r="L51" s="2867"/>
      <c r="M51" s="2867"/>
      <c r="N51" s="2867"/>
      <c r="O51" s="2867"/>
      <c r="P51" s="2867"/>
      <c r="Q51" s="2867"/>
      <c r="R51" s="2867"/>
      <c r="S51" s="2867"/>
      <c r="T51" s="2867"/>
      <c r="U51" s="2867"/>
      <c r="V51" s="2867"/>
      <c r="W51" s="2867"/>
      <c r="X51" s="2867"/>
      <c r="Y51" s="2867"/>
    </row>
    <row r="52" spans="1:26" ht="14.25" customHeight="1">
      <c r="K52" s="1112"/>
      <c r="L52" s="1112"/>
      <c r="M52" s="1112"/>
      <c r="N52" s="1112"/>
      <c r="O52" s="1112"/>
      <c r="P52" s="1112"/>
      <c r="Q52" s="1112"/>
      <c r="R52" s="1112"/>
      <c r="S52" s="1112"/>
    </row>
    <row r="53" spans="1:26" ht="14.25" customHeight="1">
      <c r="B53" s="353" t="s">
        <v>3993</v>
      </c>
      <c r="C53" s="353" t="s">
        <v>657</v>
      </c>
      <c r="E53"/>
      <c r="G53" s="353" t="s">
        <v>3995</v>
      </c>
      <c r="H53" s="362" t="s">
        <v>9</v>
      </c>
      <c r="I53" s="2409" t="str">
        <f>cst_wskakunin_sekkei4_SIKAKU</f>
        <v/>
      </c>
      <c r="J53" s="2409"/>
      <c r="K53" s="354" t="s">
        <v>10</v>
      </c>
      <c r="L53" s="353" t="s">
        <v>3059</v>
      </c>
      <c r="O53" s="361" t="s">
        <v>9</v>
      </c>
      <c r="P53" s="2409" t="str">
        <f>cst_wskakunin_sekkei4_TOUROKU_KIKAN</f>
        <v/>
      </c>
      <c r="Q53" s="2409"/>
      <c r="R53" s="2409"/>
      <c r="S53" s="354" t="s">
        <v>10</v>
      </c>
      <c r="U53" s="353" t="s">
        <v>4001</v>
      </c>
      <c r="W53" s="4662" t="str">
        <f>cst_wskakunin_sekkei4_KENTIKUSI_NO</f>
        <v/>
      </c>
      <c r="X53" s="4662"/>
      <c r="Y53" s="4662"/>
      <c r="Z53" s="361" t="s">
        <v>7</v>
      </c>
    </row>
    <row r="54" spans="1:26" ht="14.25" customHeight="1">
      <c r="B54" s="353" t="s">
        <v>3996</v>
      </c>
      <c r="C54" s="353" t="s">
        <v>4</v>
      </c>
      <c r="E54"/>
      <c r="G54" s="353" t="s">
        <v>3995</v>
      </c>
      <c r="H54" s="1108"/>
      <c r="I54" s="5567" t="str">
        <f>cst_wskakunin_sekkei4_NAME</f>
        <v/>
      </c>
      <c r="J54" s="5567"/>
      <c r="K54" s="5567"/>
      <c r="L54" s="5567"/>
      <c r="M54" s="5567"/>
      <c r="N54" s="5567"/>
      <c r="O54" s="5567"/>
      <c r="P54" s="5567"/>
      <c r="Q54" s="5567"/>
      <c r="R54" s="5567"/>
      <c r="S54" s="5567"/>
      <c r="T54" s="5567"/>
      <c r="U54" s="5567"/>
      <c r="V54" s="5567"/>
      <c r="W54" s="5567"/>
      <c r="X54" s="5567"/>
      <c r="Y54" s="5567"/>
      <c r="Z54" s="361"/>
    </row>
    <row r="55" spans="1:26" ht="14.25" customHeight="1">
      <c r="B55" s="353" t="s">
        <v>3997</v>
      </c>
      <c r="C55" s="1111" t="s">
        <v>4002</v>
      </c>
      <c r="E55"/>
      <c r="G55" s="353" t="s">
        <v>3995</v>
      </c>
      <c r="H55" s="362" t="s">
        <v>9</v>
      </c>
      <c r="I55" s="4662" t="str">
        <f>cst_wskakunin_sekkei4_JIMU_SIKAKU</f>
        <v/>
      </c>
      <c r="J55" s="4662"/>
      <c r="K55" s="354" t="s">
        <v>10</v>
      </c>
      <c r="L55" s="353" t="s">
        <v>3062</v>
      </c>
      <c r="O55" s="361" t="s">
        <v>9</v>
      </c>
      <c r="P55" s="2409" t="str">
        <f>cst_wskakunin_sekkei4_JIMU_TOUROKU_KIKAN</f>
        <v/>
      </c>
      <c r="Q55" s="2409"/>
      <c r="R55" s="2409"/>
      <c r="S55" s="354" t="s">
        <v>10</v>
      </c>
      <c r="T55" s="353" t="s">
        <v>4003</v>
      </c>
      <c r="W55" s="4662" t="str">
        <f>cst_wskakunin_sekkei4_JIMU_NO</f>
        <v/>
      </c>
      <c r="X55" s="4662"/>
      <c r="Y55" s="4662"/>
      <c r="Z55" s="361" t="s">
        <v>7</v>
      </c>
    </row>
    <row r="56" spans="1:26" ht="14.25" customHeight="1">
      <c r="H56" s="1112"/>
      <c r="I56" s="5567" t="str">
        <f>cst_wskakunin_sekkei4_JIMU_NAME</f>
        <v/>
      </c>
      <c r="J56" s="5567"/>
      <c r="K56" s="5567"/>
      <c r="L56" s="5567"/>
      <c r="M56" s="5567"/>
      <c r="N56" s="5567"/>
      <c r="O56" s="5567"/>
      <c r="P56" s="5567"/>
      <c r="Q56" s="5567"/>
      <c r="R56" s="5567"/>
      <c r="S56" s="5567"/>
      <c r="T56" s="5567"/>
      <c r="U56" s="5567"/>
      <c r="V56" s="5567"/>
      <c r="W56" s="5567"/>
      <c r="X56" s="5567"/>
      <c r="Y56" s="5567"/>
    </row>
    <row r="57" spans="1:26" ht="14.25" customHeight="1">
      <c r="B57" s="353" t="s">
        <v>3998</v>
      </c>
      <c r="C57" s="353" t="s">
        <v>18</v>
      </c>
      <c r="E57"/>
      <c r="G57" s="353" t="s">
        <v>3995</v>
      </c>
      <c r="H57" s="1112"/>
      <c r="I57" s="5567" t="str">
        <f>cst_wskakunin_sekkei4_ZIP</f>
        <v/>
      </c>
      <c r="J57" s="5567"/>
      <c r="K57" s="5567"/>
      <c r="L57" s="5567"/>
    </row>
    <row r="58" spans="1:26" ht="14.25" customHeight="1">
      <c r="B58" s="353" t="s">
        <v>3999</v>
      </c>
      <c r="C58" s="353" t="s">
        <v>23</v>
      </c>
      <c r="E58"/>
      <c r="G58" s="353" t="s">
        <v>3995</v>
      </c>
      <c r="H58" s="1112"/>
      <c r="I58" s="5567" t="str">
        <f>cst_wskakunin_sekkei4__address</f>
        <v/>
      </c>
      <c r="J58" s="5567"/>
      <c r="K58" s="5567"/>
      <c r="L58" s="5567"/>
      <c r="M58" s="5567"/>
      <c r="N58" s="5567"/>
      <c r="O58" s="5567"/>
      <c r="P58" s="5567"/>
      <c r="Q58" s="5567"/>
      <c r="R58" s="5567"/>
      <c r="S58" s="5567"/>
      <c r="T58" s="5567"/>
      <c r="U58" s="5567"/>
      <c r="V58" s="5567"/>
      <c r="W58" s="5567"/>
      <c r="X58" s="5567"/>
      <c r="Y58" s="5567"/>
    </row>
    <row r="59" spans="1:26" ht="14.25" customHeight="1">
      <c r="B59" s="353" t="s">
        <v>4004</v>
      </c>
      <c r="C59" s="353" t="s">
        <v>20</v>
      </c>
      <c r="E59"/>
      <c r="G59" s="353" t="s">
        <v>3995</v>
      </c>
      <c r="H59" s="1112"/>
      <c r="I59" s="5567" t="str">
        <f>cst_wskakunin_sekkei4_TEL</f>
        <v/>
      </c>
      <c r="J59" s="5567"/>
      <c r="K59" s="5567"/>
      <c r="L59" s="5567"/>
      <c r="M59" s="5567"/>
    </row>
    <row r="60" spans="1:26" ht="14.25" customHeight="1">
      <c r="B60" s="353" t="s">
        <v>4007</v>
      </c>
      <c r="C60" s="353" t="s">
        <v>4008</v>
      </c>
      <c r="E60"/>
      <c r="I60" s="2867"/>
      <c r="J60" s="2867"/>
      <c r="K60" s="2867"/>
      <c r="L60" s="2867"/>
      <c r="M60" s="2867"/>
      <c r="N60" s="2867"/>
      <c r="O60" s="2867"/>
      <c r="P60" s="2867"/>
      <c r="Q60" s="2867"/>
      <c r="R60" s="2867"/>
      <c r="S60" s="2867"/>
      <c r="T60" s="2867"/>
      <c r="U60" s="2867"/>
      <c r="V60" s="2867"/>
      <c r="W60" s="2867"/>
      <c r="X60" s="2867"/>
      <c r="Y60" s="2867"/>
    </row>
    <row r="61" spans="1:26" ht="14.25" customHeight="1">
      <c r="K61" s="1112"/>
      <c r="L61" s="1112"/>
      <c r="M61" s="1112"/>
      <c r="N61" s="1112"/>
      <c r="O61" s="1112"/>
      <c r="P61" s="1112"/>
      <c r="Q61" s="1112"/>
      <c r="R61" s="1112"/>
      <c r="S61" s="1112"/>
      <c r="T61" s="1112"/>
    </row>
    <row r="62" spans="1:26" ht="3.75" customHeight="1">
      <c r="A62" s="355"/>
      <c r="B62" s="355"/>
      <c r="C62" s="355"/>
      <c r="D62" s="1086"/>
      <c r="E62" s="1109"/>
      <c r="F62" s="355"/>
      <c r="G62" s="355"/>
      <c r="H62" s="355"/>
      <c r="I62" s="355"/>
      <c r="J62" s="355"/>
      <c r="K62" s="355"/>
      <c r="L62" s="355"/>
      <c r="M62" s="355"/>
      <c r="N62" s="355"/>
      <c r="O62" s="355"/>
      <c r="P62" s="355"/>
      <c r="Q62" s="355"/>
      <c r="R62" s="355"/>
      <c r="S62" s="355"/>
      <c r="T62" s="355"/>
      <c r="U62" s="355"/>
      <c r="V62" s="355"/>
      <c r="W62" s="355"/>
      <c r="X62" s="355"/>
      <c r="Y62" s="355"/>
      <c r="Z62" s="355"/>
    </row>
    <row r="63" spans="1:26" ht="3.75" customHeight="1">
      <c r="D63" s="1107"/>
      <c r="E63" s="1110"/>
    </row>
    <row r="64" spans="1:26" ht="14.25" customHeight="1">
      <c r="A64" s="353" t="s">
        <v>4010</v>
      </c>
      <c r="E64" s="1112"/>
      <c r="F64" s="1113"/>
      <c r="G64" s="1113"/>
      <c r="H64" s="1113"/>
      <c r="J64" s="1113"/>
      <c r="K64" s="1113"/>
      <c r="L64" s="1113"/>
      <c r="M64" s="1113"/>
      <c r="N64" s="1113"/>
      <c r="O64" s="1113"/>
      <c r="P64" s="1113"/>
      <c r="Q64" s="1113"/>
      <c r="R64" s="1113"/>
      <c r="S64" s="1113"/>
      <c r="T64" s="1113"/>
    </row>
    <row r="65" spans="1:26" ht="14.25" customHeight="1">
      <c r="B65" s="1186" t="s">
        <v>139</v>
      </c>
      <c r="C65" s="353" t="s">
        <v>4011</v>
      </c>
      <c r="D65" s="1112"/>
      <c r="E65" s="1114" t="s">
        <v>9</v>
      </c>
      <c r="F65" s="5568"/>
      <c r="G65" s="5568"/>
      <c r="H65" s="5568"/>
      <c r="I65" s="5568"/>
      <c r="J65" s="5568"/>
      <c r="K65" s="5568"/>
      <c r="L65" s="5568"/>
      <c r="M65" s="5568"/>
      <c r="N65" s="5568"/>
      <c r="O65" s="5568"/>
      <c r="P65" s="5568"/>
      <c r="Q65" s="5568"/>
      <c r="R65" s="5568"/>
      <c r="S65" s="1114" t="s">
        <v>10</v>
      </c>
    </row>
    <row r="66" spans="1:26" ht="14.25" customHeight="1">
      <c r="B66" s="1186" t="s">
        <v>139</v>
      </c>
      <c r="C66" s="353" t="s">
        <v>4012</v>
      </c>
      <c r="D66" s="1112"/>
      <c r="E66" s="1114" t="s">
        <v>9</v>
      </c>
      <c r="F66" s="5568"/>
      <c r="G66" s="5568"/>
      <c r="H66" s="5568"/>
      <c r="I66" s="5568"/>
      <c r="J66" s="5568"/>
      <c r="K66" s="5568"/>
      <c r="L66" s="5568"/>
      <c r="M66" s="5568"/>
      <c r="N66" s="5568"/>
      <c r="O66" s="5568"/>
      <c r="P66" s="5568"/>
      <c r="Q66" s="5568"/>
      <c r="R66" s="5568"/>
      <c r="S66" s="1114" t="s">
        <v>10</v>
      </c>
    </row>
    <row r="67" spans="1:26" ht="3.75" customHeight="1">
      <c r="A67" s="355"/>
      <c r="B67" s="355"/>
      <c r="C67" s="355"/>
      <c r="D67" s="1086"/>
      <c r="E67" s="1109"/>
      <c r="F67" s="355"/>
      <c r="G67" s="355"/>
      <c r="H67" s="355"/>
      <c r="I67" s="355"/>
      <c r="J67" s="355"/>
      <c r="K67" s="355"/>
      <c r="L67" s="355"/>
      <c r="M67" s="355"/>
      <c r="N67" s="355"/>
      <c r="O67" s="355"/>
      <c r="P67" s="355"/>
      <c r="Q67" s="355"/>
      <c r="R67" s="355"/>
      <c r="S67" s="355"/>
      <c r="T67" s="355"/>
      <c r="U67" s="355"/>
      <c r="V67" s="355"/>
      <c r="W67" s="355"/>
      <c r="X67" s="355"/>
      <c r="Y67" s="355"/>
      <c r="Z67" s="355"/>
    </row>
    <row r="68" spans="1:26" ht="3.75" customHeight="1">
      <c r="D68" s="1107"/>
      <c r="E68" s="1110"/>
    </row>
    <row r="69" spans="1:26">
      <c r="A69" s="353" t="s">
        <v>4013</v>
      </c>
    </row>
    <row r="70" spans="1:26">
      <c r="B70" s="2485"/>
      <c r="C70" s="2485"/>
      <c r="D70" s="2485"/>
      <c r="E70" s="2485"/>
      <c r="F70" s="2485"/>
      <c r="G70" s="2485"/>
      <c r="H70" s="2485"/>
      <c r="I70" s="2485"/>
      <c r="J70" s="2485"/>
      <c r="K70" s="2485"/>
      <c r="L70" s="2485"/>
      <c r="M70" s="2485"/>
      <c r="N70" s="2485"/>
      <c r="O70" s="2485"/>
      <c r="P70" s="2485"/>
      <c r="Q70" s="2485"/>
      <c r="R70" s="2485"/>
      <c r="S70" s="2485"/>
      <c r="T70" s="2485"/>
      <c r="U70" s="2485"/>
      <c r="V70" s="2485"/>
      <c r="W70" s="2485"/>
      <c r="X70" s="2485"/>
      <c r="Y70" s="2485"/>
    </row>
    <row r="71" spans="1:26">
      <c r="B71" s="2485"/>
      <c r="C71" s="2485"/>
      <c r="D71" s="2485"/>
      <c r="E71" s="2485"/>
      <c r="F71" s="2485"/>
      <c r="G71" s="2485"/>
      <c r="H71" s="2485"/>
      <c r="I71" s="2485"/>
      <c r="J71" s="2485"/>
      <c r="K71" s="2485"/>
      <c r="L71" s="2485"/>
      <c r="M71" s="2485"/>
      <c r="N71" s="2485"/>
      <c r="O71" s="2485"/>
      <c r="P71" s="2485"/>
      <c r="Q71" s="2485"/>
      <c r="R71" s="2485"/>
      <c r="S71" s="2485"/>
      <c r="T71" s="2485"/>
      <c r="U71" s="2485"/>
      <c r="V71" s="2485"/>
      <c r="W71" s="2485"/>
      <c r="X71" s="2485"/>
      <c r="Y71" s="2485"/>
    </row>
    <row r="72" spans="1:26">
      <c r="B72" s="2485"/>
      <c r="C72" s="2485"/>
      <c r="D72" s="2485"/>
      <c r="E72" s="2485"/>
      <c r="F72" s="2485"/>
      <c r="G72" s="2485"/>
      <c r="H72" s="2485"/>
      <c r="I72" s="2485"/>
      <c r="J72" s="2485"/>
      <c r="K72" s="2485"/>
      <c r="L72" s="2485"/>
      <c r="M72" s="2485"/>
      <c r="N72" s="2485"/>
      <c r="O72" s="2485"/>
      <c r="P72" s="2485"/>
      <c r="Q72" s="2485"/>
      <c r="R72" s="2485"/>
      <c r="S72" s="2485"/>
      <c r="T72" s="2485"/>
      <c r="U72" s="2485"/>
      <c r="V72" s="2485"/>
      <c r="W72" s="2485"/>
      <c r="X72" s="2485"/>
      <c r="Y72" s="2485"/>
    </row>
    <row r="73" spans="1:26" ht="3.75" customHeight="1">
      <c r="A73" s="355"/>
      <c r="B73" s="355"/>
      <c r="C73" s="355"/>
      <c r="D73" s="1086"/>
      <c r="E73" s="1109"/>
      <c r="F73" s="355"/>
      <c r="G73" s="355"/>
      <c r="H73" s="355"/>
      <c r="I73" s="355"/>
      <c r="J73" s="355"/>
      <c r="K73" s="355"/>
      <c r="L73" s="355"/>
      <c r="M73" s="355"/>
      <c r="N73" s="355"/>
      <c r="O73" s="355"/>
      <c r="P73" s="355"/>
      <c r="Q73" s="355"/>
      <c r="R73" s="355"/>
      <c r="S73" s="355"/>
      <c r="T73" s="355"/>
      <c r="U73" s="355"/>
      <c r="V73" s="355"/>
      <c r="W73" s="355"/>
      <c r="X73" s="355"/>
      <c r="Y73" s="355"/>
      <c r="Z73" s="355"/>
    </row>
    <row r="74" spans="1:26" ht="3.75" customHeight="1">
      <c r="D74" s="1107"/>
      <c r="E74" s="1110"/>
    </row>
    <row r="76" spans="1:26" s="2143" customFormat="1">
      <c r="E76" s="2144"/>
    </row>
    <row r="77" spans="1:26" s="2143" customFormat="1">
      <c r="A77" s="2143" t="s">
        <v>3028</v>
      </c>
      <c r="E77" s="2144"/>
    </row>
    <row r="78" spans="1:26" s="2143" customFormat="1">
      <c r="A78" s="2143" t="s">
        <v>5850</v>
      </c>
      <c r="E78" s="2144"/>
    </row>
    <row r="79" spans="1:26" s="2143" customFormat="1">
      <c r="A79" s="2143" t="s">
        <v>5851</v>
      </c>
      <c r="E79" s="2144"/>
    </row>
    <row r="80" spans="1:26" s="2143" customFormat="1">
      <c r="A80" s="2143" t="s">
        <v>5852</v>
      </c>
      <c r="E80" s="2144"/>
    </row>
    <row r="81" spans="1:5" s="2143" customFormat="1">
      <c r="A81" s="2143" t="s">
        <v>5853</v>
      </c>
      <c r="E81" s="2144"/>
    </row>
    <row r="82" spans="1:5" s="2143" customFormat="1">
      <c r="A82" s="2143" t="s">
        <v>5854</v>
      </c>
      <c r="E82" s="2144"/>
    </row>
    <row r="83" spans="1:5" s="2143" customFormat="1">
      <c r="A83" s="2143" t="s">
        <v>5855</v>
      </c>
      <c r="E83" s="2144"/>
    </row>
    <row r="84" spans="1:5" s="2143" customFormat="1">
      <c r="A84" s="2143" t="s">
        <v>5856</v>
      </c>
      <c r="E84" s="2144"/>
    </row>
    <row r="85" spans="1:5" s="2143" customFormat="1">
      <c r="A85" s="2143" t="s">
        <v>5857</v>
      </c>
      <c r="E85" s="2144"/>
    </row>
    <row r="86" spans="1:5" s="2143" customFormat="1">
      <c r="A86" s="2143" t="s">
        <v>5858</v>
      </c>
      <c r="E86" s="2144"/>
    </row>
    <row r="87" spans="1:5" s="2143" customFormat="1">
      <c r="A87" s="2143" t="s">
        <v>5859</v>
      </c>
      <c r="E87" s="2144"/>
    </row>
    <row r="88" spans="1:5" s="2143" customFormat="1">
      <c r="A88" s="2143" t="s">
        <v>5860</v>
      </c>
      <c r="E88" s="2144"/>
    </row>
    <row r="89" spans="1:5" s="2143" customFormat="1">
      <c r="A89" s="2143" t="s">
        <v>5861</v>
      </c>
      <c r="E89" s="2144"/>
    </row>
    <row r="90" spans="1:5" s="2143" customFormat="1">
      <c r="A90" s="2143" t="s">
        <v>5862</v>
      </c>
      <c r="E90" s="2144"/>
    </row>
    <row r="91" spans="1:5" s="2143" customFormat="1">
      <c r="A91" s="2143" t="s">
        <v>5863</v>
      </c>
      <c r="E91" s="2144"/>
    </row>
    <row r="92" spans="1:5" s="2143" customFormat="1">
      <c r="A92" s="2143" t="s">
        <v>5864</v>
      </c>
      <c r="E92" s="2144"/>
    </row>
    <row r="93" spans="1:5" s="2143" customFormat="1">
      <c r="A93" s="2143" t="s">
        <v>5865</v>
      </c>
      <c r="E93" s="2144"/>
    </row>
    <row r="94" spans="1:5" s="2143" customFormat="1">
      <c r="A94" s="2143" t="s">
        <v>5866</v>
      </c>
      <c r="E94" s="2144"/>
    </row>
    <row r="95" spans="1:5" s="2143" customFormat="1">
      <c r="A95" s="2143" t="s">
        <v>5867</v>
      </c>
      <c r="E95" s="2144"/>
    </row>
    <row r="96" spans="1:5" s="2143" customFormat="1">
      <c r="A96" s="2143" t="s">
        <v>5868</v>
      </c>
      <c r="E96" s="2144"/>
    </row>
    <row r="97" spans="1:5" s="2143" customFormat="1">
      <c r="A97" s="2143" t="s">
        <v>5869</v>
      </c>
      <c r="E97" s="2144"/>
    </row>
    <row r="98" spans="1:5" s="2143" customFormat="1">
      <c r="A98" s="2143" t="s">
        <v>5870</v>
      </c>
      <c r="E98" s="2144"/>
    </row>
    <row r="99" spans="1:5" s="2143" customFormat="1">
      <c r="A99" s="2143" t="s">
        <v>5871</v>
      </c>
      <c r="E99" s="2144"/>
    </row>
  </sheetData>
  <mergeCells count="68">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 ref="A1:Z1"/>
    <mergeCell ref="I14:J14"/>
    <mergeCell ref="P14:R14"/>
    <mergeCell ref="W14:Y14"/>
    <mergeCell ref="I15:Y15"/>
    <mergeCell ref="I8:Z8"/>
    <mergeCell ref="I9:Z9"/>
    <mergeCell ref="I10:Z10"/>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P46:R46"/>
    <mergeCell ref="W46:Y46"/>
    <mergeCell ref="I47:Y47"/>
    <mergeCell ref="I48:L48"/>
    <mergeCell ref="I40:Y40"/>
    <mergeCell ref="I41:M41"/>
    <mergeCell ref="I44:J44"/>
    <mergeCell ref="P44:R44"/>
    <mergeCell ref="W44:Y44"/>
    <mergeCell ref="I42:Y42"/>
    <mergeCell ref="I45:Y45"/>
    <mergeCell ref="I46:J46"/>
    <mergeCell ref="F65:R65"/>
    <mergeCell ref="F66:R66"/>
    <mergeCell ref="I54:Y54"/>
    <mergeCell ref="I55:J55"/>
    <mergeCell ref="P55:R55"/>
    <mergeCell ref="W55:Y55"/>
    <mergeCell ref="I56:Y56"/>
    <mergeCell ref="I57:L57"/>
    <mergeCell ref="I60:Y60"/>
    <mergeCell ref="I51:Y51"/>
    <mergeCell ref="I58:Y58"/>
    <mergeCell ref="I59:M59"/>
    <mergeCell ref="I49:Y49"/>
    <mergeCell ref="I50:M50"/>
    <mergeCell ref="I53:J53"/>
    <mergeCell ref="P53:R53"/>
    <mergeCell ref="W53:Y53"/>
  </mergeCells>
  <phoneticPr fontId="136"/>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79" customWidth="1"/>
    <col min="2" max="2" width="2" style="2079" customWidth="1"/>
    <col min="3" max="3" width="2.625" style="2079" customWidth="1"/>
    <col min="4" max="4" width="2" style="2079" customWidth="1"/>
    <col min="5" max="27" width="3.25" style="2079" customWidth="1"/>
    <col min="28" max="28" width="2.625" style="2079" customWidth="1"/>
    <col min="29" max="29" width="9" style="2079" customWidth="1"/>
    <col min="30" max="16384" width="9" style="2079"/>
  </cols>
  <sheetData>
    <row r="1" spans="1:28" ht="18" customHeight="1">
      <c r="A1" s="5433" t="s">
        <v>85</v>
      </c>
      <c r="B1" s="5433"/>
      <c r="C1" s="5433"/>
      <c r="D1" s="5433"/>
      <c r="E1" s="5433"/>
      <c r="F1" s="5433"/>
      <c r="G1" s="5433"/>
      <c r="H1" s="5433"/>
      <c r="I1" s="5433"/>
      <c r="J1" s="5433"/>
      <c r="K1" s="5433"/>
      <c r="L1" s="5433"/>
      <c r="M1" s="5433"/>
      <c r="N1" s="5433"/>
      <c r="O1" s="5433"/>
      <c r="P1" s="5433"/>
      <c r="Q1" s="5433"/>
      <c r="R1" s="5433"/>
      <c r="S1" s="5433"/>
      <c r="T1" s="5433"/>
      <c r="U1" s="5433"/>
      <c r="V1" s="5433"/>
      <c r="W1" s="5433"/>
      <c r="X1" s="5433"/>
      <c r="Y1" s="5433"/>
      <c r="Z1" s="5433"/>
      <c r="AA1" s="5433"/>
      <c r="AB1" s="5433"/>
    </row>
    <row r="2" spans="1:28" ht="7.5" customHeight="1"/>
    <row r="3" spans="1:28" ht="18" customHeight="1">
      <c r="A3" s="5433" t="s">
        <v>5579</v>
      </c>
      <c r="B3" s="5433"/>
      <c r="C3" s="5433"/>
      <c r="D3" s="5433"/>
      <c r="E3" s="5433"/>
      <c r="F3" s="5433"/>
      <c r="G3" s="5433"/>
      <c r="H3" s="5433"/>
      <c r="I3" s="5433"/>
      <c r="J3" s="5433"/>
      <c r="K3" s="5433"/>
      <c r="L3" s="5433"/>
      <c r="M3" s="5433"/>
      <c r="N3" s="5433"/>
      <c r="O3" s="5433"/>
      <c r="P3" s="5433"/>
      <c r="Q3" s="5433"/>
      <c r="R3" s="5433"/>
      <c r="S3" s="5433"/>
      <c r="T3" s="5433"/>
      <c r="U3" s="5433"/>
      <c r="V3" s="5433"/>
      <c r="W3" s="5433"/>
      <c r="X3" s="5433"/>
      <c r="Y3" s="5433"/>
      <c r="Z3" s="5433"/>
      <c r="AA3" s="5433"/>
      <c r="AB3" s="5433"/>
    </row>
    <row r="4" spans="1:28" ht="7.5" customHeight="1"/>
    <row r="5" spans="1:28" ht="18" customHeight="1">
      <c r="B5" s="2127" t="s">
        <v>2543</v>
      </c>
      <c r="C5" s="2079" t="s">
        <v>5580</v>
      </c>
    </row>
    <row r="6" spans="1:28" ht="18" customHeight="1">
      <c r="B6" s="2079" t="s">
        <v>5581</v>
      </c>
    </row>
    <row r="7" spans="1:28" ht="18" customHeight="1">
      <c r="B7" s="2079" t="s">
        <v>5582</v>
      </c>
    </row>
    <row r="8" spans="1:28" ht="37.5" customHeight="1">
      <c r="C8" s="2062" t="s">
        <v>3643</v>
      </c>
      <c r="D8" s="2063"/>
      <c r="E8" s="2063"/>
      <c r="F8" s="2063"/>
      <c r="G8" s="2063"/>
      <c r="H8" s="2063"/>
      <c r="I8" s="5584" t="str">
        <f>cst_wskakunin_BUILD__address</f>
        <v>埼玉県さいたま市緑区</v>
      </c>
      <c r="J8" s="5584"/>
      <c r="K8" s="5584"/>
      <c r="L8" s="5584"/>
      <c r="M8" s="5584"/>
      <c r="N8" s="5584"/>
      <c r="O8" s="5584"/>
      <c r="P8" s="5584"/>
      <c r="Q8" s="5584"/>
      <c r="R8" s="5584"/>
      <c r="S8" s="5584"/>
      <c r="T8" s="5584"/>
      <c r="U8" s="5584"/>
      <c r="V8" s="5584"/>
      <c r="W8" s="5584"/>
      <c r="X8" s="5584"/>
      <c r="Y8" s="5584"/>
      <c r="Z8" s="5584"/>
      <c r="AA8" s="5585"/>
    </row>
    <row r="9" spans="1:28" ht="18" customHeight="1">
      <c r="C9" s="2117" t="s">
        <v>5583</v>
      </c>
      <c r="D9" s="2118"/>
      <c r="E9" s="2118"/>
      <c r="F9" s="2118"/>
      <c r="G9" s="2118"/>
      <c r="H9" s="2118"/>
      <c r="I9" s="2118"/>
      <c r="J9" s="1187" t="str">
        <f>技術的審査依頼書_低炭素!G35</f>
        <v>□</v>
      </c>
      <c r="K9" s="2118" t="s">
        <v>466</v>
      </c>
      <c r="L9" s="2118"/>
      <c r="M9" s="2118"/>
      <c r="N9" s="2118"/>
      <c r="O9" s="2118"/>
      <c r="P9" s="2118"/>
      <c r="Q9" s="2118"/>
      <c r="R9" s="2118"/>
      <c r="S9" s="2118"/>
      <c r="T9" s="2118"/>
      <c r="U9" s="2118"/>
      <c r="V9" s="2118"/>
      <c r="W9" s="2118"/>
      <c r="X9" s="2118"/>
      <c r="Y9" s="2118"/>
      <c r="Z9" s="2118"/>
      <c r="AA9" s="2119"/>
    </row>
    <row r="10" spans="1:28" ht="18" customHeight="1">
      <c r="C10" s="2121"/>
      <c r="J10" s="1188" t="str">
        <f>技術的審査依頼書_低炭素!G36</f>
        <v>□</v>
      </c>
      <c r="K10" s="2079" t="s">
        <v>5584</v>
      </c>
      <c r="AA10" s="2122"/>
    </row>
    <row r="11" spans="1:28" ht="18" customHeight="1">
      <c r="C11" s="2124"/>
      <c r="D11" s="2125"/>
      <c r="E11" s="2125"/>
      <c r="F11" s="2125"/>
      <c r="G11" s="2125"/>
      <c r="H11" s="2125"/>
      <c r="I11" s="2125"/>
      <c r="J11" s="2125"/>
      <c r="K11" s="2125" t="s">
        <v>5585</v>
      </c>
      <c r="L11" s="2125"/>
      <c r="M11" s="2125"/>
      <c r="N11" s="2125"/>
      <c r="O11" s="2125"/>
      <c r="P11" s="2125"/>
      <c r="Q11" s="2125"/>
      <c r="R11" s="2125"/>
      <c r="S11" s="2125"/>
      <c r="T11" s="2125"/>
      <c r="U11" s="2125"/>
      <c r="V11" s="2125"/>
      <c r="W11" s="2125"/>
      <c r="X11" s="2125"/>
      <c r="Y11" s="2125"/>
      <c r="Z11" s="2125"/>
      <c r="AA11" s="2126"/>
    </row>
    <row r="12" spans="1:28" ht="18" customHeight="1">
      <c r="C12" s="2062" t="s">
        <v>5416</v>
      </c>
      <c r="D12" s="2063"/>
      <c r="E12" s="2063"/>
      <c r="F12" s="2063"/>
      <c r="G12" s="2063"/>
      <c r="H12" s="2063"/>
      <c r="I12" s="2063"/>
      <c r="J12" s="5586" t="str">
        <f>cst_wskakunin_SHIKITI_MENSEKI_1_TOTAL</f>
        <v/>
      </c>
      <c r="K12" s="5586"/>
      <c r="L12" s="5586"/>
      <c r="M12" s="5586"/>
      <c r="N12" s="5586"/>
      <c r="O12" s="2063" t="s">
        <v>114</v>
      </c>
      <c r="P12" s="2063"/>
      <c r="Q12" s="2063"/>
      <c r="R12" s="2063"/>
      <c r="S12" s="2063"/>
      <c r="T12" s="2063"/>
      <c r="U12" s="2063"/>
      <c r="V12" s="2063"/>
      <c r="W12" s="2063"/>
      <c r="X12" s="2063"/>
      <c r="Y12" s="2063"/>
      <c r="Z12" s="2063"/>
      <c r="AA12" s="2064"/>
    </row>
    <row r="13" spans="1:28" ht="18" customHeight="1">
      <c r="C13" s="2062" t="s">
        <v>4566</v>
      </c>
      <c r="D13" s="2063"/>
      <c r="E13" s="2063"/>
      <c r="F13" s="2063"/>
      <c r="G13" s="2063"/>
      <c r="H13" s="2063"/>
      <c r="I13" s="2063"/>
      <c r="J13" s="5586" t="str">
        <f>IF(cst_wsjob_JOB_INPUT_VERSION="","",IF(cst_wsjob_JOB_INPUT_VERSION&gt;=6,cst_wskakunin_KENTIKU_MENSEKI_ZENTAI_SHINSEI,cst_wskakunin_KENTIKU_MENSEKI_SHINSEI))</f>
        <v/>
      </c>
      <c r="K13" s="5586"/>
      <c r="L13" s="5586"/>
      <c r="M13" s="5586"/>
      <c r="N13" s="5586"/>
      <c r="O13" s="2063" t="s">
        <v>114</v>
      </c>
      <c r="P13" s="2063"/>
      <c r="Q13" s="2063"/>
      <c r="R13" s="2063"/>
      <c r="S13" s="2063"/>
      <c r="T13" s="2063"/>
      <c r="U13" s="2063"/>
      <c r="V13" s="2063"/>
      <c r="W13" s="2063"/>
      <c r="X13" s="2063"/>
      <c r="Y13" s="2063"/>
      <c r="Z13" s="2063"/>
      <c r="AA13" s="2064"/>
    </row>
    <row r="14" spans="1:28" ht="18" customHeight="1">
      <c r="C14" s="2062" t="s">
        <v>5586</v>
      </c>
      <c r="D14" s="2063"/>
      <c r="E14" s="2063"/>
      <c r="F14" s="2063"/>
      <c r="G14" s="2063"/>
      <c r="H14" s="2063"/>
      <c r="I14" s="2063"/>
      <c r="J14" s="5586" t="str">
        <f>cst_wskakunin_NOBE_MENSEKI_BUILD_SHINSEI</f>
        <v/>
      </c>
      <c r="K14" s="5586"/>
      <c r="L14" s="5586"/>
      <c r="M14" s="5586"/>
      <c r="N14" s="5586"/>
      <c r="O14" s="2063" t="s">
        <v>114</v>
      </c>
      <c r="P14" s="2063"/>
      <c r="Q14" s="2063"/>
      <c r="R14" s="2063"/>
      <c r="S14" s="2063"/>
      <c r="T14" s="2063"/>
      <c r="U14" s="2063"/>
      <c r="V14" s="2063"/>
      <c r="W14" s="2063"/>
      <c r="X14" s="2063"/>
      <c r="Y14" s="2063"/>
      <c r="Z14" s="2063"/>
      <c r="AA14" s="2064"/>
    </row>
    <row r="15" spans="1:28" ht="18" customHeight="1">
      <c r="C15" s="2062" t="s">
        <v>5587</v>
      </c>
      <c r="D15" s="2063"/>
      <c r="E15" s="2063"/>
      <c r="F15" s="2063"/>
      <c r="G15" s="2063"/>
      <c r="H15" s="2063"/>
      <c r="I15" s="2063"/>
      <c r="J15" s="1184" t="s">
        <v>3645</v>
      </c>
      <c r="K15" s="1184"/>
      <c r="L15" s="1184"/>
      <c r="M15" s="5580" t="str">
        <f>cst_wskakunin_KAISU_TIJYOU_SHINSEI</f>
        <v/>
      </c>
      <c r="N15" s="5580"/>
      <c r="O15" s="1184" t="s">
        <v>481</v>
      </c>
      <c r="P15" s="1184"/>
      <c r="Q15" s="1184" t="s">
        <v>4104</v>
      </c>
      <c r="R15" s="1184"/>
      <c r="S15" s="1184"/>
      <c r="T15" s="5580">
        <f>cst_wskakunin_KAISU_TIKA_SHINSEI__zero</f>
        <v>0</v>
      </c>
      <c r="U15" s="5580"/>
      <c r="V15" s="1184" t="s">
        <v>481</v>
      </c>
      <c r="W15" s="2063"/>
      <c r="X15" s="2063"/>
      <c r="Y15" s="2063"/>
      <c r="Z15" s="2063"/>
      <c r="AA15" s="2064"/>
    </row>
    <row r="16" spans="1:28" ht="18" customHeight="1">
      <c r="C16" s="2117" t="s">
        <v>5588</v>
      </c>
      <c r="D16" s="2118"/>
      <c r="E16" s="2118"/>
      <c r="F16" s="2118"/>
      <c r="G16" s="2118"/>
      <c r="H16" s="2118"/>
      <c r="I16" s="2118"/>
      <c r="J16" s="1187" t="str">
        <f>技術的審査依頼書_低炭素!G38</f>
        <v>□</v>
      </c>
      <c r="K16" s="2118" t="s">
        <v>154</v>
      </c>
      <c r="L16" s="2118"/>
      <c r="M16" s="2118"/>
      <c r="N16" s="2118"/>
      <c r="O16" s="2118"/>
      <c r="P16" s="2118"/>
      <c r="Q16" s="1187" t="str">
        <f>技術的審査依頼書_低炭素!G39</f>
        <v>□</v>
      </c>
      <c r="R16" s="2118" t="s">
        <v>3209</v>
      </c>
      <c r="S16" s="2118"/>
      <c r="T16" s="2118"/>
      <c r="U16" s="2118"/>
      <c r="V16" s="2118"/>
      <c r="W16" s="2118"/>
      <c r="X16" s="2118"/>
      <c r="Y16" s="2118"/>
      <c r="Z16" s="2118"/>
      <c r="AA16" s="2119"/>
    </row>
    <row r="17" spans="3:27" ht="18" customHeight="1">
      <c r="C17" s="2121"/>
      <c r="J17" s="1188" t="str">
        <f>技術的審査依頼書_低炭素!M38</f>
        <v>□</v>
      </c>
      <c r="K17" s="2079" t="s">
        <v>4152</v>
      </c>
      <c r="AA17" s="2122"/>
    </row>
    <row r="18" spans="3:27" ht="18" customHeight="1">
      <c r="C18" s="2121"/>
      <c r="J18" s="1188" t="str">
        <f>技術的審査依頼書_低炭素!M39</f>
        <v>□</v>
      </c>
      <c r="K18" s="2079" t="s">
        <v>4153</v>
      </c>
      <c r="AA18" s="2122"/>
    </row>
    <row r="19" spans="3:27" ht="18" customHeight="1">
      <c r="C19" s="2117" t="s">
        <v>5589</v>
      </c>
      <c r="D19" s="2118"/>
      <c r="E19" s="2118"/>
      <c r="F19" s="2118"/>
      <c r="G19" s="2118"/>
      <c r="H19" s="2118"/>
      <c r="I19" s="2118"/>
      <c r="J19" s="2118"/>
      <c r="K19" s="2118"/>
      <c r="L19" s="2118"/>
      <c r="M19" s="2118"/>
      <c r="N19" s="2118"/>
      <c r="O19" s="2118"/>
      <c r="P19" s="2118"/>
      <c r="Q19" s="2118"/>
      <c r="R19" s="2118"/>
      <c r="S19" s="2118"/>
      <c r="T19" s="2118"/>
      <c r="U19" s="2118"/>
      <c r="V19" s="2118"/>
      <c r="W19" s="2118"/>
      <c r="X19" s="2118"/>
      <c r="Y19" s="2118"/>
      <c r="Z19" s="2118"/>
      <c r="AA19" s="2119"/>
    </row>
    <row r="20" spans="3:27" ht="18" customHeight="1">
      <c r="C20" s="2124"/>
      <c r="D20" s="2125"/>
      <c r="E20" s="2125"/>
      <c r="F20" s="2125"/>
      <c r="G20" s="2125"/>
      <c r="H20" s="2125"/>
      <c r="I20" s="2125"/>
      <c r="J20" s="2125"/>
      <c r="K20" s="2125"/>
      <c r="L20" s="2125"/>
      <c r="M20" s="2125"/>
      <c r="N20" s="2125"/>
      <c r="O20" s="5576"/>
      <c r="P20" s="5576"/>
      <c r="Q20" s="2125" t="s">
        <v>108</v>
      </c>
      <c r="R20" s="2125"/>
      <c r="S20" s="2125"/>
      <c r="T20" s="2125"/>
      <c r="U20" s="2125"/>
      <c r="V20" s="2125"/>
      <c r="W20" s="2125"/>
      <c r="X20" s="2125"/>
      <c r="Y20" s="2125"/>
      <c r="Z20" s="2125"/>
      <c r="AA20" s="2126"/>
    </row>
    <row r="21" spans="3:27" ht="18" customHeight="1">
      <c r="C21" s="2117" t="s">
        <v>5590</v>
      </c>
      <c r="D21" s="2118"/>
      <c r="E21" s="2118"/>
      <c r="F21" s="2118"/>
      <c r="G21" s="2118"/>
      <c r="H21" s="2118"/>
      <c r="I21" s="1187" t="str">
        <f>技術的審査依頼書_低炭素!I40</f>
        <v>□</v>
      </c>
      <c r="J21" s="2118" t="s">
        <v>472</v>
      </c>
      <c r="K21" s="2118"/>
      <c r="L21" s="1187" t="str">
        <f>技術的審査依頼書_低炭素!L40</f>
        <v>□</v>
      </c>
      <c r="M21" s="2118" t="s">
        <v>473</v>
      </c>
      <c r="N21" s="2118"/>
      <c r="O21" s="1187" t="str">
        <f>技術的審査依頼書_低炭素!O40</f>
        <v>□</v>
      </c>
      <c r="P21" s="2118" t="s">
        <v>474</v>
      </c>
      <c r="Q21" s="2118"/>
      <c r="R21" s="2118"/>
      <c r="S21" s="2118"/>
      <c r="T21" s="2118"/>
      <c r="U21" s="2118"/>
      <c r="V21" s="2118"/>
      <c r="W21" s="2118"/>
      <c r="X21" s="2118"/>
      <c r="Y21" s="2118"/>
      <c r="Z21" s="2118"/>
      <c r="AA21" s="2119"/>
    </row>
    <row r="22" spans="3:27" ht="18" customHeight="1">
      <c r="C22" s="2121"/>
      <c r="I22" s="1188" t="str">
        <f>技術的審査依頼書_低炭素!R40</f>
        <v>□</v>
      </c>
      <c r="J22" s="2079" t="s">
        <v>5545</v>
      </c>
      <c r="AA22" s="2122"/>
    </row>
    <row r="23" spans="3:27" ht="18" customHeight="1">
      <c r="C23" s="2124"/>
      <c r="D23" s="2125"/>
      <c r="E23" s="2125"/>
      <c r="F23" s="2125"/>
      <c r="G23" s="2125"/>
      <c r="H23" s="2125"/>
      <c r="I23" s="1189" t="str">
        <f>技術的審査依頼書_低炭素!I41</f>
        <v>□</v>
      </c>
      <c r="J23" s="2125" t="s">
        <v>5546</v>
      </c>
      <c r="K23" s="2125"/>
      <c r="L23" s="2125"/>
      <c r="M23" s="2125"/>
      <c r="N23" s="2125"/>
      <c r="O23" s="2125"/>
      <c r="P23" s="2125"/>
      <c r="Q23" s="2125"/>
      <c r="R23" s="1189" t="str">
        <f>技術的審査依頼書_低炭素!R41</f>
        <v>□</v>
      </c>
      <c r="S23" s="2125" t="s">
        <v>5547</v>
      </c>
      <c r="T23" s="2125"/>
      <c r="U23" s="2125"/>
      <c r="V23" s="2125"/>
      <c r="W23" s="2125"/>
      <c r="X23" s="2125"/>
      <c r="Y23" s="2125"/>
      <c r="Z23" s="2125"/>
      <c r="AA23" s="2126"/>
    </row>
    <row r="24" spans="3:27" ht="18" customHeight="1">
      <c r="C24" s="2062" t="s">
        <v>5591</v>
      </c>
      <c r="D24" s="2063"/>
      <c r="E24" s="2063"/>
      <c r="F24" s="2063"/>
      <c r="G24" s="2063"/>
      <c r="H24" s="2063"/>
      <c r="I24" s="5581" t="str">
        <f>cst_wskakunin_KOUZOU1</f>
        <v/>
      </c>
      <c r="J24" s="5581"/>
      <c r="K24" s="5581"/>
      <c r="L24" s="5581"/>
      <c r="M24" s="5581"/>
      <c r="N24" s="5582"/>
      <c r="O24" s="2063"/>
      <c r="P24" s="2063" t="s">
        <v>641</v>
      </c>
      <c r="Q24" s="2063"/>
      <c r="R24" s="5581" t="str">
        <f>cst_wskakunin_KOUZOU2</f>
        <v/>
      </c>
      <c r="S24" s="5581"/>
      <c r="T24" s="5581"/>
      <c r="U24" s="5581"/>
      <c r="V24" s="5581"/>
      <c r="W24" s="5581"/>
      <c r="X24" s="5581"/>
      <c r="Y24" s="2063" t="s">
        <v>5427</v>
      </c>
      <c r="Z24" s="2063"/>
      <c r="AA24" s="2064"/>
    </row>
    <row r="25" spans="3:27" ht="18" customHeight="1">
      <c r="C25" s="2117" t="s">
        <v>5592</v>
      </c>
      <c r="D25" s="2118"/>
      <c r="E25" s="2118"/>
      <c r="F25" s="2118"/>
      <c r="G25" s="2118"/>
      <c r="H25" s="2118"/>
      <c r="I25" s="2118"/>
      <c r="J25" s="2118"/>
      <c r="K25" s="2118"/>
      <c r="L25" s="2118"/>
      <c r="M25" s="2118"/>
      <c r="N25" s="2118"/>
      <c r="O25" s="2118"/>
      <c r="P25" s="2118"/>
      <c r="Q25" s="2118"/>
      <c r="R25" s="2118"/>
      <c r="S25" s="2118"/>
      <c r="T25" s="2118"/>
      <c r="U25" s="2118"/>
      <c r="V25" s="2118"/>
      <c r="W25" s="2118"/>
      <c r="X25" s="2118"/>
      <c r="Y25" s="2118"/>
      <c r="Z25" s="2118"/>
      <c r="AA25" s="2119"/>
    </row>
    <row r="26" spans="3:27" ht="18" customHeight="1">
      <c r="C26" s="2124"/>
      <c r="D26" s="2125"/>
      <c r="E26" s="2125" t="s">
        <v>4574</v>
      </c>
      <c r="F26" s="2125"/>
      <c r="G26" s="2125"/>
      <c r="H26" s="2125"/>
      <c r="I26" s="2125"/>
      <c r="J26" s="2125"/>
      <c r="K26" s="2125"/>
      <c r="L26" s="2125"/>
      <c r="M26" s="2125"/>
      <c r="N26" s="2125"/>
      <c r="O26" s="2125"/>
      <c r="P26" s="2125"/>
      <c r="Q26" s="2125"/>
      <c r="R26" s="2125"/>
      <c r="S26" s="2125"/>
      <c r="T26" s="2125"/>
      <c r="U26" s="2125"/>
      <c r="V26" s="2125"/>
      <c r="W26" s="2125"/>
      <c r="X26" s="2125"/>
      <c r="Y26" s="2125"/>
      <c r="Z26" s="2125"/>
      <c r="AA26" s="2126"/>
    </row>
    <row r="27" spans="3:27" ht="18" customHeight="1">
      <c r="C27" s="2062" t="s">
        <v>5593</v>
      </c>
      <c r="D27" s="2063"/>
      <c r="E27" s="2063"/>
      <c r="F27" s="2063"/>
      <c r="G27" s="2063"/>
      <c r="H27" s="2063"/>
      <c r="I27" s="2063"/>
      <c r="J27" s="2129"/>
      <c r="K27" s="5583"/>
      <c r="L27" s="5583"/>
      <c r="M27" s="5583"/>
      <c r="N27" s="5583"/>
      <c r="O27" s="2063" t="s">
        <v>4156</v>
      </c>
      <c r="P27" s="2063"/>
      <c r="Q27" s="2063"/>
      <c r="R27" s="2063"/>
      <c r="S27" s="2063"/>
      <c r="T27" s="2063"/>
      <c r="U27" s="2063"/>
      <c r="V27" s="2063"/>
      <c r="W27" s="2063"/>
      <c r="X27" s="2063"/>
      <c r="Y27" s="2063"/>
      <c r="Z27" s="2063"/>
      <c r="AA27" s="2064"/>
    </row>
    <row r="28" spans="3:27" ht="18" customHeight="1">
      <c r="C28" s="2117" t="s">
        <v>5594</v>
      </c>
      <c r="D28" s="2118"/>
      <c r="E28" s="2118"/>
      <c r="F28" s="2118"/>
      <c r="G28" s="2118"/>
      <c r="H28" s="2118"/>
      <c r="I28" s="2118"/>
      <c r="J28" s="2130"/>
      <c r="K28" s="2131"/>
      <c r="L28" s="2085" t="s">
        <v>11</v>
      </c>
      <c r="M28" s="5430" t="s">
        <v>4163</v>
      </c>
      <c r="N28" s="5430"/>
      <c r="O28" s="5430"/>
      <c r="P28" s="5430"/>
      <c r="Q28" s="2085" t="s">
        <v>5595</v>
      </c>
      <c r="R28" s="5430" t="s">
        <v>4164</v>
      </c>
      <c r="S28" s="5430"/>
      <c r="T28" s="5430"/>
      <c r="U28" s="5430"/>
      <c r="V28" s="5430"/>
      <c r="W28" s="5430"/>
      <c r="X28" s="5430"/>
      <c r="Y28" s="5430"/>
      <c r="Z28" s="5430"/>
      <c r="AA28" s="2132" t="s">
        <v>57</v>
      </c>
    </row>
    <row r="29" spans="3:27" ht="18" customHeight="1">
      <c r="C29" s="2121"/>
      <c r="E29" s="2079" t="s">
        <v>4165</v>
      </c>
      <c r="J29" s="5579"/>
      <c r="K29" s="5579"/>
      <c r="L29" s="2068" t="s">
        <v>11</v>
      </c>
      <c r="M29" s="5578"/>
      <c r="N29" s="5578"/>
      <c r="O29" s="5578"/>
      <c r="P29" s="2128" t="s">
        <v>114</v>
      </c>
      <c r="Q29" s="2133" t="s">
        <v>5596</v>
      </c>
      <c r="S29" s="2068" t="s">
        <v>11</v>
      </c>
      <c r="T29" s="5578"/>
      <c r="U29" s="5578"/>
      <c r="V29" s="5578"/>
      <c r="W29" s="2128" t="s">
        <v>114</v>
      </c>
      <c r="X29" s="2133" t="s">
        <v>5596</v>
      </c>
      <c r="AA29" s="2122"/>
    </row>
    <row r="30" spans="3:27" ht="18" customHeight="1">
      <c r="C30" s="2121"/>
      <c r="E30" s="2079" t="s">
        <v>4166</v>
      </c>
      <c r="J30" s="5579" t="s">
        <v>4167</v>
      </c>
      <c r="K30" s="5579"/>
      <c r="L30" s="2068" t="s">
        <v>11</v>
      </c>
      <c r="M30" s="5578"/>
      <c r="N30" s="5578"/>
      <c r="O30" s="5578"/>
      <c r="P30" s="2128" t="s">
        <v>114</v>
      </c>
      <c r="Q30" s="2133" t="s">
        <v>5596</v>
      </c>
      <c r="S30" s="2068" t="s">
        <v>11</v>
      </c>
      <c r="T30" s="5578"/>
      <c r="U30" s="5578"/>
      <c r="V30" s="5578"/>
      <c r="W30" s="2128" t="s">
        <v>114</v>
      </c>
      <c r="X30" s="2133" t="s">
        <v>5596</v>
      </c>
      <c r="AA30" s="2122"/>
    </row>
    <row r="31" spans="3:27" ht="18" customHeight="1">
      <c r="C31" s="2121"/>
      <c r="J31" s="2134"/>
      <c r="K31" s="2127" t="s">
        <v>4168</v>
      </c>
      <c r="L31" s="2068" t="s">
        <v>11</v>
      </c>
      <c r="M31" s="5578"/>
      <c r="N31" s="5578"/>
      <c r="O31" s="5578"/>
      <c r="P31" s="2128" t="s">
        <v>114</v>
      </c>
      <c r="Q31" s="2133" t="s">
        <v>5596</v>
      </c>
      <c r="S31" s="2068" t="s">
        <v>11</v>
      </c>
      <c r="T31" s="5578"/>
      <c r="U31" s="5578"/>
      <c r="V31" s="5578"/>
      <c r="W31" s="2128" t="s">
        <v>114</v>
      </c>
      <c r="X31" s="2133" t="s">
        <v>5596</v>
      </c>
      <c r="AA31" s="2122"/>
    </row>
    <row r="32" spans="3:27" ht="18" customHeight="1">
      <c r="C32" s="2121"/>
      <c r="E32" s="2079" t="s">
        <v>4169</v>
      </c>
      <c r="J32" s="5579" t="s">
        <v>4167</v>
      </c>
      <c r="K32" s="5579"/>
      <c r="L32" s="2068" t="s">
        <v>11</v>
      </c>
      <c r="M32" s="5578"/>
      <c r="N32" s="5578"/>
      <c r="O32" s="5578"/>
      <c r="P32" s="2128" t="s">
        <v>114</v>
      </c>
      <c r="Q32" s="2133" t="s">
        <v>5596</v>
      </c>
      <c r="S32" s="2068" t="s">
        <v>11</v>
      </c>
      <c r="T32" s="5578"/>
      <c r="U32" s="5578"/>
      <c r="V32" s="5578"/>
      <c r="W32" s="2128" t="s">
        <v>114</v>
      </c>
      <c r="X32" s="2133" t="s">
        <v>5596</v>
      </c>
      <c r="AA32" s="2122"/>
    </row>
    <row r="33" spans="3:27" ht="18" customHeight="1">
      <c r="C33" s="2121"/>
      <c r="J33" s="2134"/>
      <c r="K33" s="2127" t="s">
        <v>4170</v>
      </c>
      <c r="L33" s="2068" t="s">
        <v>11</v>
      </c>
      <c r="M33" s="5577"/>
      <c r="N33" s="5577"/>
      <c r="O33" s="5577"/>
      <c r="P33" s="2128" t="s">
        <v>114</v>
      </c>
      <c r="Q33" s="2133" t="s">
        <v>5596</v>
      </c>
      <c r="S33" s="2068" t="s">
        <v>11</v>
      </c>
      <c r="T33" s="5577"/>
      <c r="U33" s="5577"/>
      <c r="V33" s="5577"/>
      <c r="W33" s="2128" t="s">
        <v>114</v>
      </c>
      <c r="X33" s="2133" t="s">
        <v>5596</v>
      </c>
      <c r="AA33" s="2122"/>
    </row>
    <row r="34" spans="3:27" ht="18" customHeight="1">
      <c r="C34" s="2117" t="s">
        <v>5597</v>
      </c>
      <c r="D34" s="2118"/>
      <c r="E34" s="2118"/>
      <c r="F34" s="2118"/>
      <c r="G34" s="2118"/>
      <c r="H34" s="2118"/>
      <c r="I34" s="2118"/>
      <c r="J34" s="2118"/>
      <c r="K34" s="2118"/>
      <c r="L34" s="2118" t="s">
        <v>5598</v>
      </c>
      <c r="M34" s="2118"/>
      <c r="N34" s="2118"/>
      <c r="O34" s="2118"/>
      <c r="P34" s="2118" t="s">
        <v>5599</v>
      </c>
      <c r="Q34" s="2118"/>
      <c r="R34" s="2118"/>
      <c r="S34" s="2118"/>
      <c r="T34" s="2118"/>
      <c r="U34" s="2118" t="s">
        <v>5600</v>
      </c>
      <c r="W34" s="2118"/>
      <c r="X34" s="2118"/>
      <c r="Y34" s="2118"/>
      <c r="Z34" s="2118"/>
      <c r="AA34" s="2119"/>
    </row>
    <row r="35" spans="3:27" ht="18" customHeight="1">
      <c r="C35" s="2121"/>
      <c r="P35" s="2079" t="s">
        <v>5601</v>
      </c>
      <c r="U35" s="2079" t="s">
        <v>5602</v>
      </c>
      <c r="AA35" s="2122"/>
    </row>
    <row r="36" spans="3:27" ht="18" customHeight="1">
      <c r="C36" s="2121"/>
      <c r="E36" s="2079" t="s">
        <v>4165</v>
      </c>
      <c r="J36" s="5579" t="s">
        <v>11</v>
      </c>
      <c r="K36" s="5579"/>
      <c r="L36" s="5578"/>
      <c r="M36" s="5578"/>
      <c r="N36" s="5578"/>
      <c r="O36" s="2128" t="s">
        <v>4911</v>
      </c>
      <c r="P36" s="2068" t="s">
        <v>11</v>
      </c>
      <c r="Q36" s="5578"/>
      <c r="R36" s="5578"/>
      <c r="S36" s="5578"/>
      <c r="T36" s="2128" t="s">
        <v>4911</v>
      </c>
      <c r="V36" s="2068" t="s">
        <v>11</v>
      </c>
      <c r="W36" s="5578"/>
      <c r="X36" s="5578"/>
      <c r="Y36" s="5578"/>
      <c r="Z36" s="2128" t="s">
        <v>4911</v>
      </c>
      <c r="AA36" s="2122"/>
    </row>
    <row r="37" spans="3:27" ht="18" customHeight="1">
      <c r="C37" s="2121"/>
      <c r="E37" s="2079" t="s">
        <v>4166</v>
      </c>
      <c r="J37" s="5579" t="s">
        <v>5603</v>
      </c>
      <c r="K37" s="5579"/>
      <c r="L37" s="5578"/>
      <c r="M37" s="5578"/>
      <c r="N37" s="5578"/>
      <c r="O37" s="2128" t="s">
        <v>4911</v>
      </c>
      <c r="P37" s="2068" t="s">
        <v>11</v>
      </c>
      <c r="Q37" s="5578"/>
      <c r="R37" s="5578"/>
      <c r="S37" s="5578"/>
      <c r="T37" s="2128" t="s">
        <v>4911</v>
      </c>
      <c r="V37" s="2068" t="s">
        <v>11</v>
      </c>
      <c r="W37" s="5578"/>
      <c r="X37" s="5578"/>
      <c r="Y37" s="5578"/>
      <c r="Z37" s="2128" t="s">
        <v>4911</v>
      </c>
      <c r="AA37" s="2122"/>
    </row>
    <row r="38" spans="3:27" ht="18" customHeight="1">
      <c r="C38" s="2121"/>
      <c r="J38" s="2134"/>
      <c r="K38" s="2127" t="s">
        <v>5604</v>
      </c>
      <c r="L38" s="5578"/>
      <c r="M38" s="5578"/>
      <c r="N38" s="5578"/>
      <c r="O38" s="2128" t="s">
        <v>4911</v>
      </c>
      <c r="P38" s="2068" t="s">
        <v>11</v>
      </c>
      <c r="Q38" s="5578"/>
      <c r="R38" s="5578"/>
      <c r="S38" s="5578"/>
      <c r="T38" s="2128" t="s">
        <v>4911</v>
      </c>
      <c r="V38" s="2068" t="s">
        <v>11</v>
      </c>
      <c r="W38" s="5578"/>
      <c r="X38" s="5578"/>
      <c r="Y38" s="5578"/>
      <c r="Z38" s="2128" t="s">
        <v>4911</v>
      </c>
      <c r="AA38" s="2122"/>
    </row>
    <row r="39" spans="3:27" ht="18" customHeight="1">
      <c r="C39" s="2121"/>
      <c r="E39" s="2079" t="s">
        <v>4169</v>
      </c>
      <c r="J39" s="5579" t="s">
        <v>5603</v>
      </c>
      <c r="K39" s="5579"/>
      <c r="L39" s="5578"/>
      <c r="M39" s="5578"/>
      <c r="N39" s="5578"/>
      <c r="O39" s="2128" t="s">
        <v>4911</v>
      </c>
      <c r="P39" s="2068" t="s">
        <v>11</v>
      </c>
      <c r="Q39" s="5578"/>
      <c r="R39" s="5578"/>
      <c r="S39" s="5578"/>
      <c r="T39" s="2128" t="s">
        <v>4911</v>
      </c>
      <c r="V39" s="2068" t="s">
        <v>11</v>
      </c>
      <c r="W39" s="5578"/>
      <c r="X39" s="5578"/>
      <c r="Y39" s="5578"/>
      <c r="Z39" s="2128" t="s">
        <v>4911</v>
      </c>
      <c r="AA39" s="2122"/>
    </row>
    <row r="40" spans="3:27" ht="18" customHeight="1">
      <c r="C40" s="2124"/>
      <c r="D40" s="2125"/>
      <c r="E40" s="2125"/>
      <c r="F40" s="2125"/>
      <c r="G40" s="2125"/>
      <c r="H40" s="2125"/>
      <c r="I40" s="2125"/>
      <c r="J40" s="2135"/>
      <c r="K40" s="2136" t="s">
        <v>5605</v>
      </c>
      <c r="L40" s="5577"/>
      <c r="M40" s="5577"/>
      <c r="N40" s="5577"/>
      <c r="O40" s="2137" t="s">
        <v>4911</v>
      </c>
      <c r="P40" s="2087" t="s">
        <v>11</v>
      </c>
      <c r="Q40" s="5577"/>
      <c r="R40" s="5577"/>
      <c r="S40" s="5577"/>
      <c r="T40" s="2137" t="s">
        <v>4911</v>
      </c>
      <c r="U40" s="2125"/>
      <c r="V40" s="2087" t="s">
        <v>11</v>
      </c>
      <c r="W40" s="5577"/>
      <c r="X40" s="5577"/>
      <c r="Y40" s="5577"/>
      <c r="Z40" s="2137" t="s">
        <v>4911</v>
      </c>
      <c r="AA40" s="2126"/>
    </row>
    <row r="41" spans="3:27" ht="18" customHeight="1">
      <c r="C41" s="2117" t="s">
        <v>5606</v>
      </c>
      <c r="D41" s="2118"/>
      <c r="E41" s="2118"/>
      <c r="F41" s="2118"/>
      <c r="G41" s="2118"/>
      <c r="H41" s="2118"/>
      <c r="I41" s="2118"/>
      <c r="J41" s="2118"/>
      <c r="K41" s="2118"/>
      <c r="L41" s="2118"/>
      <c r="M41" s="2118"/>
      <c r="N41" s="2118"/>
      <c r="O41" s="2118"/>
      <c r="P41" s="2118"/>
      <c r="Q41" s="2118"/>
      <c r="R41" s="2118"/>
      <c r="S41" s="2118"/>
      <c r="T41" s="2118"/>
      <c r="U41" s="2118"/>
      <c r="W41" s="2118"/>
      <c r="X41" s="2118"/>
      <c r="Y41" s="2118"/>
      <c r="Z41" s="2118"/>
      <c r="AA41" s="2119"/>
    </row>
    <row r="42" spans="3:27" ht="18" customHeight="1">
      <c r="C42" s="2121" t="s">
        <v>5607</v>
      </c>
      <c r="AA42" s="2122"/>
    </row>
    <row r="43" spans="3:27" ht="18" customHeight="1">
      <c r="C43" s="2121" t="s">
        <v>5608</v>
      </c>
      <c r="J43" s="2134"/>
      <c r="K43" s="2134"/>
      <c r="O43" s="2128"/>
      <c r="P43" s="2068"/>
      <c r="T43" s="2128"/>
      <c r="V43" s="2068"/>
      <c r="Z43" s="2128"/>
      <c r="AA43" s="2122"/>
    </row>
    <row r="44" spans="3:27" ht="18" customHeight="1">
      <c r="C44" s="2121"/>
      <c r="E44" s="1185" t="s">
        <v>139</v>
      </c>
      <c r="F44" s="2079" t="s">
        <v>5609</v>
      </c>
      <c r="J44" s="2134"/>
      <c r="K44" s="2134"/>
      <c r="O44" s="2128"/>
      <c r="P44" s="2068"/>
      <c r="T44" s="2128"/>
      <c r="V44" s="2068"/>
      <c r="Z44" s="2128"/>
      <c r="AA44" s="2122"/>
    </row>
    <row r="45" spans="3:27" ht="18" customHeight="1">
      <c r="C45" s="2121"/>
      <c r="F45" s="2079" t="s">
        <v>4019</v>
      </c>
      <c r="J45" s="2134"/>
      <c r="K45" s="5576"/>
      <c r="L45" s="5576"/>
      <c r="M45" s="5576"/>
      <c r="N45" s="5576"/>
      <c r="O45" s="5576"/>
      <c r="P45" s="2079" t="s">
        <v>5610</v>
      </c>
      <c r="T45" s="2128"/>
      <c r="V45" s="2068"/>
      <c r="Z45" s="2128"/>
      <c r="AA45" s="2122"/>
    </row>
    <row r="46" spans="3:27" ht="18" customHeight="1">
      <c r="C46" s="2121"/>
      <c r="F46" s="2079" t="s">
        <v>4020</v>
      </c>
      <c r="J46" s="2134"/>
      <c r="K46" s="5576"/>
      <c r="L46" s="5576"/>
      <c r="M46" s="5576"/>
      <c r="N46" s="5576"/>
      <c r="O46" s="5576"/>
      <c r="P46" s="2079" t="s">
        <v>5611</v>
      </c>
      <c r="T46" s="2128"/>
      <c r="V46" s="2068"/>
      <c r="Z46" s="2128"/>
      <c r="AA46" s="2122"/>
    </row>
    <row r="47" spans="3:27" ht="18" customHeight="1">
      <c r="C47" s="2121"/>
      <c r="F47" s="2079" t="s">
        <v>5612</v>
      </c>
      <c r="I47" s="5575"/>
      <c r="J47" s="5575"/>
      <c r="K47" s="5575"/>
      <c r="L47" s="5575"/>
      <c r="M47" s="5575"/>
      <c r="N47" s="5575"/>
      <c r="O47" s="5575"/>
      <c r="P47" s="2068" t="s">
        <v>10</v>
      </c>
      <c r="T47" s="2128"/>
      <c r="V47" s="2068"/>
      <c r="Z47" s="2128"/>
      <c r="AA47" s="2122"/>
    </row>
    <row r="48" spans="3:27" ht="18" customHeight="1">
      <c r="C48" s="2121"/>
      <c r="I48" s="2128"/>
      <c r="J48" s="2128"/>
      <c r="K48" s="2128"/>
      <c r="L48" s="2128"/>
      <c r="M48" s="2128"/>
      <c r="N48" s="2128"/>
      <c r="O48" s="2128"/>
      <c r="P48" s="2068"/>
      <c r="T48" s="2128"/>
      <c r="V48" s="2068"/>
      <c r="Z48" s="2128"/>
      <c r="AA48" s="2122"/>
    </row>
    <row r="49" spans="3:27" ht="18" customHeight="1">
      <c r="C49" s="2121"/>
      <c r="E49" s="1185" t="s">
        <v>139</v>
      </c>
      <c r="F49" s="2079" t="s">
        <v>5613</v>
      </c>
      <c r="J49" s="2134"/>
      <c r="K49" s="2127"/>
      <c r="L49" s="2127"/>
      <c r="M49" s="2127"/>
      <c r="N49" s="2127"/>
      <c r="O49" s="2127"/>
      <c r="P49" s="2068"/>
      <c r="T49" s="2128"/>
      <c r="V49" s="2068"/>
      <c r="Z49" s="2128"/>
      <c r="AA49" s="2122"/>
    </row>
    <row r="50" spans="3:27" ht="18" customHeight="1">
      <c r="C50" s="2121"/>
      <c r="F50" s="2079" t="s">
        <v>4019</v>
      </c>
      <c r="J50" s="2134"/>
      <c r="K50" s="5576"/>
      <c r="L50" s="5576"/>
      <c r="M50" s="5576"/>
      <c r="N50" s="5576"/>
      <c r="O50" s="5576"/>
      <c r="P50" s="2079" t="s">
        <v>5610</v>
      </c>
      <c r="T50" s="2128"/>
      <c r="V50" s="2068"/>
      <c r="Z50" s="2128"/>
      <c r="AA50" s="2122"/>
    </row>
    <row r="51" spans="3:27" ht="18" customHeight="1">
      <c r="C51" s="2121"/>
      <c r="F51" s="2079" t="s">
        <v>4020</v>
      </c>
      <c r="J51" s="2134"/>
      <c r="K51" s="5576"/>
      <c r="L51" s="5576"/>
      <c r="M51" s="5576"/>
      <c r="N51" s="5576"/>
      <c r="O51" s="5576"/>
      <c r="P51" s="2079" t="s">
        <v>5611</v>
      </c>
      <c r="T51" s="2128"/>
      <c r="V51" s="2068"/>
      <c r="Z51" s="2128"/>
      <c r="AA51" s="2122"/>
    </row>
    <row r="52" spans="3:27" ht="18" customHeight="1">
      <c r="C52" s="2121"/>
      <c r="F52" s="2079" t="s">
        <v>5612</v>
      </c>
      <c r="I52" s="5575"/>
      <c r="J52" s="5575"/>
      <c r="K52" s="5575"/>
      <c r="L52" s="5575"/>
      <c r="M52" s="5575"/>
      <c r="N52" s="5575"/>
      <c r="O52" s="5575"/>
      <c r="P52" s="2068" t="s">
        <v>10</v>
      </c>
      <c r="T52" s="2128"/>
      <c r="V52" s="2068"/>
      <c r="Z52" s="2128"/>
      <c r="AA52" s="2122"/>
    </row>
    <row r="53" spans="3:27" ht="18" customHeight="1">
      <c r="C53" s="2121"/>
      <c r="E53" s="1185" t="s">
        <v>139</v>
      </c>
      <c r="F53" s="2079" t="s">
        <v>4180</v>
      </c>
      <c r="J53" s="2134"/>
      <c r="K53" s="2127"/>
      <c r="L53" s="2127"/>
      <c r="M53" s="2127"/>
      <c r="N53" s="2127"/>
      <c r="O53" s="2127"/>
      <c r="P53" s="2068"/>
      <c r="T53" s="2128"/>
      <c r="V53" s="2068"/>
      <c r="Z53" s="2128"/>
      <c r="AA53" s="2122"/>
    </row>
    <row r="54" spans="3:27" ht="18" customHeight="1">
      <c r="C54" s="2121"/>
      <c r="F54" s="2079" t="s">
        <v>9</v>
      </c>
      <c r="G54" s="5573"/>
      <c r="H54" s="5573"/>
      <c r="I54" s="5573"/>
      <c r="J54" s="5573"/>
      <c r="K54" s="5573"/>
      <c r="L54" s="5573"/>
      <c r="M54" s="5573"/>
      <c r="N54" s="5573"/>
      <c r="O54" s="5573"/>
      <c r="P54" s="2068" t="s">
        <v>10</v>
      </c>
      <c r="T54" s="2128"/>
      <c r="V54" s="2068"/>
      <c r="Z54" s="2128"/>
      <c r="AA54" s="2122"/>
    </row>
    <row r="55" spans="3:27" ht="18" customHeight="1">
      <c r="C55" s="2121"/>
      <c r="E55" s="1185" t="s">
        <v>139</v>
      </c>
      <c r="F55" s="2079" t="s">
        <v>5614</v>
      </c>
      <c r="J55" s="2134"/>
      <c r="K55" s="2127"/>
      <c r="L55" s="2127"/>
      <c r="M55" s="2127"/>
      <c r="N55" s="2127"/>
      <c r="O55" s="2127"/>
      <c r="P55" s="2068"/>
      <c r="T55" s="2128"/>
      <c r="V55" s="2068"/>
      <c r="Z55" s="2128"/>
      <c r="AA55" s="2122"/>
    </row>
    <row r="56" spans="3:27" ht="18" customHeight="1">
      <c r="C56" s="2121" t="s">
        <v>5615</v>
      </c>
      <c r="J56" s="2134"/>
      <c r="K56" s="2127"/>
      <c r="L56" s="2127"/>
      <c r="M56" s="2127"/>
      <c r="N56" s="2127"/>
      <c r="O56" s="2127"/>
      <c r="P56" s="2068"/>
      <c r="T56" s="2128"/>
      <c r="V56" s="2068"/>
      <c r="Z56" s="2128"/>
      <c r="AA56" s="2122"/>
    </row>
    <row r="57" spans="3:27" ht="18" customHeight="1">
      <c r="C57" s="2121"/>
      <c r="E57" s="1185" t="s">
        <v>139</v>
      </c>
      <c r="F57" s="2079" t="s">
        <v>5616</v>
      </c>
      <c r="J57" s="2134"/>
      <c r="K57" s="2127"/>
      <c r="L57" s="2127"/>
      <c r="M57" s="2127"/>
      <c r="N57" s="2127"/>
      <c r="O57" s="2127"/>
      <c r="P57" s="2068"/>
      <c r="T57" s="2128"/>
      <c r="V57" s="2068"/>
      <c r="Z57" s="2128"/>
      <c r="AA57" s="2122"/>
    </row>
    <row r="58" spans="3:27" ht="18" customHeight="1">
      <c r="C58" s="2121"/>
      <c r="F58" s="2079" t="s">
        <v>5617</v>
      </c>
      <c r="J58" s="2134"/>
      <c r="K58" s="2127"/>
      <c r="L58" s="2127"/>
      <c r="M58" s="2127"/>
      <c r="N58" s="2134"/>
      <c r="O58" s="5572"/>
      <c r="P58" s="5572"/>
      <c r="Q58" s="5572"/>
      <c r="R58" s="2079" t="s">
        <v>5618</v>
      </c>
      <c r="T58" s="2128"/>
      <c r="V58" s="2068"/>
      <c r="Z58" s="2128"/>
      <c r="AA58" s="2122"/>
    </row>
    <row r="59" spans="3:27" ht="18" customHeight="1">
      <c r="C59" s="2121"/>
      <c r="F59" s="2079" t="s">
        <v>5619</v>
      </c>
      <c r="J59" s="2134"/>
      <c r="K59" s="2127"/>
      <c r="L59" s="2127"/>
      <c r="M59" s="2127"/>
      <c r="N59" s="2127"/>
      <c r="O59" s="5572"/>
      <c r="P59" s="5572"/>
      <c r="Q59" s="5572"/>
      <c r="R59" s="2079" t="s">
        <v>5618</v>
      </c>
      <c r="T59" s="2128"/>
      <c r="V59" s="2068"/>
      <c r="Z59" s="2128"/>
      <c r="AA59" s="2122"/>
    </row>
    <row r="60" spans="3:27" ht="18" customHeight="1">
      <c r="C60" s="2121"/>
      <c r="F60" s="2079" t="s">
        <v>5620</v>
      </c>
      <c r="J60" s="5571"/>
      <c r="K60" s="5571"/>
      <c r="L60" s="5571"/>
      <c r="M60" s="5571"/>
      <c r="N60" s="5571"/>
      <c r="O60" s="5571"/>
      <c r="P60" s="2068" t="s">
        <v>10</v>
      </c>
      <c r="T60" s="2128"/>
      <c r="V60" s="2068"/>
      <c r="Z60" s="2128"/>
      <c r="AA60" s="2122"/>
    </row>
    <row r="61" spans="3:27" ht="18" customHeight="1">
      <c r="C61" s="2121"/>
      <c r="F61" s="2079" t="s">
        <v>5621</v>
      </c>
      <c r="J61" s="2134"/>
      <c r="K61" s="2127"/>
      <c r="L61" s="5571"/>
      <c r="M61" s="5571"/>
      <c r="N61" s="5571"/>
      <c r="O61" s="5571"/>
      <c r="P61" s="2068" t="s">
        <v>10</v>
      </c>
      <c r="T61" s="2128"/>
      <c r="V61" s="2068"/>
      <c r="Z61" s="2128"/>
      <c r="AA61" s="2122"/>
    </row>
    <row r="62" spans="3:27" ht="18" customHeight="1">
      <c r="C62" s="2121"/>
      <c r="E62" s="1185" t="s">
        <v>139</v>
      </c>
      <c r="F62" s="2079" t="s">
        <v>5622</v>
      </c>
      <c r="J62" s="2134"/>
      <c r="K62" s="2127"/>
      <c r="L62" s="2127"/>
      <c r="M62" s="2127"/>
      <c r="N62" s="2127"/>
      <c r="O62" s="2127"/>
      <c r="P62" s="2068"/>
      <c r="T62" s="2128"/>
      <c r="V62" s="2068"/>
      <c r="Z62" s="2128"/>
      <c r="AA62" s="2122"/>
    </row>
    <row r="63" spans="3:27" ht="18" customHeight="1">
      <c r="C63" s="2121"/>
      <c r="F63" s="2079" t="s">
        <v>5620</v>
      </c>
      <c r="J63" s="5571"/>
      <c r="K63" s="5571"/>
      <c r="L63" s="5571"/>
      <c r="M63" s="5571"/>
      <c r="N63" s="5571"/>
      <c r="O63" s="5571"/>
      <c r="P63" s="2068" t="s">
        <v>10</v>
      </c>
      <c r="T63" s="2128"/>
      <c r="V63" s="2068"/>
      <c r="Z63" s="2128"/>
      <c r="AA63" s="2122"/>
    </row>
    <row r="64" spans="3:27" ht="18" customHeight="1">
      <c r="C64" s="2121"/>
      <c r="F64" s="2079" t="s">
        <v>5621</v>
      </c>
      <c r="J64" s="2134"/>
      <c r="K64" s="2127"/>
      <c r="L64" s="5571"/>
      <c r="M64" s="5571"/>
      <c r="N64" s="5571"/>
      <c r="O64" s="5571"/>
      <c r="P64" s="2068" t="s">
        <v>10</v>
      </c>
      <c r="T64" s="2128"/>
      <c r="V64" s="2068"/>
      <c r="Z64" s="2128"/>
      <c r="AA64" s="2122"/>
    </row>
    <row r="65" spans="3:27" ht="18" customHeight="1">
      <c r="C65" s="2121"/>
      <c r="E65" s="1185" t="s">
        <v>139</v>
      </c>
      <c r="F65" s="2079" t="s">
        <v>4180</v>
      </c>
      <c r="J65" s="2134"/>
      <c r="K65" s="2127"/>
      <c r="L65" s="2127"/>
      <c r="M65" s="2127"/>
      <c r="N65" s="2127"/>
      <c r="O65" s="2127"/>
      <c r="P65" s="2068"/>
      <c r="T65" s="2128"/>
      <c r="V65" s="2068"/>
      <c r="Z65" s="2128"/>
      <c r="AA65" s="2122"/>
    </row>
    <row r="66" spans="3:27" ht="18" customHeight="1">
      <c r="C66" s="2121"/>
      <c r="F66" s="2079" t="s">
        <v>9</v>
      </c>
      <c r="G66" s="5573"/>
      <c r="H66" s="5573"/>
      <c r="I66" s="5573"/>
      <c r="J66" s="5573"/>
      <c r="K66" s="5573"/>
      <c r="L66" s="5573"/>
      <c r="M66" s="5573"/>
      <c r="N66" s="5573"/>
      <c r="O66" s="5573"/>
      <c r="P66" s="2068" t="s">
        <v>10</v>
      </c>
      <c r="T66" s="2128"/>
      <c r="V66" s="2068"/>
      <c r="Z66" s="2128"/>
      <c r="AA66" s="2122"/>
    </row>
    <row r="67" spans="3:27" ht="18" customHeight="1">
      <c r="C67" s="2121"/>
      <c r="E67" s="1185" t="s">
        <v>139</v>
      </c>
      <c r="F67" s="2079" t="s">
        <v>5623</v>
      </c>
      <c r="G67" s="2133"/>
      <c r="H67" s="2133"/>
      <c r="I67" s="2133"/>
      <c r="J67" s="2133"/>
      <c r="K67" s="2133"/>
      <c r="L67" s="2133"/>
      <c r="M67" s="2133"/>
      <c r="N67" s="2133"/>
      <c r="O67" s="2133"/>
      <c r="P67" s="2068"/>
      <c r="T67" s="2128"/>
      <c r="V67" s="2068"/>
      <c r="Z67" s="2128"/>
      <c r="AA67" s="2122"/>
    </row>
    <row r="68" spans="3:27" ht="18" customHeight="1">
      <c r="C68" s="2121"/>
      <c r="F68" s="2079" t="s">
        <v>5617</v>
      </c>
      <c r="G68" s="2133"/>
      <c r="H68" s="2133"/>
      <c r="I68" s="2133"/>
      <c r="J68" s="2133"/>
      <c r="K68" s="2133"/>
      <c r="L68" s="2133"/>
      <c r="M68" s="2133"/>
      <c r="N68" s="2133"/>
      <c r="O68" s="5572"/>
      <c r="P68" s="5572"/>
      <c r="Q68" s="5572"/>
      <c r="R68" s="2079" t="s">
        <v>5618</v>
      </c>
      <c r="T68" s="2128"/>
      <c r="V68" s="2068"/>
      <c r="Z68" s="2128"/>
      <c r="AA68" s="2122"/>
    </row>
    <row r="69" spans="3:27" ht="18" customHeight="1">
      <c r="C69" s="2121"/>
      <c r="F69" s="2079" t="s">
        <v>5619</v>
      </c>
      <c r="G69" s="2133"/>
      <c r="H69" s="2133"/>
      <c r="I69" s="2133"/>
      <c r="J69" s="2133"/>
      <c r="K69" s="2133"/>
      <c r="L69" s="2133"/>
      <c r="M69" s="2133"/>
      <c r="N69" s="2133"/>
      <c r="O69" s="5572"/>
      <c r="P69" s="5572"/>
      <c r="Q69" s="5572"/>
      <c r="R69" s="2079" t="s">
        <v>5618</v>
      </c>
      <c r="T69" s="2128"/>
      <c r="V69" s="2068"/>
      <c r="Z69" s="2128"/>
      <c r="AA69" s="2122"/>
    </row>
    <row r="70" spans="3:27" ht="18" customHeight="1">
      <c r="C70" s="2121"/>
      <c r="F70" s="2079" t="s">
        <v>5620</v>
      </c>
      <c r="J70" s="5572"/>
      <c r="K70" s="5572"/>
      <c r="L70" s="5572"/>
      <c r="M70" s="5572"/>
      <c r="N70" s="5572"/>
      <c r="O70" s="5572"/>
      <c r="P70" s="2068" t="s">
        <v>10</v>
      </c>
      <c r="T70" s="2128"/>
      <c r="V70" s="2068"/>
      <c r="Z70" s="2128"/>
      <c r="AA70" s="2122"/>
    </row>
    <row r="71" spans="3:27" ht="18" customHeight="1">
      <c r="C71" s="2121"/>
      <c r="F71" s="2079" t="s">
        <v>5624</v>
      </c>
      <c r="J71" s="2134"/>
      <c r="K71" s="2127"/>
      <c r="L71" s="5572"/>
      <c r="M71" s="5572"/>
      <c r="N71" s="5572"/>
      <c r="O71" s="5572"/>
      <c r="P71" s="2068" t="s">
        <v>10</v>
      </c>
      <c r="T71" s="2128"/>
      <c r="V71" s="2068"/>
      <c r="Z71" s="2128"/>
      <c r="AA71" s="2122"/>
    </row>
    <row r="72" spans="3:27" ht="18" customHeight="1">
      <c r="C72" s="2121" t="s">
        <v>5625</v>
      </c>
      <c r="G72" s="2133"/>
      <c r="H72" s="2133"/>
      <c r="I72" s="2133"/>
      <c r="J72" s="2133"/>
      <c r="K72" s="2133"/>
      <c r="L72" s="2133"/>
      <c r="M72" s="2133"/>
      <c r="N72" s="2133"/>
      <c r="O72" s="2133"/>
      <c r="P72" s="2068"/>
      <c r="T72" s="2128"/>
      <c r="V72" s="2068"/>
      <c r="Z72" s="2128"/>
      <c r="AA72" s="2122"/>
    </row>
    <row r="73" spans="3:27" ht="18" customHeight="1">
      <c r="C73" s="2121" t="s">
        <v>5626</v>
      </c>
      <c r="G73" s="2133"/>
      <c r="H73" s="2133"/>
      <c r="I73" s="2133"/>
      <c r="J73" s="2133"/>
      <c r="K73" s="2133"/>
      <c r="L73" s="2133"/>
      <c r="M73" s="2133"/>
      <c r="N73" s="2133"/>
      <c r="O73" s="2133"/>
      <c r="P73" s="2068"/>
      <c r="T73" s="2128"/>
      <c r="V73" s="2068"/>
      <c r="Z73" s="2128"/>
      <c r="AA73" s="2122"/>
    </row>
    <row r="74" spans="3:27" ht="18" customHeight="1">
      <c r="C74" s="2121"/>
      <c r="E74" s="1185" t="s">
        <v>139</v>
      </c>
      <c r="F74" s="2079" t="s">
        <v>5627</v>
      </c>
      <c r="G74" s="2133"/>
      <c r="H74" s="2133"/>
      <c r="I74" s="2133"/>
      <c r="J74" s="2133"/>
      <c r="K74" s="2133"/>
      <c r="L74" s="2133"/>
      <c r="M74" s="2133"/>
      <c r="N74" s="2133"/>
      <c r="O74" s="2133"/>
      <c r="P74" s="2068"/>
      <c r="T74" s="2128"/>
      <c r="V74" s="2068"/>
      <c r="Z74" s="2128"/>
      <c r="AA74" s="2122"/>
    </row>
    <row r="75" spans="3:27" ht="18" customHeight="1">
      <c r="C75" s="2121"/>
      <c r="F75" s="2079" t="s">
        <v>4016</v>
      </c>
      <c r="G75" s="2133"/>
      <c r="H75" s="2133"/>
      <c r="I75" s="2133"/>
      <c r="J75" s="2133"/>
      <c r="K75" s="2133"/>
      <c r="L75" s="5575"/>
      <c r="M75" s="5575"/>
      <c r="N75" s="5575"/>
      <c r="O75" s="5575"/>
      <c r="P75" s="2133" t="s">
        <v>5628</v>
      </c>
      <c r="T75" s="2128"/>
      <c r="V75" s="2068"/>
      <c r="Z75" s="2128"/>
      <c r="AA75" s="2122"/>
    </row>
    <row r="76" spans="3:27" ht="18" customHeight="1">
      <c r="C76" s="2121"/>
      <c r="F76" s="2079" t="s">
        <v>4020</v>
      </c>
      <c r="G76" s="2133"/>
      <c r="H76" s="2133"/>
      <c r="I76" s="5575"/>
      <c r="J76" s="5575"/>
      <c r="K76" s="5575"/>
      <c r="L76" s="5575"/>
      <c r="M76" s="5575"/>
      <c r="N76" s="5575"/>
      <c r="O76" s="5575"/>
      <c r="P76" s="2133" t="s">
        <v>5629</v>
      </c>
      <c r="T76" s="2128"/>
      <c r="V76" s="2068"/>
      <c r="Z76" s="2128"/>
      <c r="AA76" s="2122"/>
    </row>
    <row r="77" spans="3:27" ht="18" customHeight="1">
      <c r="C77" s="2121"/>
      <c r="F77" s="2079" t="s">
        <v>4018</v>
      </c>
      <c r="G77" s="2133"/>
      <c r="H77" s="2133"/>
      <c r="I77" s="2133"/>
      <c r="J77" s="2133"/>
      <c r="K77" s="2133"/>
      <c r="L77" s="2133"/>
      <c r="M77" s="2133"/>
      <c r="N77" s="2133"/>
      <c r="O77" s="2133"/>
      <c r="P77" s="2068"/>
      <c r="T77" s="2128"/>
      <c r="V77" s="2068"/>
      <c r="Z77" s="2128"/>
      <c r="AA77" s="2122"/>
    </row>
    <row r="78" spans="3:27" ht="18" customHeight="1">
      <c r="C78" s="2121"/>
      <c r="F78" s="2079" t="s">
        <v>4020</v>
      </c>
      <c r="G78" s="2133"/>
      <c r="H78" s="2133"/>
      <c r="I78" s="5575"/>
      <c r="J78" s="5575"/>
      <c r="K78" s="5575"/>
      <c r="L78" s="5575"/>
      <c r="M78" s="5575"/>
      <c r="N78" s="5575"/>
      <c r="O78" s="5575"/>
      <c r="P78" s="2068" t="s">
        <v>10</v>
      </c>
      <c r="T78" s="2128"/>
      <c r="V78" s="2068"/>
      <c r="Z78" s="2128"/>
      <c r="AA78" s="2122"/>
    </row>
    <row r="79" spans="3:27" ht="18" customHeight="1">
      <c r="C79" s="2121"/>
      <c r="E79" s="1185" t="s">
        <v>139</v>
      </c>
      <c r="F79" s="2079" t="s">
        <v>5630</v>
      </c>
      <c r="G79" s="2133"/>
      <c r="H79" s="2133"/>
      <c r="I79" s="2128"/>
      <c r="J79" s="2128"/>
      <c r="K79" s="2128"/>
      <c r="L79" s="2128"/>
      <c r="M79" s="2128"/>
      <c r="N79" s="2128"/>
      <c r="O79" s="2128"/>
      <c r="P79" s="2068"/>
      <c r="T79" s="2128"/>
      <c r="V79" s="2068"/>
      <c r="Z79" s="2128"/>
      <c r="AA79" s="2122"/>
    </row>
    <row r="80" spans="3:27" ht="18" customHeight="1">
      <c r="C80" s="2121"/>
      <c r="E80" s="1185" t="s">
        <v>139</v>
      </c>
      <c r="F80" s="2079" t="s">
        <v>4180</v>
      </c>
      <c r="J80" s="2134"/>
      <c r="K80" s="2127"/>
      <c r="L80" s="2127"/>
      <c r="M80" s="2127"/>
      <c r="N80" s="2127"/>
      <c r="O80" s="2127"/>
      <c r="P80" s="2068"/>
      <c r="T80" s="2128"/>
      <c r="V80" s="2068"/>
      <c r="Z80" s="2128"/>
      <c r="AA80" s="2122"/>
    </row>
    <row r="81" spans="3:27" ht="18" customHeight="1">
      <c r="C81" s="2121"/>
      <c r="F81" s="2079" t="s">
        <v>9</v>
      </c>
      <c r="G81" s="5573"/>
      <c r="H81" s="5573"/>
      <c r="I81" s="5573"/>
      <c r="J81" s="5573"/>
      <c r="K81" s="5573"/>
      <c r="L81" s="5573"/>
      <c r="M81" s="5573"/>
      <c r="N81" s="5573"/>
      <c r="O81" s="5573"/>
      <c r="P81" s="2068" t="s">
        <v>10</v>
      </c>
      <c r="T81" s="2128"/>
      <c r="V81" s="2068"/>
      <c r="Z81" s="2128"/>
      <c r="AA81" s="2122"/>
    </row>
    <row r="82" spans="3:27" ht="18" customHeight="1">
      <c r="C82" s="2121"/>
      <c r="E82" s="1185" t="s">
        <v>139</v>
      </c>
      <c r="F82" s="2079" t="s">
        <v>5631</v>
      </c>
      <c r="J82" s="2134"/>
      <c r="K82" s="2127"/>
      <c r="L82" s="2127"/>
      <c r="M82" s="2127"/>
      <c r="N82" s="2127"/>
      <c r="O82" s="2127"/>
      <c r="P82" s="2068"/>
      <c r="T82" s="2128"/>
      <c r="V82" s="2068"/>
      <c r="Z82" s="2128"/>
      <c r="AA82" s="2122"/>
    </row>
    <row r="83" spans="3:27" ht="18" customHeight="1">
      <c r="C83" s="2121"/>
      <c r="F83" s="2079" t="s">
        <v>5632</v>
      </c>
      <c r="J83" s="2134"/>
      <c r="K83" s="2127"/>
      <c r="L83" s="2127"/>
      <c r="M83" s="2127"/>
      <c r="N83" s="2127"/>
      <c r="O83" s="2127"/>
      <c r="P83" s="2068"/>
      <c r="T83" s="2128"/>
      <c r="V83" s="2068"/>
      <c r="Z83" s="2128"/>
      <c r="AA83" s="2122"/>
    </row>
    <row r="84" spans="3:27" ht="18" customHeight="1">
      <c r="C84" s="2121" t="s">
        <v>5633</v>
      </c>
      <c r="J84" s="2134"/>
      <c r="K84" s="2127"/>
      <c r="L84" s="2127"/>
      <c r="M84" s="2127"/>
      <c r="N84" s="2127"/>
      <c r="O84" s="2127"/>
      <c r="P84" s="2068"/>
      <c r="T84" s="2128"/>
      <c r="V84" s="2068"/>
      <c r="Z84" s="2128"/>
      <c r="AA84" s="2122"/>
    </row>
    <row r="85" spans="3:27" ht="18" customHeight="1">
      <c r="C85" s="2121"/>
      <c r="E85" s="1185" t="s">
        <v>139</v>
      </c>
      <c r="F85" s="2079" t="s">
        <v>5634</v>
      </c>
      <c r="J85" s="2134"/>
      <c r="K85" s="2127"/>
      <c r="L85" s="2127"/>
      <c r="M85" s="2127"/>
      <c r="N85" s="2127"/>
      <c r="O85" s="2127"/>
      <c r="P85" s="2068"/>
      <c r="T85" s="2128"/>
      <c r="V85" s="2068"/>
      <c r="Z85" s="2128"/>
      <c r="AA85" s="2122"/>
    </row>
    <row r="86" spans="3:27" ht="18" customHeight="1">
      <c r="C86" s="2121"/>
      <c r="F86" s="2079" t="s">
        <v>5617</v>
      </c>
      <c r="G86" s="2133"/>
      <c r="H86" s="2133"/>
      <c r="I86" s="2133"/>
      <c r="J86" s="2133"/>
      <c r="K86" s="2133"/>
      <c r="L86" s="2133"/>
      <c r="M86" s="2133"/>
      <c r="N86" s="2133"/>
      <c r="O86" s="5572"/>
      <c r="P86" s="5572"/>
      <c r="Q86" s="5572"/>
      <c r="R86" s="2079" t="s">
        <v>5618</v>
      </c>
      <c r="T86" s="2128"/>
      <c r="V86" s="2068"/>
      <c r="Z86" s="2128"/>
      <c r="AA86" s="2122"/>
    </row>
    <row r="87" spans="3:27" ht="18" customHeight="1">
      <c r="C87" s="2121"/>
      <c r="F87" s="2079" t="s">
        <v>5619</v>
      </c>
      <c r="G87" s="2133"/>
      <c r="H87" s="2133"/>
      <c r="I87" s="2133"/>
      <c r="J87" s="2133"/>
      <c r="K87" s="2133"/>
      <c r="L87" s="2133"/>
      <c r="M87" s="2133"/>
      <c r="N87" s="2133"/>
      <c r="O87" s="5572"/>
      <c r="P87" s="5572"/>
      <c r="Q87" s="5572"/>
      <c r="R87" s="2079" t="s">
        <v>5618</v>
      </c>
      <c r="T87" s="2128"/>
      <c r="V87" s="2068"/>
      <c r="Z87" s="2128"/>
      <c r="AA87" s="2122"/>
    </row>
    <row r="88" spans="3:27" ht="18" customHeight="1">
      <c r="C88" s="2121"/>
      <c r="F88" s="2079" t="s">
        <v>5620</v>
      </c>
      <c r="J88" s="5572"/>
      <c r="K88" s="5572"/>
      <c r="L88" s="5572"/>
      <c r="M88" s="5572"/>
      <c r="N88" s="5572"/>
      <c r="O88" s="5572"/>
      <c r="P88" s="2068" t="s">
        <v>10</v>
      </c>
      <c r="T88" s="2128"/>
      <c r="V88" s="2068"/>
      <c r="Z88" s="2128"/>
      <c r="AA88" s="2122"/>
    </row>
    <row r="89" spans="3:27" ht="18" customHeight="1">
      <c r="C89" s="2121"/>
      <c r="E89" s="1185" t="s">
        <v>139</v>
      </c>
      <c r="F89" s="2079" t="s">
        <v>5635</v>
      </c>
      <c r="J89" s="2127"/>
      <c r="K89" s="2127"/>
      <c r="L89" s="2127"/>
      <c r="M89" s="2127"/>
      <c r="N89" s="2127"/>
      <c r="O89" s="2127"/>
      <c r="P89" s="2068"/>
      <c r="T89" s="2128"/>
      <c r="V89" s="2068"/>
      <c r="Z89" s="2128"/>
      <c r="AA89" s="2122"/>
    </row>
    <row r="90" spans="3:27" ht="18" customHeight="1">
      <c r="C90" s="2121"/>
      <c r="E90" s="1185" t="s">
        <v>139</v>
      </c>
      <c r="F90" s="2079" t="s">
        <v>4180</v>
      </c>
      <c r="J90" s="2134"/>
      <c r="K90" s="2127"/>
      <c r="L90" s="2127"/>
      <c r="M90" s="2127"/>
      <c r="N90" s="2127"/>
      <c r="O90" s="2127"/>
      <c r="P90" s="2068"/>
      <c r="T90" s="2128"/>
      <c r="V90" s="2068"/>
      <c r="Z90" s="2128"/>
      <c r="AA90" s="2122"/>
    </row>
    <row r="91" spans="3:27" ht="18" customHeight="1">
      <c r="C91" s="2121"/>
      <c r="F91" s="2079" t="s">
        <v>9</v>
      </c>
      <c r="G91" s="5573"/>
      <c r="H91" s="5573"/>
      <c r="I91" s="5573"/>
      <c r="J91" s="5573"/>
      <c r="K91" s="5573"/>
      <c r="L91" s="5573"/>
      <c r="M91" s="5573"/>
      <c r="N91" s="5573"/>
      <c r="O91" s="5573"/>
      <c r="P91" s="2068" t="s">
        <v>10</v>
      </c>
      <c r="T91" s="2128"/>
      <c r="V91" s="2068"/>
      <c r="Z91" s="2128"/>
      <c r="AA91" s="2122"/>
    </row>
    <row r="92" spans="3:27" ht="18" customHeight="1">
      <c r="C92" s="2121"/>
      <c r="E92" s="1185" t="s">
        <v>139</v>
      </c>
      <c r="F92" s="2079" t="s">
        <v>5631</v>
      </c>
      <c r="J92" s="2134"/>
      <c r="K92" s="2127"/>
      <c r="L92" s="2127"/>
      <c r="M92" s="2127"/>
      <c r="N92" s="2127"/>
      <c r="O92" s="2127"/>
      <c r="P92" s="2068"/>
      <c r="T92" s="2128"/>
      <c r="V92" s="2068"/>
      <c r="Z92" s="2128"/>
      <c r="AA92" s="2122"/>
    </row>
    <row r="93" spans="3:27" ht="18" customHeight="1">
      <c r="C93" s="2121"/>
      <c r="F93" s="2079" t="s">
        <v>5632</v>
      </c>
      <c r="J93" s="2134"/>
      <c r="K93" s="2127"/>
      <c r="L93" s="2127"/>
      <c r="M93" s="2127"/>
      <c r="N93" s="2127"/>
      <c r="O93" s="2127"/>
      <c r="P93" s="2068"/>
      <c r="T93" s="2128"/>
      <c r="V93" s="2068"/>
      <c r="Z93" s="2128"/>
      <c r="AA93" s="2122"/>
    </row>
    <row r="94" spans="3:27" ht="18" customHeight="1">
      <c r="C94" s="2121" t="s">
        <v>5636</v>
      </c>
      <c r="J94" s="2134"/>
      <c r="K94" s="2127"/>
      <c r="O94" s="2128"/>
      <c r="P94" s="2068"/>
      <c r="T94" s="2128"/>
      <c r="V94" s="2068"/>
      <c r="Z94" s="2128"/>
      <c r="AA94" s="2122"/>
    </row>
    <row r="95" spans="3:27" ht="18" customHeight="1">
      <c r="C95" s="2121" t="s">
        <v>5626</v>
      </c>
      <c r="J95" s="2134"/>
      <c r="K95" s="2127"/>
      <c r="O95" s="2128"/>
      <c r="P95" s="2068"/>
      <c r="T95" s="2128"/>
      <c r="V95" s="2068"/>
      <c r="Z95" s="2128"/>
      <c r="AA95" s="2122"/>
    </row>
    <row r="96" spans="3:27" ht="18" customHeight="1">
      <c r="C96" s="2121"/>
      <c r="E96" s="1185" t="s">
        <v>139</v>
      </c>
      <c r="F96" s="2079" t="s">
        <v>5627</v>
      </c>
      <c r="G96" s="2133"/>
      <c r="J96" s="2134"/>
      <c r="K96" s="2127"/>
      <c r="O96" s="2128"/>
      <c r="P96" s="2068"/>
      <c r="T96" s="2128"/>
      <c r="V96" s="2068"/>
      <c r="Z96" s="2128"/>
      <c r="AA96" s="2122"/>
    </row>
    <row r="97" spans="3:27" ht="18" customHeight="1">
      <c r="C97" s="2121"/>
      <c r="E97" s="1185" t="s">
        <v>139</v>
      </c>
      <c r="F97" s="2079" t="s">
        <v>5630</v>
      </c>
      <c r="G97" s="2133"/>
      <c r="J97" s="2134"/>
      <c r="K97" s="2127"/>
      <c r="O97" s="2128"/>
      <c r="P97" s="2068"/>
      <c r="T97" s="2128"/>
      <c r="V97" s="2068"/>
      <c r="Z97" s="2128"/>
      <c r="AA97" s="2122"/>
    </row>
    <row r="98" spans="3:27" ht="18" customHeight="1">
      <c r="C98" s="2121"/>
      <c r="E98" s="1185" t="s">
        <v>139</v>
      </c>
      <c r="F98" s="2079" t="s">
        <v>4180</v>
      </c>
      <c r="J98" s="2134"/>
      <c r="K98" s="2127"/>
      <c r="L98" s="2127"/>
      <c r="M98" s="2127"/>
      <c r="N98" s="2127"/>
      <c r="O98" s="2127"/>
      <c r="P98" s="2068"/>
      <c r="T98" s="2128"/>
      <c r="V98" s="2068"/>
      <c r="Z98" s="2128"/>
      <c r="AA98" s="2122"/>
    </row>
    <row r="99" spans="3:27" ht="18" customHeight="1">
      <c r="C99" s="2121"/>
      <c r="F99" s="2079" t="s">
        <v>9</v>
      </c>
      <c r="G99" s="5573"/>
      <c r="H99" s="5573"/>
      <c r="I99" s="5573"/>
      <c r="J99" s="5573"/>
      <c r="K99" s="5573"/>
      <c r="L99" s="5573"/>
      <c r="M99" s="5573"/>
      <c r="N99" s="5573"/>
      <c r="O99" s="5573"/>
      <c r="P99" s="2068" t="s">
        <v>10</v>
      </c>
      <c r="T99" s="2128"/>
      <c r="V99" s="2068"/>
      <c r="Z99" s="2128"/>
      <c r="AA99" s="2122"/>
    </row>
    <row r="100" spans="3:27" ht="18" customHeight="1">
      <c r="C100" s="2121"/>
      <c r="E100" s="1185" t="s">
        <v>139</v>
      </c>
      <c r="F100" s="2079" t="s">
        <v>5631</v>
      </c>
      <c r="J100" s="2134"/>
      <c r="K100" s="2127"/>
      <c r="O100" s="2128"/>
      <c r="P100" s="2068"/>
      <c r="T100" s="2128"/>
      <c r="V100" s="2068"/>
      <c r="Z100" s="2128"/>
      <c r="AA100" s="2122"/>
    </row>
    <row r="101" spans="3:27" ht="18" customHeight="1">
      <c r="C101" s="2121"/>
      <c r="F101" s="2079" t="s">
        <v>5632</v>
      </c>
      <c r="J101" s="2134"/>
      <c r="K101" s="2127"/>
      <c r="O101" s="2128"/>
      <c r="P101" s="2068"/>
      <c r="T101" s="2128"/>
      <c r="V101" s="2068"/>
      <c r="Z101" s="2128"/>
      <c r="AA101" s="2122"/>
    </row>
    <row r="102" spans="3:27" ht="18" customHeight="1">
      <c r="C102" s="2121" t="s">
        <v>5633</v>
      </c>
      <c r="J102" s="2134"/>
      <c r="K102" s="2127"/>
      <c r="O102" s="2128"/>
      <c r="P102" s="2068"/>
      <c r="T102" s="2128"/>
      <c r="V102" s="2068"/>
      <c r="Z102" s="2128"/>
      <c r="AA102" s="2122"/>
    </row>
    <row r="103" spans="3:27" ht="18" customHeight="1">
      <c r="C103" s="2121"/>
      <c r="E103" s="1185" t="s">
        <v>139</v>
      </c>
      <c r="F103" s="2079" t="s">
        <v>5634</v>
      </c>
      <c r="J103" s="2134"/>
      <c r="K103" s="2127"/>
      <c r="L103" s="2127"/>
      <c r="M103" s="2127"/>
      <c r="N103" s="2127"/>
      <c r="O103" s="2127"/>
      <c r="P103" s="2068"/>
      <c r="T103" s="2128"/>
      <c r="V103" s="2068"/>
      <c r="Z103" s="2128"/>
      <c r="AA103" s="2122"/>
    </row>
    <row r="104" spans="3:27" ht="18" customHeight="1">
      <c r="C104" s="2121"/>
      <c r="F104" s="2079" t="s">
        <v>5617</v>
      </c>
      <c r="G104" s="2133"/>
      <c r="H104" s="2133"/>
      <c r="I104" s="2133"/>
      <c r="J104" s="2133"/>
      <c r="K104" s="2133"/>
      <c r="L104" s="2133"/>
      <c r="M104" s="2133"/>
      <c r="N104" s="2133"/>
      <c r="O104" s="5572"/>
      <c r="P104" s="5572"/>
      <c r="Q104" s="5572"/>
      <c r="R104" s="2079" t="s">
        <v>5618</v>
      </c>
      <c r="T104" s="2128"/>
      <c r="V104" s="2068"/>
      <c r="Z104" s="2128"/>
      <c r="AA104" s="2122"/>
    </row>
    <row r="105" spans="3:27" ht="18" customHeight="1">
      <c r="C105" s="2121"/>
      <c r="F105" s="2079" t="s">
        <v>5619</v>
      </c>
      <c r="G105" s="2133"/>
      <c r="H105" s="2133"/>
      <c r="I105" s="2133"/>
      <c r="J105" s="2133"/>
      <c r="K105" s="2133"/>
      <c r="L105" s="2133"/>
      <c r="M105" s="2133"/>
      <c r="N105" s="2133"/>
      <c r="O105" s="5572"/>
      <c r="P105" s="5572"/>
      <c r="Q105" s="5572"/>
      <c r="R105" s="2079" t="s">
        <v>5618</v>
      </c>
      <c r="T105" s="2128"/>
      <c r="V105" s="2068"/>
      <c r="Z105" s="2128"/>
      <c r="AA105" s="2122"/>
    </row>
    <row r="106" spans="3:27" ht="18" customHeight="1">
      <c r="C106" s="2121"/>
      <c r="E106" s="1185" t="s">
        <v>139</v>
      </c>
      <c r="F106" s="2079" t="s">
        <v>5635</v>
      </c>
      <c r="G106" s="2133"/>
      <c r="H106" s="2133"/>
      <c r="I106" s="2133"/>
      <c r="J106" s="2133"/>
      <c r="K106" s="2133"/>
      <c r="L106" s="2133"/>
      <c r="M106" s="2133"/>
      <c r="N106" s="2133"/>
      <c r="O106" s="2127"/>
      <c r="P106" s="2127"/>
      <c r="Q106" s="2127"/>
      <c r="T106" s="2128"/>
      <c r="V106" s="2068"/>
      <c r="Z106" s="2128"/>
      <c r="AA106" s="2122"/>
    </row>
    <row r="107" spans="3:27" ht="18" customHeight="1">
      <c r="C107" s="2121"/>
      <c r="F107" s="2079" t="s">
        <v>5620</v>
      </c>
      <c r="J107" s="5572"/>
      <c r="K107" s="5572"/>
      <c r="L107" s="5572"/>
      <c r="M107" s="5572"/>
      <c r="N107" s="5572"/>
      <c r="O107" s="5572"/>
      <c r="P107" s="2068" t="s">
        <v>10</v>
      </c>
      <c r="T107" s="2128"/>
      <c r="V107" s="2068"/>
      <c r="Z107" s="2128"/>
      <c r="AA107" s="2122"/>
    </row>
    <row r="108" spans="3:27" ht="18" customHeight="1">
      <c r="C108" s="2121"/>
      <c r="E108" s="1185" t="s">
        <v>139</v>
      </c>
      <c r="F108" s="2079" t="s">
        <v>4180</v>
      </c>
      <c r="J108" s="2134"/>
      <c r="K108" s="2127"/>
      <c r="O108" s="2128"/>
      <c r="P108" s="2068"/>
      <c r="T108" s="2128"/>
      <c r="V108" s="2068"/>
      <c r="Z108" s="2128"/>
      <c r="AA108" s="2122"/>
    </row>
    <row r="109" spans="3:27" ht="18" customHeight="1">
      <c r="C109" s="2121"/>
      <c r="F109" s="2079" t="s">
        <v>9</v>
      </c>
      <c r="G109" s="5573"/>
      <c r="H109" s="5573"/>
      <c r="I109" s="5573"/>
      <c r="J109" s="5573"/>
      <c r="K109" s="5573"/>
      <c r="L109" s="5573"/>
      <c r="M109" s="5573"/>
      <c r="N109" s="5573"/>
      <c r="O109" s="5573"/>
      <c r="P109" s="2068" t="s">
        <v>10</v>
      </c>
      <c r="T109" s="2128"/>
      <c r="V109" s="2068"/>
      <c r="Z109" s="2128"/>
      <c r="AA109" s="2122"/>
    </row>
    <row r="110" spans="3:27" ht="18" customHeight="1">
      <c r="C110" s="2121"/>
      <c r="E110" s="1185" t="s">
        <v>139</v>
      </c>
      <c r="F110" s="2079" t="s">
        <v>5631</v>
      </c>
      <c r="J110" s="2134"/>
      <c r="K110" s="2127"/>
      <c r="O110" s="2128"/>
      <c r="P110" s="2068"/>
      <c r="T110" s="2128"/>
      <c r="V110" s="2068"/>
      <c r="Z110" s="2128"/>
      <c r="AA110" s="2122"/>
    </row>
    <row r="111" spans="3:27" ht="18" customHeight="1">
      <c r="C111" s="2121"/>
      <c r="F111" s="2079" t="s">
        <v>5632</v>
      </c>
      <c r="J111" s="2134"/>
      <c r="K111" s="2127"/>
      <c r="O111" s="2128"/>
      <c r="P111" s="2068"/>
      <c r="T111" s="2128"/>
      <c r="V111" s="2068"/>
      <c r="Z111" s="2128"/>
      <c r="AA111" s="2122"/>
    </row>
    <row r="112" spans="3:27" ht="18" customHeight="1">
      <c r="C112" s="2121" t="s">
        <v>5637</v>
      </c>
      <c r="J112" s="2134"/>
      <c r="K112" s="2127"/>
      <c r="O112" s="2128"/>
      <c r="P112" s="2068"/>
      <c r="T112" s="2128"/>
      <c r="V112" s="2068"/>
      <c r="Z112" s="2128"/>
      <c r="AA112" s="2122"/>
    </row>
    <row r="113" spans="3:27" ht="18" customHeight="1">
      <c r="C113" s="2121"/>
      <c r="E113" s="1185" t="s">
        <v>139</v>
      </c>
      <c r="F113" s="2079" t="s">
        <v>5638</v>
      </c>
      <c r="J113" s="2134"/>
      <c r="K113" s="2127"/>
      <c r="O113" s="2128"/>
      <c r="P113" s="2068"/>
      <c r="T113" s="2128"/>
      <c r="V113" s="2068"/>
      <c r="Z113" s="2128"/>
      <c r="AA113" s="2122"/>
    </row>
    <row r="114" spans="3:27" ht="18" customHeight="1">
      <c r="C114" s="2121" t="s">
        <v>5639</v>
      </c>
      <c r="J114" s="2134"/>
      <c r="K114" s="2127"/>
      <c r="O114" s="2128"/>
      <c r="P114" s="2068"/>
      <c r="T114" s="2128"/>
      <c r="V114" s="2068"/>
      <c r="Z114" s="2128"/>
      <c r="AA114" s="2122"/>
    </row>
    <row r="115" spans="3:27" ht="18" customHeight="1">
      <c r="C115" s="2121" t="s">
        <v>5626</v>
      </c>
      <c r="J115" s="2134"/>
      <c r="K115" s="2127"/>
      <c r="O115" s="2128"/>
      <c r="P115" s="2068"/>
      <c r="T115" s="2128"/>
      <c r="V115" s="2068"/>
      <c r="Z115" s="2128"/>
      <c r="AA115" s="2122"/>
    </row>
    <row r="116" spans="3:27" ht="18" customHeight="1">
      <c r="C116" s="2121"/>
      <c r="E116" s="1185" t="s">
        <v>139</v>
      </c>
      <c r="F116" s="2079" t="s">
        <v>5609</v>
      </c>
      <c r="J116" s="2134"/>
      <c r="K116" s="2134"/>
      <c r="O116" s="2128"/>
      <c r="P116" s="2068"/>
      <c r="T116" s="2128"/>
      <c r="V116" s="2068"/>
      <c r="Z116" s="2128"/>
      <c r="AA116" s="2122"/>
    </row>
    <row r="117" spans="3:27" ht="18" customHeight="1">
      <c r="C117" s="2121"/>
      <c r="F117" s="2079" t="s">
        <v>4019</v>
      </c>
      <c r="J117" s="2134"/>
      <c r="K117" s="5574"/>
      <c r="L117" s="5574"/>
      <c r="M117" s="5574"/>
      <c r="N117" s="5574"/>
      <c r="O117" s="5574"/>
      <c r="P117" s="2079" t="s">
        <v>5610</v>
      </c>
      <c r="T117" s="2128"/>
      <c r="V117" s="2068"/>
      <c r="Z117" s="2128"/>
      <c r="AA117" s="2122"/>
    </row>
    <row r="118" spans="3:27" ht="18" customHeight="1">
      <c r="C118" s="2121"/>
      <c r="F118" s="2079" t="s">
        <v>4020</v>
      </c>
      <c r="J118" s="2134"/>
      <c r="K118" s="5574"/>
      <c r="L118" s="5574"/>
      <c r="M118" s="5574"/>
      <c r="N118" s="5574"/>
      <c r="O118" s="5574"/>
      <c r="P118" s="2079" t="s">
        <v>5611</v>
      </c>
      <c r="T118" s="2128"/>
      <c r="V118" s="2068"/>
      <c r="Z118" s="2128"/>
      <c r="AA118" s="2122"/>
    </row>
    <row r="119" spans="3:27" ht="18" customHeight="1">
      <c r="C119" s="2121"/>
      <c r="F119" s="2079" t="s">
        <v>5612</v>
      </c>
      <c r="I119" s="5575"/>
      <c r="J119" s="5575"/>
      <c r="K119" s="5575"/>
      <c r="L119" s="5575"/>
      <c r="M119" s="5575"/>
      <c r="N119" s="5575"/>
      <c r="O119" s="5575"/>
      <c r="P119" s="2068" t="s">
        <v>10</v>
      </c>
      <c r="T119" s="2128"/>
      <c r="V119" s="2068"/>
      <c r="Z119" s="2128"/>
      <c r="AA119" s="2122"/>
    </row>
    <row r="120" spans="3:27" ht="18" customHeight="1">
      <c r="C120" s="2121"/>
      <c r="E120" s="1185" t="s">
        <v>139</v>
      </c>
      <c r="F120" s="2079" t="s">
        <v>5613</v>
      </c>
      <c r="J120" s="2134"/>
      <c r="K120" s="2127"/>
      <c r="L120" s="2127"/>
      <c r="M120" s="2127"/>
      <c r="N120" s="2127"/>
      <c r="O120" s="2127"/>
      <c r="P120" s="2068"/>
      <c r="T120" s="2128"/>
      <c r="V120" s="2068"/>
      <c r="Z120" s="2128"/>
      <c r="AA120" s="2122"/>
    </row>
    <row r="121" spans="3:27" ht="18" customHeight="1">
      <c r="C121" s="2121"/>
      <c r="F121" s="2079" t="s">
        <v>4019</v>
      </c>
      <c r="J121" s="2134"/>
      <c r="K121" s="5574"/>
      <c r="L121" s="5574"/>
      <c r="M121" s="5574"/>
      <c r="N121" s="5574"/>
      <c r="O121" s="5574"/>
      <c r="P121" s="2079" t="s">
        <v>5610</v>
      </c>
      <c r="T121" s="2128"/>
      <c r="V121" s="2068"/>
      <c r="Z121" s="2128"/>
      <c r="AA121" s="2122"/>
    </row>
    <row r="122" spans="3:27" ht="18" customHeight="1">
      <c r="C122" s="2121"/>
      <c r="F122" s="2079" t="s">
        <v>4020</v>
      </c>
      <c r="J122" s="2134"/>
      <c r="K122" s="5574"/>
      <c r="L122" s="5574"/>
      <c r="M122" s="5574"/>
      <c r="N122" s="5574"/>
      <c r="O122" s="5574"/>
      <c r="P122" s="2079" t="s">
        <v>5611</v>
      </c>
      <c r="T122" s="2128"/>
      <c r="V122" s="2068"/>
      <c r="Z122" s="2128"/>
      <c r="AA122" s="2122"/>
    </row>
    <row r="123" spans="3:27" ht="18" customHeight="1">
      <c r="C123" s="2121"/>
      <c r="F123" s="2079" t="s">
        <v>5612</v>
      </c>
      <c r="I123" s="5575"/>
      <c r="J123" s="5575"/>
      <c r="K123" s="5575"/>
      <c r="L123" s="5575"/>
      <c r="M123" s="5575"/>
      <c r="N123" s="5575"/>
      <c r="O123" s="5575"/>
      <c r="P123" s="2068" t="s">
        <v>10</v>
      </c>
      <c r="T123" s="2128"/>
      <c r="V123" s="2068"/>
      <c r="Z123" s="2128"/>
      <c r="AA123" s="2122"/>
    </row>
    <row r="124" spans="3:27" ht="18" customHeight="1">
      <c r="C124" s="2121"/>
      <c r="E124" s="1185" t="s">
        <v>139</v>
      </c>
      <c r="F124" s="2079" t="s">
        <v>4180</v>
      </c>
      <c r="J124" s="2134"/>
      <c r="K124" s="2127"/>
      <c r="L124" s="2127"/>
      <c r="M124" s="2127"/>
      <c r="N124" s="2127"/>
      <c r="O124" s="2127"/>
      <c r="P124" s="2068"/>
      <c r="T124" s="2128"/>
      <c r="V124" s="2068"/>
      <c r="Z124" s="2128"/>
      <c r="AA124" s="2122"/>
    </row>
    <row r="125" spans="3:27" ht="18" customHeight="1">
      <c r="C125" s="2121"/>
      <c r="F125" s="2079" t="s">
        <v>9</v>
      </c>
      <c r="G125" s="5573"/>
      <c r="H125" s="5573"/>
      <c r="I125" s="5573"/>
      <c r="J125" s="5573"/>
      <c r="K125" s="5573"/>
      <c r="L125" s="5573"/>
      <c r="M125" s="5573"/>
      <c r="N125" s="5573"/>
      <c r="O125" s="5573"/>
      <c r="P125" s="2068" t="s">
        <v>10</v>
      </c>
      <c r="T125" s="2128"/>
      <c r="V125" s="2068"/>
      <c r="Z125" s="2128"/>
      <c r="AA125" s="2122"/>
    </row>
    <row r="126" spans="3:27" ht="18" customHeight="1">
      <c r="C126" s="2121"/>
      <c r="E126" s="1185" t="s">
        <v>139</v>
      </c>
      <c r="F126" s="2079" t="s">
        <v>5614</v>
      </c>
      <c r="J126" s="2134"/>
      <c r="K126" s="2127"/>
      <c r="L126" s="2127"/>
      <c r="M126" s="2127"/>
      <c r="N126" s="2127"/>
      <c r="O126" s="2127"/>
      <c r="P126" s="2068"/>
      <c r="T126" s="2128"/>
      <c r="V126" s="2068"/>
      <c r="Z126" s="2128"/>
      <c r="AA126" s="2122"/>
    </row>
    <row r="127" spans="3:27" ht="18" customHeight="1">
      <c r="C127" s="2121" t="s">
        <v>5633</v>
      </c>
      <c r="J127" s="2134"/>
      <c r="K127" s="2127"/>
      <c r="O127" s="2128"/>
      <c r="P127" s="2068"/>
      <c r="T127" s="2128"/>
      <c r="V127" s="2068"/>
      <c r="Z127" s="2128"/>
      <c r="AA127" s="2122"/>
    </row>
    <row r="128" spans="3:27" ht="18" customHeight="1">
      <c r="C128" s="2121"/>
      <c r="E128" s="1185" t="s">
        <v>139</v>
      </c>
      <c r="F128" s="2079" t="s">
        <v>5616</v>
      </c>
      <c r="J128" s="2134"/>
      <c r="K128" s="2127"/>
      <c r="L128" s="2127"/>
      <c r="M128" s="2127"/>
      <c r="N128" s="2127"/>
      <c r="O128" s="2127"/>
      <c r="P128" s="2068"/>
      <c r="T128" s="2128"/>
      <c r="V128" s="2068"/>
      <c r="Z128" s="2128"/>
      <c r="AA128" s="2122"/>
    </row>
    <row r="129" spans="3:27" ht="18" customHeight="1">
      <c r="C129" s="2121"/>
      <c r="F129" s="2079" t="s">
        <v>5617</v>
      </c>
      <c r="J129" s="2134"/>
      <c r="K129" s="2127"/>
      <c r="L129" s="2127"/>
      <c r="M129" s="2127"/>
      <c r="N129" s="2134"/>
      <c r="O129" s="5572"/>
      <c r="P129" s="5572"/>
      <c r="Q129" s="5572"/>
      <c r="R129" s="2079" t="s">
        <v>5618</v>
      </c>
      <c r="T129" s="2128"/>
      <c r="V129" s="2068"/>
      <c r="Z129" s="2128"/>
      <c r="AA129" s="2122"/>
    </row>
    <row r="130" spans="3:27" ht="18" customHeight="1">
      <c r="C130" s="2121"/>
      <c r="F130" s="2079" t="s">
        <v>5619</v>
      </c>
      <c r="J130" s="2134"/>
      <c r="K130" s="2127"/>
      <c r="L130" s="2127"/>
      <c r="M130" s="2127"/>
      <c r="N130" s="2127"/>
      <c r="O130" s="5572"/>
      <c r="P130" s="5572"/>
      <c r="Q130" s="5572"/>
      <c r="R130" s="2079" t="s">
        <v>5618</v>
      </c>
      <c r="T130" s="2128"/>
      <c r="V130" s="2068"/>
      <c r="Z130" s="2128"/>
      <c r="AA130" s="2122"/>
    </row>
    <row r="131" spans="3:27" ht="18" customHeight="1">
      <c r="C131" s="2121"/>
      <c r="F131" s="2079" t="s">
        <v>5620</v>
      </c>
      <c r="J131" s="5571"/>
      <c r="K131" s="5571"/>
      <c r="L131" s="5571"/>
      <c r="M131" s="5571"/>
      <c r="N131" s="5571"/>
      <c r="O131" s="5571"/>
      <c r="P131" s="2068" t="s">
        <v>10</v>
      </c>
      <c r="T131" s="2128"/>
      <c r="V131" s="2068"/>
      <c r="Z131" s="2128"/>
      <c r="AA131" s="2122"/>
    </row>
    <row r="132" spans="3:27" ht="18" customHeight="1">
      <c r="C132" s="2121"/>
      <c r="F132" s="2079" t="s">
        <v>5621</v>
      </c>
      <c r="J132" s="2134"/>
      <c r="K132" s="2127"/>
      <c r="L132" s="5571"/>
      <c r="M132" s="5571"/>
      <c r="N132" s="5571"/>
      <c r="O132" s="5571"/>
      <c r="P132" s="2068" t="s">
        <v>10</v>
      </c>
      <c r="T132" s="2128"/>
      <c r="V132" s="2068"/>
      <c r="Z132" s="2128"/>
      <c r="AA132" s="2122"/>
    </row>
    <row r="133" spans="3:27" ht="18" customHeight="1">
      <c r="C133" s="2121"/>
      <c r="E133" s="1185" t="s">
        <v>139</v>
      </c>
      <c r="F133" s="2079" t="s">
        <v>5622</v>
      </c>
      <c r="J133" s="2134"/>
      <c r="K133" s="2127"/>
      <c r="L133" s="2127"/>
      <c r="M133" s="2127"/>
      <c r="N133" s="2127"/>
      <c r="O133" s="2127"/>
      <c r="P133" s="2068"/>
      <c r="T133" s="2128"/>
      <c r="V133" s="2068"/>
      <c r="Z133" s="2128"/>
      <c r="AA133" s="2122"/>
    </row>
    <row r="134" spans="3:27" ht="18" customHeight="1">
      <c r="C134" s="2121"/>
      <c r="F134" s="2079" t="s">
        <v>5620</v>
      </c>
      <c r="J134" s="5571"/>
      <c r="K134" s="5571"/>
      <c r="L134" s="5571"/>
      <c r="M134" s="5571"/>
      <c r="N134" s="5571"/>
      <c r="O134" s="5571"/>
      <c r="P134" s="2068" t="s">
        <v>10</v>
      </c>
      <c r="T134" s="2128"/>
      <c r="V134" s="2068"/>
      <c r="Z134" s="2128"/>
      <c r="AA134" s="2122"/>
    </row>
    <row r="135" spans="3:27" ht="18" customHeight="1">
      <c r="C135" s="2121"/>
      <c r="F135" s="2079" t="s">
        <v>5621</v>
      </c>
      <c r="J135" s="2134"/>
      <c r="K135" s="2127"/>
      <c r="L135" s="5571"/>
      <c r="M135" s="5571"/>
      <c r="N135" s="5571"/>
      <c r="O135" s="5571"/>
      <c r="P135" s="2068" t="s">
        <v>10</v>
      </c>
      <c r="T135" s="2128"/>
      <c r="V135" s="2068"/>
      <c r="Z135" s="2128"/>
      <c r="AA135" s="2122"/>
    </row>
    <row r="136" spans="3:27" ht="18" customHeight="1">
      <c r="C136" s="2121"/>
      <c r="E136" s="1185" t="s">
        <v>139</v>
      </c>
      <c r="F136" s="2079" t="s">
        <v>4180</v>
      </c>
      <c r="J136" s="2134"/>
      <c r="K136" s="2127"/>
      <c r="L136" s="2127"/>
      <c r="M136" s="2127"/>
      <c r="N136" s="2127"/>
      <c r="O136" s="2127"/>
      <c r="P136" s="2068"/>
      <c r="T136" s="2128"/>
      <c r="V136" s="2068"/>
      <c r="Z136" s="2128"/>
      <c r="AA136" s="2122"/>
    </row>
    <row r="137" spans="3:27" ht="18" customHeight="1">
      <c r="C137" s="2121"/>
      <c r="F137" s="2079" t="s">
        <v>9</v>
      </c>
      <c r="G137" s="5573"/>
      <c r="H137" s="5573"/>
      <c r="I137" s="5573"/>
      <c r="J137" s="5573"/>
      <c r="K137" s="5573"/>
      <c r="L137" s="5573"/>
      <c r="M137" s="5573"/>
      <c r="N137" s="5573"/>
      <c r="O137" s="5573"/>
      <c r="P137" s="2068" t="s">
        <v>10</v>
      </c>
      <c r="T137" s="2128"/>
      <c r="V137" s="2068"/>
      <c r="Z137" s="2128"/>
      <c r="AA137" s="2122"/>
    </row>
    <row r="138" spans="3:27" ht="18" customHeight="1">
      <c r="C138" s="2121"/>
      <c r="E138" s="1185" t="s">
        <v>139</v>
      </c>
      <c r="F138" s="2079" t="s">
        <v>5631</v>
      </c>
      <c r="G138" s="2133"/>
      <c r="H138" s="2133"/>
      <c r="I138" s="2133"/>
      <c r="J138" s="2133"/>
      <c r="K138" s="2133"/>
      <c r="L138" s="2133"/>
      <c r="M138" s="2133"/>
      <c r="N138" s="2133"/>
      <c r="O138" s="2133"/>
      <c r="P138" s="2068"/>
      <c r="T138" s="2128"/>
      <c r="V138" s="2068"/>
      <c r="Z138" s="2128"/>
      <c r="AA138" s="2122"/>
    </row>
    <row r="139" spans="3:27" ht="18" customHeight="1">
      <c r="C139" s="2121"/>
      <c r="F139" s="2079" t="s">
        <v>5632</v>
      </c>
      <c r="G139" s="2133"/>
      <c r="H139" s="2133"/>
      <c r="I139" s="2133"/>
      <c r="J139" s="2133"/>
      <c r="K139" s="2133"/>
      <c r="L139" s="2133"/>
      <c r="M139" s="2133"/>
      <c r="N139" s="2133"/>
      <c r="O139" s="2133"/>
      <c r="P139" s="2068"/>
      <c r="T139" s="2128"/>
      <c r="V139" s="2068"/>
      <c r="Z139" s="2128"/>
      <c r="AA139" s="2122"/>
    </row>
    <row r="140" spans="3:27" ht="18" customHeight="1">
      <c r="C140" s="2121"/>
      <c r="F140" s="2079" t="s">
        <v>5617</v>
      </c>
      <c r="G140" s="2133"/>
      <c r="H140" s="2133"/>
      <c r="I140" s="2133"/>
      <c r="J140" s="2133"/>
      <c r="K140" s="2133"/>
      <c r="L140" s="2133"/>
      <c r="M140" s="2133"/>
      <c r="N140" s="2133"/>
      <c r="O140" s="5572"/>
      <c r="P140" s="5572"/>
      <c r="Q140" s="5572"/>
      <c r="R140" s="2079" t="s">
        <v>5618</v>
      </c>
      <c r="T140" s="2128"/>
      <c r="V140" s="2068"/>
      <c r="Z140" s="2128"/>
      <c r="AA140" s="2122"/>
    </row>
    <row r="141" spans="3:27" ht="18" customHeight="1">
      <c r="C141" s="2121"/>
      <c r="F141" s="2079" t="s">
        <v>5619</v>
      </c>
      <c r="G141" s="2133"/>
      <c r="H141" s="2133"/>
      <c r="I141" s="2133"/>
      <c r="J141" s="2133"/>
      <c r="K141" s="2133"/>
      <c r="L141" s="2133"/>
      <c r="M141" s="2133"/>
      <c r="N141" s="2133"/>
      <c r="O141" s="5572"/>
      <c r="P141" s="5572"/>
      <c r="Q141" s="5572"/>
      <c r="R141" s="2079" t="s">
        <v>5618</v>
      </c>
      <c r="T141" s="2128"/>
      <c r="V141" s="2068"/>
      <c r="Z141" s="2128"/>
      <c r="AA141" s="2122"/>
    </row>
    <row r="142" spans="3:27" ht="18" customHeight="1">
      <c r="C142" s="2121"/>
      <c r="F142" s="2079" t="s">
        <v>5620</v>
      </c>
      <c r="J142" s="5572"/>
      <c r="K142" s="5572"/>
      <c r="L142" s="5572"/>
      <c r="M142" s="5572"/>
      <c r="N142" s="5572"/>
      <c r="O142" s="5572"/>
      <c r="P142" s="2068" t="s">
        <v>10</v>
      </c>
      <c r="T142" s="2128"/>
      <c r="V142" s="2068"/>
      <c r="Z142" s="2128"/>
      <c r="AA142" s="2122"/>
    </row>
    <row r="143" spans="3:27" ht="18" customHeight="1">
      <c r="C143" s="2121"/>
      <c r="F143" s="2079" t="s">
        <v>5624</v>
      </c>
      <c r="J143" s="2134"/>
      <c r="K143" s="2127"/>
      <c r="L143" s="5572"/>
      <c r="M143" s="5572"/>
      <c r="N143" s="5572"/>
      <c r="O143" s="5572"/>
      <c r="P143" s="2068" t="s">
        <v>10</v>
      </c>
      <c r="T143" s="2128"/>
      <c r="AA143" s="2122"/>
    </row>
    <row r="144" spans="3:27" ht="18" customHeight="1">
      <c r="C144" s="2124"/>
      <c r="D144" s="2125"/>
      <c r="E144" s="2125"/>
      <c r="F144" s="2125"/>
      <c r="G144" s="2125"/>
      <c r="H144" s="2125"/>
      <c r="I144" s="2125"/>
      <c r="J144" s="2135"/>
      <c r="K144" s="2136"/>
      <c r="L144" s="2136"/>
      <c r="M144" s="2136"/>
      <c r="N144" s="2136"/>
      <c r="O144" s="2136"/>
      <c r="P144" s="2087"/>
      <c r="Q144" s="2125"/>
      <c r="R144" s="2125"/>
      <c r="S144" s="2125"/>
      <c r="T144" s="2137"/>
      <c r="U144" s="2125"/>
      <c r="V144" s="2125"/>
      <c r="W144" s="2125"/>
      <c r="X144" s="2125"/>
      <c r="Y144" s="2125"/>
      <c r="Z144" s="2125"/>
      <c r="AA144" s="2126"/>
    </row>
    <row r="145" spans="3:27" ht="18" customHeight="1">
      <c r="C145" s="2117" t="s">
        <v>5640</v>
      </c>
      <c r="D145" s="2118"/>
      <c r="E145" s="2118"/>
      <c r="F145" s="2118"/>
      <c r="G145" s="2118"/>
      <c r="H145" s="2118"/>
      <c r="I145" s="2118"/>
      <c r="J145" s="2118"/>
      <c r="K145" s="2118"/>
      <c r="L145" s="2118"/>
      <c r="M145" s="2118"/>
      <c r="N145" s="2118"/>
      <c r="O145" s="2118"/>
      <c r="P145" s="2118"/>
      <c r="Q145" s="2118"/>
      <c r="R145" s="2118"/>
      <c r="S145" s="2118"/>
      <c r="T145" s="2118"/>
      <c r="U145" s="2118"/>
      <c r="V145" s="2118"/>
      <c r="W145" s="2118"/>
      <c r="X145" s="2118"/>
      <c r="Y145" s="2118"/>
      <c r="Z145" s="2118"/>
      <c r="AA145" s="2119"/>
    </row>
    <row r="146" spans="3:27" ht="18" customHeight="1">
      <c r="C146" s="2121" t="s">
        <v>5626</v>
      </c>
      <c r="AA146" s="2122"/>
    </row>
    <row r="147" spans="3:27" ht="18" customHeight="1">
      <c r="C147" s="2121"/>
      <c r="E147" s="1185" t="s">
        <v>139</v>
      </c>
      <c r="F147" s="2079" t="s">
        <v>5627</v>
      </c>
      <c r="AA147" s="2122"/>
    </row>
    <row r="148" spans="3:27" ht="18" customHeight="1">
      <c r="C148" s="2121"/>
      <c r="E148" s="1185" t="s">
        <v>139</v>
      </c>
      <c r="F148" s="2079" t="s">
        <v>5630</v>
      </c>
      <c r="AA148" s="2122"/>
    </row>
    <row r="149" spans="3:27" ht="18" customHeight="1">
      <c r="C149" s="2121"/>
      <c r="E149" s="1185" t="s">
        <v>139</v>
      </c>
      <c r="F149" s="2079" t="s">
        <v>4180</v>
      </c>
      <c r="J149" s="2134"/>
      <c r="K149" s="2127"/>
      <c r="L149" s="2127"/>
      <c r="M149" s="2127"/>
      <c r="N149" s="2127"/>
      <c r="O149" s="2127"/>
      <c r="P149" s="2068"/>
      <c r="AA149" s="2122"/>
    </row>
    <row r="150" spans="3:27" ht="18" customHeight="1">
      <c r="C150" s="2121"/>
      <c r="F150" s="2079" t="s">
        <v>9</v>
      </c>
      <c r="G150" s="5573"/>
      <c r="H150" s="5573"/>
      <c r="I150" s="5573"/>
      <c r="J150" s="5573"/>
      <c r="K150" s="5573"/>
      <c r="L150" s="5573"/>
      <c r="M150" s="5573"/>
      <c r="N150" s="5573"/>
      <c r="O150" s="5573"/>
      <c r="P150" s="2068" t="s">
        <v>10</v>
      </c>
      <c r="AA150" s="2122"/>
    </row>
    <row r="151" spans="3:27" ht="18" customHeight="1">
      <c r="C151" s="2121"/>
      <c r="E151" s="1185" t="s">
        <v>139</v>
      </c>
      <c r="F151" s="2079" t="s">
        <v>5631</v>
      </c>
      <c r="AA151" s="2122"/>
    </row>
    <row r="152" spans="3:27" ht="18" customHeight="1">
      <c r="C152" s="2121"/>
      <c r="F152" s="2079" t="s">
        <v>5632</v>
      </c>
      <c r="AA152" s="2122"/>
    </row>
    <row r="153" spans="3:27" ht="18" customHeight="1">
      <c r="C153" s="2121" t="s">
        <v>5633</v>
      </c>
      <c r="AA153" s="2122"/>
    </row>
    <row r="154" spans="3:27" ht="18" customHeight="1">
      <c r="C154" s="2121"/>
      <c r="E154" s="1185" t="s">
        <v>139</v>
      </c>
      <c r="F154" s="2079" t="s">
        <v>5634</v>
      </c>
      <c r="J154" s="2134"/>
      <c r="K154" s="2127"/>
      <c r="L154" s="2127"/>
      <c r="M154" s="2127"/>
      <c r="N154" s="2127"/>
      <c r="O154" s="2127"/>
      <c r="P154" s="2068"/>
      <c r="AA154" s="2122"/>
    </row>
    <row r="155" spans="3:27" ht="18" customHeight="1">
      <c r="C155" s="2121"/>
      <c r="F155" s="2079" t="s">
        <v>5617</v>
      </c>
      <c r="G155" s="2133"/>
      <c r="H155" s="2133"/>
      <c r="I155" s="2133"/>
      <c r="J155" s="2133"/>
      <c r="K155" s="2133"/>
      <c r="L155" s="2133"/>
      <c r="M155" s="2133"/>
      <c r="N155" s="2133"/>
      <c r="O155" s="5572"/>
      <c r="P155" s="5572"/>
      <c r="Q155" s="5572"/>
      <c r="R155" s="2079" t="s">
        <v>5618</v>
      </c>
      <c r="AA155" s="2122"/>
    </row>
    <row r="156" spans="3:27" ht="18" customHeight="1">
      <c r="C156" s="2121"/>
      <c r="F156" s="2079" t="s">
        <v>5619</v>
      </c>
      <c r="G156" s="2133"/>
      <c r="H156" s="2133"/>
      <c r="I156" s="2133"/>
      <c r="J156" s="2133"/>
      <c r="K156" s="2133"/>
      <c r="L156" s="2133"/>
      <c r="M156" s="2133"/>
      <c r="N156" s="2133"/>
      <c r="O156" s="5572"/>
      <c r="P156" s="5572"/>
      <c r="Q156" s="5572"/>
      <c r="R156" s="2079" t="s">
        <v>5618</v>
      </c>
      <c r="AA156" s="2122"/>
    </row>
    <row r="157" spans="3:27" ht="18" customHeight="1">
      <c r="C157" s="2121"/>
      <c r="F157" s="2079" t="s">
        <v>5620</v>
      </c>
      <c r="J157" s="5572"/>
      <c r="K157" s="5572"/>
      <c r="L157" s="5572"/>
      <c r="M157" s="5572"/>
      <c r="N157" s="5572"/>
      <c r="O157" s="5572"/>
      <c r="P157" s="2068" t="s">
        <v>10</v>
      </c>
      <c r="AA157" s="2122"/>
    </row>
    <row r="158" spans="3:27" ht="18" customHeight="1">
      <c r="C158" s="2121"/>
      <c r="E158" s="1185" t="s">
        <v>139</v>
      </c>
      <c r="F158" s="2079" t="s">
        <v>5635</v>
      </c>
      <c r="J158" s="2127"/>
      <c r="K158" s="2127"/>
      <c r="L158" s="2127"/>
      <c r="M158" s="2127"/>
      <c r="N158" s="2127"/>
      <c r="O158" s="2127"/>
      <c r="P158" s="2068"/>
      <c r="AA158" s="2122"/>
    </row>
    <row r="159" spans="3:27" ht="18" customHeight="1">
      <c r="C159" s="2121"/>
      <c r="E159" s="1185" t="s">
        <v>139</v>
      </c>
      <c r="F159" s="2079" t="s">
        <v>4180</v>
      </c>
      <c r="J159" s="2134"/>
      <c r="K159" s="2127"/>
      <c r="O159" s="2128"/>
      <c r="P159" s="2068"/>
      <c r="AA159" s="2122"/>
    </row>
    <row r="160" spans="3:27" ht="18" customHeight="1">
      <c r="C160" s="2121"/>
      <c r="F160" s="2079" t="s">
        <v>9</v>
      </c>
      <c r="G160" s="5573"/>
      <c r="H160" s="5573"/>
      <c r="I160" s="5573"/>
      <c r="J160" s="5573"/>
      <c r="K160" s="5573"/>
      <c r="L160" s="5573"/>
      <c r="M160" s="5573"/>
      <c r="N160" s="5573"/>
      <c r="O160" s="5573"/>
      <c r="P160" s="2068" t="s">
        <v>10</v>
      </c>
      <c r="AA160" s="2122"/>
    </row>
    <row r="161" spans="3:27" ht="18" customHeight="1">
      <c r="C161" s="2121"/>
      <c r="E161" s="1185" t="s">
        <v>139</v>
      </c>
      <c r="F161" s="2079" t="s">
        <v>5631</v>
      </c>
      <c r="AA161" s="2122"/>
    </row>
    <row r="162" spans="3:27" ht="18" customHeight="1">
      <c r="C162" s="2121"/>
      <c r="F162" s="2079" t="s">
        <v>5632</v>
      </c>
      <c r="AA162" s="2122"/>
    </row>
    <row r="163" spans="3:27" ht="18" customHeight="1">
      <c r="C163" s="2121"/>
      <c r="E163" s="1185" t="s">
        <v>139</v>
      </c>
      <c r="F163" s="2079" t="s">
        <v>5641</v>
      </c>
      <c r="AA163" s="2122"/>
    </row>
    <row r="164" spans="3:27" ht="18" customHeight="1">
      <c r="C164" s="2121" t="s">
        <v>5639</v>
      </c>
      <c r="AA164" s="2122"/>
    </row>
    <row r="165" spans="3:27" ht="18" customHeight="1">
      <c r="C165" s="2121" t="s">
        <v>5626</v>
      </c>
      <c r="AA165" s="2122"/>
    </row>
    <row r="166" spans="3:27" ht="18" customHeight="1">
      <c r="C166" s="2121"/>
      <c r="E166" s="1185" t="s">
        <v>139</v>
      </c>
      <c r="F166" s="2079" t="s">
        <v>5609</v>
      </c>
      <c r="J166" s="2134"/>
      <c r="K166" s="2134"/>
      <c r="O166" s="2128"/>
      <c r="P166" s="2068"/>
      <c r="AA166" s="2122"/>
    </row>
    <row r="167" spans="3:27" ht="18" customHeight="1">
      <c r="C167" s="2121"/>
      <c r="F167" s="2079" t="s">
        <v>4019</v>
      </c>
      <c r="J167" s="2134"/>
      <c r="K167" s="5574"/>
      <c r="L167" s="5574"/>
      <c r="M167" s="5574"/>
      <c r="N167" s="5574"/>
      <c r="O167" s="5574"/>
      <c r="P167" s="2079" t="s">
        <v>5610</v>
      </c>
      <c r="AA167" s="2122"/>
    </row>
    <row r="168" spans="3:27" ht="18" customHeight="1">
      <c r="C168" s="2121"/>
      <c r="F168" s="2079" t="s">
        <v>4020</v>
      </c>
      <c r="J168" s="2134"/>
      <c r="K168" s="5574"/>
      <c r="L168" s="5574"/>
      <c r="M168" s="5574"/>
      <c r="N168" s="5574"/>
      <c r="O168" s="5574"/>
      <c r="P168" s="2079" t="s">
        <v>5611</v>
      </c>
      <c r="AA168" s="2122"/>
    </row>
    <row r="169" spans="3:27" ht="18" customHeight="1">
      <c r="C169" s="2121"/>
      <c r="F169" s="2079" t="s">
        <v>5612</v>
      </c>
      <c r="I169" s="5575"/>
      <c r="J169" s="5575"/>
      <c r="K169" s="5575"/>
      <c r="L169" s="5575"/>
      <c r="M169" s="5575"/>
      <c r="N169" s="5575"/>
      <c r="O169" s="5575"/>
      <c r="P169" s="2068" t="s">
        <v>10</v>
      </c>
      <c r="AA169" s="2122"/>
    </row>
    <row r="170" spans="3:27" ht="18" customHeight="1">
      <c r="C170" s="2121"/>
      <c r="E170" s="1185" t="s">
        <v>139</v>
      </c>
      <c r="F170" s="2079" t="s">
        <v>4180</v>
      </c>
      <c r="J170" s="2134"/>
      <c r="K170" s="2127"/>
      <c r="O170" s="2128"/>
      <c r="P170" s="2068"/>
      <c r="AA170" s="2122"/>
    </row>
    <row r="171" spans="3:27" ht="18" customHeight="1">
      <c r="C171" s="2121"/>
      <c r="F171" s="2079" t="s">
        <v>9</v>
      </c>
      <c r="G171" s="5573"/>
      <c r="H171" s="5573"/>
      <c r="I171" s="5573"/>
      <c r="J171" s="5573"/>
      <c r="K171" s="5573"/>
      <c r="L171" s="5573"/>
      <c r="M171" s="5573"/>
      <c r="N171" s="5573"/>
      <c r="O171" s="5573"/>
      <c r="P171" s="2068" t="s">
        <v>10</v>
      </c>
      <c r="AA171" s="2122"/>
    </row>
    <row r="172" spans="3:27" ht="18" customHeight="1">
      <c r="C172" s="2121" t="s">
        <v>5633</v>
      </c>
      <c r="AA172" s="2122"/>
    </row>
    <row r="173" spans="3:27" ht="18" customHeight="1">
      <c r="C173" s="2121"/>
      <c r="E173" s="1185" t="s">
        <v>139</v>
      </c>
      <c r="F173" s="2079" t="s">
        <v>5642</v>
      </c>
      <c r="AA173" s="2122"/>
    </row>
    <row r="174" spans="3:27" ht="18" customHeight="1">
      <c r="C174" s="2121"/>
      <c r="F174" s="2079" t="s">
        <v>4014</v>
      </c>
      <c r="G174" s="2133"/>
      <c r="H174" s="2133"/>
      <c r="I174" s="2133"/>
      <c r="J174" s="2133"/>
      <c r="K174" s="2133"/>
      <c r="L174" s="2133"/>
      <c r="M174" s="2133"/>
      <c r="N174" s="2133"/>
      <c r="O174" s="5572"/>
      <c r="P174" s="5572"/>
      <c r="Q174" s="5572"/>
      <c r="R174" s="2079" t="s">
        <v>5618</v>
      </c>
      <c r="AA174" s="2122"/>
    </row>
    <row r="175" spans="3:27" ht="18" customHeight="1">
      <c r="C175" s="2121"/>
      <c r="F175" s="2079" t="s">
        <v>4015</v>
      </c>
      <c r="G175" s="2133"/>
      <c r="H175" s="2133"/>
      <c r="I175" s="2133"/>
      <c r="J175" s="2133"/>
      <c r="K175" s="2133"/>
      <c r="L175" s="2133"/>
      <c r="M175" s="2133"/>
      <c r="N175" s="2133"/>
      <c r="O175" s="5572"/>
      <c r="P175" s="5572"/>
      <c r="Q175" s="5572"/>
      <c r="R175" s="2079" t="s">
        <v>5618</v>
      </c>
      <c r="AA175" s="2122"/>
    </row>
    <row r="176" spans="3:27" ht="18" customHeight="1">
      <c r="C176" s="2121"/>
      <c r="F176" s="2079" t="s">
        <v>5643</v>
      </c>
      <c r="J176" s="5572"/>
      <c r="K176" s="5572"/>
      <c r="L176" s="5572"/>
      <c r="M176" s="5572"/>
      <c r="N176" s="5572"/>
      <c r="O176" s="5572"/>
      <c r="P176" s="2068" t="s">
        <v>10</v>
      </c>
      <c r="AA176" s="2122"/>
    </row>
    <row r="177" spans="3:27" ht="18" customHeight="1">
      <c r="C177" s="2121"/>
      <c r="E177" s="1185" t="s">
        <v>139</v>
      </c>
      <c r="F177" s="2079" t="s">
        <v>4180</v>
      </c>
      <c r="J177" s="2134"/>
      <c r="K177" s="2127"/>
      <c r="O177" s="2128"/>
      <c r="P177" s="2068"/>
      <c r="AA177" s="2122"/>
    </row>
    <row r="178" spans="3:27" ht="18" customHeight="1">
      <c r="C178" s="2121"/>
      <c r="F178" s="2079" t="s">
        <v>9</v>
      </c>
      <c r="G178" s="5573"/>
      <c r="H178" s="5573"/>
      <c r="I178" s="5573"/>
      <c r="J178" s="5573"/>
      <c r="K178" s="5573"/>
      <c r="L178" s="5573"/>
      <c r="M178" s="5573"/>
      <c r="N178" s="5573"/>
      <c r="O178" s="5573"/>
      <c r="P178" s="2068" t="s">
        <v>10</v>
      </c>
      <c r="AA178" s="2122"/>
    </row>
    <row r="179" spans="3:27" ht="18" customHeight="1">
      <c r="C179" s="2121" t="s">
        <v>5640</v>
      </c>
      <c r="AA179" s="2122"/>
    </row>
    <row r="180" spans="3:27" ht="18" customHeight="1">
      <c r="C180" s="2121" t="s">
        <v>5626</v>
      </c>
      <c r="AA180" s="2122"/>
    </row>
    <row r="181" spans="3:27" ht="18" customHeight="1">
      <c r="C181" s="2121"/>
      <c r="E181" s="1185" t="s">
        <v>139</v>
      </c>
      <c r="F181" s="2079" t="s">
        <v>5627</v>
      </c>
      <c r="AA181" s="2122"/>
    </row>
    <row r="182" spans="3:27" ht="18" customHeight="1">
      <c r="C182" s="2121"/>
      <c r="E182" s="1185" t="s">
        <v>139</v>
      </c>
      <c r="F182" s="2079" t="s">
        <v>5630</v>
      </c>
      <c r="AA182" s="2122"/>
    </row>
    <row r="183" spans="3:27" ht="18" customHeight="1">
      <c r="C183" s="2121"/>
      <c r="E183" s="1185" t="s">
        <v>139</v>
      </c>
      <c r="F183" s="2079" t="s">
        <v>4180</v>
      </c>
      <c r="J183" s="2134"/>
      <c r="K183" s="2127"/>
      <c r="L183" s="2127"/>
      <c r="M183" s="2127"/>
      <c r="N183" s="2127"/>
      <c r="O183" s="2127"/>
      <c r="P183" s="2068"/>
      <c r="AA183" s="2122"/>
    </row>
    <row r="184" spans="3:27" ht="18" customHeight="1">
      <c r="C184" s="2121"/>
      <c r="F184" s="2079" t="s">
        <v>9</v>
      </c>
      <c r="G184" s="5573"/>
      <c r="H184" s="5573"/>
      <c r="I184" s="5573"/>
      <c r="J184" s="5573"/>
      <c r="K184" s="5573"/>
      <c r="L184" s="5573"/>
      <c r="M184" s="5573"/>
      <c r="N184" s="5573"/>
      <c r="O184" s="5573"/>
      <c r="P184" s="2068" t="s">
        <v>10</v>
      </c>
      <c r="AA184" s="2122"/>
    </row>
    <row r="185" spans="3:27" ht="18" customHeight="1">
      <c r="C185" s="2121" t="s">
        <v>5633</v>
      </c>
      <c r="AA185" s="2122"/>
    </row>
    <row r="186" spans="3:27" ht="18" customHeight="1">
      <c r="C186" s="2121"/>
      <c r="E186" s="1185" t="s">
        <v>139</v>
      </c>
      <c r="F186" s="2079" t="s">
        <v>5644</v>
      </c>
      <c r="AA186" s="2122"/>
    </row>
    <row r="187" spans="3:27" ht="18" customHeight="1">
      <c r="C187" s="2121"/>
      <c r="F187" s="2079" t="s">
        <v>4014</v>
      </c>
      <c r="G187" s="2133"/>
      <c r="H187" s="2133"/>
      <c r="I187" s="2133"/>
      <c r="J187" s="2133"/>
      <c r="K187" s="2133"/>
      <c r="L187" s="2133"/>
      <c r="M187" s="2133"/>
      <c r="N187" s="2133"/>
      <c r="O187" s="5572"/>
      <c r="P187" s="5572"/>
      <c r="Q187" s="5572"/>
      <c r="R187" s="2079" t="s">
        <v>5618</v>
      </c>
      <c r="AA187" s="2122"/>
    </row>
    <row r="188" spans="3:27" ht="18" customHeight="1">
      <c r="C188" s="2121"/>
      <c r="F188" s="2079" t="s">
        <v>4015</v>
      </c>
      <c r="G188" s="2133"/>
      <c r="H188" s="2133"/>
      <c r="I188" s="2133"/>
      <c r="J188" s="2133"/>
      <c r="K188" s="2133"/>
      <c r="L188" s="2133"/>
      <c r="M188" s="2133"/>
      <c r="N188" s="2133"/>
      <c r="O188" s="5572"/>
      <c r="P188" s="5572"/>
      <c r="Q188" s="5572"/>
      <c r="R188" s="2079" t="s">
        <v>5618</v>
      </c>
      <c r="AA188" s="2122"/>
    </row>
    <row r="189" spans="3:27" ht="18" customHeight="1">
      <c r="C189" s="2121"/>
      <c r="F189" s="2079" t="s">
        <v>5643</v>
      </c>
      <c r="J189" s="5572"/>
      <c r="K189" s="5572"/>
      <c r="L189" s="5572"/>
      <c r="M189" s="5572"/>
      <c r="N189" s="5572"/>
      <c r="O189" s="5572"/>
      <c r="P189" s="2068" t="s">
        <v>10</v>
      </c>
      <c r="AA189" s="2122"/>
    </row>
    <row r="190" spans="3:27" ht="18" customHeight="1">
      <c r="C190" s="2121"/>
      <c r="E190" s="1185" t="s">
        <v>139</v>
      </c>
      <c r="F190" s="2079" t="s">
        <v>4180</v>
      </c>
      <c r="J190" s="2134"/>
      <c r="K190" s="2127"/>
      <c r="O190" s="2128"/>
      <c r="P190" s="2068"/>
      <c r="AA190" s="2122"/>
    </row>
    <row r="191" spans="3:27" ht="18" customHeight="1">
      <c r="C191" s="2121"/>
      <c r="F191" s="2079" t="s">
        <v>9</v>
      </c>
      <c r="G191" s="5573"/>
      <c r="H191" s="5573"/>
      <c r="I191" s="5573"/>
      <c r="J191" s="5573"/>
      <c r="K191" s="5573"/>
      <c r="L191" s="5573"/>
      <c r="M191" s="5573"/>
      <c r="N191" s="5573"/>
      <c r="O191" s="5573"/>
      <c r="P191" s="2068" t="s">
        <v>10</v>
      </c>
      <c r="AA191" s="2122"/>
    </row>
    <row r="192" spans="3:27" ht="18" customHeight="1">
      <c r="C192" s="2124"/>
      <c r="D192" s="2125"/>
      <c r="E192" s="2125"/>
      <c r="F192" s="2125"/>
      <c r="G192" s="2138"/>
      <c r="H192" s="2138"/>
      <c r="I192" s="2138"/>
      <c r="J192" s="2138"/>
      <c r="K192" s="2138"/>
      <c r="L192" s="2138"/>
      <c r="M192" s="2138"/>
      <c r="N192" s="2138"/>
      <c r="O192" s="2138"/>
      <c r="P192" s="2087"/>
      <c r="Q192" s="2125"/>
      <c r="R192" s="2125"/>
      <c r="S192" s="2125"/>
      <c r="T192" s="2125"/>
      <c r="U192" s="2125"/>
      <c r="V192" s="2125"/>
      <c r="W192" s="2125"/>
      <c r="X192" s="2125"/>
      <c r="Y192" s="2125"/>
      <c r="Z192" s="2125"/>
      <c r="AA192" s="2126"/>
    </row>
    <row r="193" spans="3:27" ht="18" customHeight="1">
      <c r="C193" s="2117" t="s">
        <v>5645</v>
      </c>
      <c r="D193" s="2118"/>
      <c r="E193" s="2118"/>
      <c r="F193" s="2118"/>
      <c r="G193" s="2118"/>
      <c r="H193" s="2118"/>
      <c r="I193" s="2118"/>
      <c r="J193" s="2118"/>
      <c r="K193" s="2118"/>
      <c r="L193" s="2118"/>
      <c r="M193" s="2118"/>
      <c r="N193" s="2118"/>
      <c r="O193" s="2118"/>
      <c r="P193" s="2118"/>
      <c r="Q193" s="2118"/>
      <c r="R193" s="2118"/>
      <c r="S193" s="2118"/>
      <c r="T193" s="2118"/>
      <c r="U193" s="2118"/>
      <c r="V193" s="2118"/>
      <c r="W193" s="2118"/>
      <c r="X193" s="2118"/>
      <c r="Y193" s="2118"/>
      <c r="Z193" s="2118"/>
      <c r="AA193" s="2119"/>
    </row>
    <row r="194" spans="3:27" ht="18" customHeight="1">
      <c r="C194" s="2121" t="s">
        <v>5633</v>
      </c>
      <c r="AA194" s="2122"/>
    </row>
    <row r="195" spans="3:27" ht="18" customHeight="1">
      <c r="C195" s="2121"/>
      <c r="F195" s="2079" t="s">
        <v>5617</v>
      </c>
      <c r="J195" s="2134"/>
      <c r="K195" s="2127"/>
      <c r="L195" s="2127"/>
      <c r="M195" s="2127"/>
      <c r="N195" s="2134"/>
      <c r="O195" s="5572"/>
      <c r="P195" s="5572"/>
      <c r="Q195" s="5572"/>
      <c r="R195" s="2079" t="s">
        <v>5618</v>
      </c>
      <c r="AA195" s="2122"/>
    </row>
    <row r="196" spans="3:27" ht="18" customHeight="1">
      <c r="C196" s="2121"/>
      <c r="F196" s="2079" t="s">
        <v>5619</v>
      </c>
      <c r="J196" s="2134"/>
      <c r="K196" s="2127"/>
      <c r="L196" s="2127"/>
      <c r="M196" s="2127"/>
      <c r="N196" s="2127"/>
      <c r="O196" s="5572"/>
      <c r="P196" s="5572"/>
      <c r="Q196" s="5572"/>
      <c r="R196" s="2079" t="s">
        <v>5618</v>
      </c>
      <c r="AA196" s="2122"/>
    </row>
    <row r="197" spans="3:27" ht="18" customHeight="1">
      <c r="C197" s="2121"/>
      <c r="F197" s="2079" t="s">
        <v>5620</v>
      </c>
      <c r="J197" s="5571"/>
      <c r="K197" s="5571"/>
      <c r="L197" s="5571"/>
      <c r="M197" s="5571"/>
      <c r="N197" s="5571"/>
      <c r="O197" s="5571"/>
      <c r="P197" s="2068" t="s">
        <v>10</v>
      </c>
      <c r="AA197" s="2122"/>
    </row>
    <row r="198" spans="3:27" ht="18" customHeight="1">
      <c r="C198" s="2121"/>
      <c r="F198" s="2079" t="s">
        <v>5621</v>
      </c>
      <c r="J198" s="2134"/>
      <c r="K198" s="2127"/>
      <c r="L198" s="5571"/>
      <c r="M198" s="5571"/>
      <c r="N198" s="5571"/>
      <c r="O198" s="5571"/>
      <c r="P198" s="2068" t="s">
        <v>10</v>
      </c>
      <c r="AA198" s="2122"/>
    </row>
    <row r="199" spans="3:27" ht="18" customHeight="1">
      <c r="C199" s="2117" t="s">
        <v>5646</v>
      </c>
      <c r="D199" s="2118"/>
      <c r="E199" s="2118"/>
      <c r="F199" s="2118"/>
      <c r="G199" s="2118"/>
      <c r="H199" s="2118"/>
      <c r="I199" s="2118"/>
      <c r="J199" s="2118"/>
      <c r="K199" s="2118"/>
      <c r="L199" s="2118"/>
      <c r="M199" s="2118"/>
      <c r="N199" s="2118"/>
      <c r="O199" s="2118"/>
      <c r="P199" s="2118"/>
      <c r="Q199" s="2118"/>
      <c r="R199" s="2118"/>
      <c r="S199" s="2118"/>
      <c r="T199" s="2118"/>
      <c r="U199" s="2118"/>
      <c r="V199" s="2118"/>
      <c r="W199" s="2118"/>
      <c r="X199" s="2118"/>
      <c r="Y199" s="2118"/>
      <c r="Z199" s="2118"/>
      <c r="AA199" s="2119"/>
    </row>
    <row r="200" spans="3:27" ht="18" customHeight="1">
      <c r="C200" s="2121" t="s">
        <v>5607</v>
      </c>
      <c r="AA200" s="2122"/>
    </row>
    <row r="201" spans="3:27" ht="18" customHeight="1">
      <c r="C201" s="2121" t="s">
        <v>5647</v>
      </c>
      <c r="O201" s="2147"/>
      <c r="P201" s="2147"/>
      <c r="Q201" s="2147"/>
      <c r="R201" s="2147"/>
      <c r="S201" s="2147"/>
      <c r="T201" s="2147"/>
      <c r="U201" s="2068" t="s">
        <v>10</v>
      </c>
      <c r="AA201" s="2122"/>
    </row>
    <row r="202" spans="3:27" ht="18" customHeight="1">
      <c r="C202" s="2121" t="s">
        <v>5625</v>
      </c>
      <c r="AA202" s="2122"/>
    </row>
    <row r="203" spans="3:27" ht="18" customHeight="1">
      <c r="C203" s="2121" t="s">
        <v>5647</v>
      </c>
      <c r="O203" s="2147"/>
      <c r="P203" s="2147"/>
      <c r="Q203" s="2147"/>
      <c r="R203" s="2147"/>
      <c r="S203" s="2147"/>
      <c r="T203" s="2147"/>
      <c r="U203" s="2068" t="s">
        <v>10</v>
      </c>
      <c r="AA203" s="2122"/>
    </row>
    <row r="204" spans="3:27" ht="18" customHeight="1">
      <c r="C204" s="2121" t="s">
        <v>5648</v>
      </c>
      <c r="P204" s="2148"/>
      <c r="Q204" s="2148"/>
      <c r="R204" s="2148"/>
      <c r="S204" s="2079" t="s">
        <v>5618</v>
      </c>
      <c r="AA204" s="2122"/>
    </row>
    <row r="205" spans="3:27" ht="18" customHeight="1">
      <c r="C205" s="2121" t="s">
        <v>5649</v>
      </c>
      <c r="P205" s="2148"/>
      <c r="Q205" s="2148"/>
      <c r="R205" s="2148"/>
      <c r="S205" s="2079" t="s">
        <v>5618</v>
      </c>
      <c r="AA205" s="2122"/>
    </row>
    <row r="206" spans="3:27" ht="18" customHeight="1">
      <c r="C206" s="2121" t="s">
        <v>5636</v>
      </c>
      <c r="AA206" s="2122"/>
    </row>
    <row r="207" spans="3:27" ht="18" customHeight="1">
      <c r="C207" s="2121" t="s">
        <v>5647</v>
      </c>
      <c r="O207" s="2147"/>
      <c r="P207" s="2147"/>
      <c r="Q207" s="2147"/>
      <c r="R207" s="2147"/>
      <c r="S207" s="2147"/>
      <c r="T207" s="2147"/>
      <c r="U207" s="2068" t="s">
        <v>10</v>
      </c>
      <c r="AA207" s="2122"/>
    </row>
    <row r="208" spans="3:27" ht="18" customHeight="1">
      <c r="C208" s="2121" t="s">
        <v>5637</v>
      </c>
      <c r="AA208" s="2122"/>
    </row>
    <row r="209" spans="1:27" ht="18" customHeight="1">
      <c r="C209" s="2124" t="s">
        <v>5647</v>
      </c>
      <c r="D209" s="2125"/>
      <c r="E209" s="2125"/>
      <c r="F209" s="2125"/>
      <c r="G209" s="2125"/>
      <c r="H209" s="2125"/>
      <c r="I209" s="2125"/>
      <c r="J209" s="2125"/>
      <c r="K209" s="2125"/>
      <c r="L209" s="2125"/>
      <c r="M209" s="2125"/>
      <c r="O209" s="2146"/>
      <c r="P209" s="2146"/>
      <c r="Q209" s="2146"/>
      <c r="R209" s="2146"/>
      <c r="S209" s="2146"/>
      <c r="T209" s="2146"/>
      <c r="U209" s="2087" t="s">
        <v>10</v>
      </c>
      <c r="V209" s="2125"/>
      <c r="W209" s="2125"/>
      <c r="X209" s="2125"/>
      <c r="Y209" s="2125"/>
      <c r="Z209" s="2125"/>
      <c r="AA209" s="2126"/>
    </row>
    <row r="210" spans="1:27" ht="18" customHeight="1">
      <c r="C210" s="2117" t="s">
        <v>5650</v>
      </c>
      <c r="D210" s="2118"/>
      <c r="E210" s="2118"/>
      <c r="F210" s="2118"/>
      <c r="G210" s="2118"/>
      <c r="H210" s="2118"/>
      <c r="I210" s="2118"/>
      <c r="J210" s="2118"/>
      <c r="K210" s="2118"/>
      <c r="L210" s="2118"/>
      <c r="M210" s="2118"/>
      <c r="N210" s="2118"/>
      <c r="O210" s="2118"/>
      <c r="P210" s="2118"/>
      <c r="Q210" s="2118"/>
      <c r="R210" s="2118"/>
      <c r="S210" s="2118"/>
      <c r="T210" s="2118"/>
      <c r="U210" s="2118"/>
      <c r="V210" s="2118"/>
      <c r="W210" s="2118"/>
      <c r="X210" s="2118"/>
      <c r="Y210" s="2118"/>
      <c r="Z210" s="2118"/>
      <c r="AA210" s="2119"/>
    </row>
    <row r="211" spans="1:27" ht="18" customHeight="1">
      <c r="C211" s="2124" t="s">
        <v>5651</v>
      </c>
      <c r="D211" s="2125"/>
      <c r="E211" s="2125"/>
      <c r="F211" s="2125"/>
      <c r="G211" s="2125"/>
      <c r="H211" s="2125"/>
      <c r="I211" s="2125"/>
      <c r="J211" s="2125"/>
      <c r="K211" s="2125"/>
      <c r="L211" s="2125"/>
      <c r="M211" s="2125"/>
      <c r="N211" s="2125"/>
      <c r="O211" s="2125"/>
      <c r="P211" s="2125"/>
      <c r="Q211" s="2125"/>
      <c r="R211" s="1185" t="s">
        <v>139</v>
      </c>
      <c r="S211" s="2125" t="s">
        <v>497</v>
      </c>
      <c r="T211" s="2125"/>
      <c r="U211" s="1185" t="s">
        <v>139</v>
      </c>
      <c r="V211" s="2125" t="s">
        <v>498</v>
      </c>
      <c r="W211" s="2125"/>
      <c r="X211" s="2125"/>
      <c r="Y211" s="2125"/>
      <c r="Z211" s="2125"/>
      <c r="AA211" s="2126"/>
    </row>
    <row r="212" spans="1:27" ht="18" customHeight="1">
      <c r="C212" s="2117" t="s">
        <v>5652</v>
      </c>
      <c r="D212" s="2118"/>
      <c r="E212" s="2118"/>
      <c r="F212" s="2118"/>
      <c r="G212" s="2118"/>
      <c r="H212" s="2118"/>
      <c r="I212" s="2118"/>
      <c r="J212" s="2118"/>
      <c r="K212" s="2118"/>
      <c r="L212" s="2118"/>
      <c r="M212" s="2118"/>
      <c r="N212" s="2118"/>
      <c r="O212" s="2118"/>
      <c r="P212" s="2118"/>
      <c r="Q212" s="2118"/>
      <c r="R212" s="2118"/>
      <c r="S212" s="2118"/>
      <c r="T212" s="2118"/>
      <c r="U212" s="2118"/>
      <c r="V212" s="2118"/>
      <c r="W212" s="2118"/>
      <c r="X212" s="2118"/>
      <c r="Y212" s="2118"/>
      <c r="Z212" s="2118"/>
      <c r="AA212" s="2119"/>
    </row>
    <row r="213" spans="1:27" ht="18" customHeight="1">
      <c r="C213" s="2124"/>
      <c r="D213" s="2125"/>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A213" s="2126"/>
    </row>
    <row r="214" spans="1:27" ht="18" customHeight="1">
      <c r="C214" s="2117" t="s">
        <v>5653</v>
      </c>
      <c r="D214" s="2118"/>
      <c r="E214" s="2118"/>
      <c r="F214" s="2118"/>
      <c r="G214" s="2118"/>
      <c r="H214" s="2118"/>
      <c r="I214" s="2118"/>
      <c r="J214" s="2118"/>
      <c r="K214" s="2118"/>
      <c r="L214" s="2118"/>
      <c r="M214" s="2118"/>
      <c r="N214" s="2118"/>
      <c r="O214" s="2118"/>
      <c r="P214" s="2118"/>
      <c r="Q214" s="2118"/>
      <c r="R214" s="2118"/>
      <c r="S214" s="2118"/>
      <c r="T214" s="2118"/>
      <c r="U214" s="2118"/>
      <c r="V214" s="2118"/>
      <c r="W214" s="2118"/>
      <c r="X214" s="2118"/>
      <c r="Y214" s="2118"/>
      <c r="Z214" s="2118"/>
      <c r="AA214" s="2119"/>
    </row>
    <row r="215" spans="1:27" ht="18" customHeight="1">
      <c r="C215" s="2124"/>
      <c r="D215" s="2125"/>
      <c r="E215" s="5570"/>
      <c r="F215" s="5570"/>
      <c r="G215" s="5570"/>
      <c r="H215" s="5570"/>
      <c r="I215" s="5570"/>
      <c r="J215" s="5570"/>
      <c r="K215" s="5570"/>
      <c r="L215" s="5570"/>
      <c r="M215" s="5570"/>
      <c r="N215" s="5570"/>
      <c r="O215" s="5570"/>
      <c r="P215" s="5570"/>
      <c r="Q215" s="5570"/>
      <c r="R215" s="5570"/>
      <c r="S215" s="5570"/>
      <c r="T215" s="5570"/>
      <c r="U215" s="5570"/>
      <c r="V215" s="5570"/>
      <c r="W215" s="5570"/>
      <c r="X215" s="5570"/>
      <c r="Y215" s="5570"/>
      <c r="Z215" s="5570"/>
      <c r="AA215" s="2126"/>
    </row>
    <row r="216" spans="1:27" ht="18" customHeight="1"/>
    <row r="217" spans="1:27" ht="18" customHeight="1">
      <c r="A217" s="2079" t="s">
        <v>3028</v>
      </c>
    </row>
    <row r="218" spans="1:27" ht="18" customHeight="1">
      <c r="A218" s="2079" t="s">
        <v>5654</v>
      </c>
    </row>
    <row r="219" spans="1:27" ht="18" customHeight="1">
      <c r="A219" s="2079" t="s">
        <v>5655</v>
      </c>
    </row>
    <row r="220" spans="1:27" ht="18" customHeight="1">
      <c r="A220" s="2079" t="s">
        <v>5656</v>
      </c>
    </row>
    <row r="221" spans="1:27" ht="18" customHeight="1">
      <c r="A221" s="2079" t="s">
        <v>5657</v>
      </c>
    </row>
    <row r="222" spans="1:27" ht="18" customHeight="1">
      <c r="A222" s="2079" t="s">
        <v>5658</v>
      </c>
    </row>
    <row r="223" spans="1:27" ht="18" customHeight="1">
      <c r="A223" s="2079" t="s">
        <v>5659</v>
      </c>
    </row>
    <row r="224" spans="1:27" ht="18" customHeight="1">
      <c r="A224" s="2079" t="s">
        <v>5660</v>
      </c>
    </row>
    <row r="225" spans="1:1" ht="18" customHeight="1">
      <c r="A225" s="2079" t="s">
        <v>5661</v>
      </c>
    </row>
    <row r="226" spans="1:1" ht="18" customHeight="1">
      <c r="A226" s="2079" t="s">
        <v>5662</v>
      </c>
    </row>
    <row r="227" spans="1:1" ht="18" customHeight="1">
      <c r="A227" s="2079" t="s">
        <v>5663</v>
      </c>
    </row>
    <row r="228" spans="1:1" ht="18" customHeight="1">
      <c r="A228" s="2079" t="s">
        <v>5664</v>
      </c>
    </row>
    <row r="229" spans="1:1" ht="18" customHeight="1">
      <c r="A229" s="2079" t="s">
        <v>5665</v>
      </c>
    </row>
    <row r="230" spans="1:1" ht="18" customHeight="1">
      <c r="A230" s="2079" t="s">
        <v>5666</v>
      </c>
    </row>
    <row r="231" spans="1:1" ht="18" customHeight="1">
      <c r="A231" s="2079" t="s">
        <v>5667</v>
      </c>
    </row>
    <row r="232" spans="1:1" ht="18" customHeight="1">
      <c r="A232" s="2079" t="s">
        <v>5668</v>
      </c>
    </row>
    <row r="233" spans="1:1" ht="18" customHeight="1">
      <c r="A233" s="2079" t="s">
        <v>5669</v>
      </c>
    </row>
    <row r="234" spans="1:1" ht="18" customHeight="1">
      <c r="A234" s="2079" t="s">
        <v>5670</v>
      </c>
    </row>
    <row r="235" spans="1:1" ht="18" customHeight="1">
      <c r="A235" s="2079" t="s">
        <v>5671</v>
      </c>
    </row>
    <row r="236" spans="1:1" ht="18" customHeight="1">
      <c r="A236" s="2079" t="s">
        <v>5672</v>
      </c>
    </row>
    <row r="237" spans="1:1" ht="18" customHeight="1">
      <c r="A237" s="2079" t="s">
        <v>5673</v>
      </c>
    </row>
    <row r="238" spans="1:1" ht="18" customHeight="1">
      <c r="A238" s="2079" t="s">
        <v>5674</v>
      </c>
    </row>
    <row r="239" spans="1:1" ht="18" customHeight="1">
      <c r="A239" s="2079" t="s">
        <v>4336</v>
      </c>
    </row>
    <row r="240" spans="1:1" ht="18" customHeight="1">
      <c r="A240" s="2079" t="s">
        <v>4337</v>
      </c>
    </row>
    <row r="241" spans="1:1" ht="18" customHeight="1">
      <c r="A241" s="2079" t="s">
        <v>5675</v>
      </c>
    </row>
    <row r="242" spans="1:1" ht="18" customHeight="1">
      <c r="A242" s="2079" t="s">
        <v>5676</v>
      </c>
    </row>
    <row r="243" spans="1:1" ht="18" customHeight="1">
      <c r="A243" s="2079" t="s">
        <v>5677</v>
      </c>
    </row>
    <row r="244" spans="1:1" ht="18" customHeight="1">
      <c r="A244" s="2079" t="s">
        <v>5678</v>
      </c>
    </row>
    <row r="245" spans="1:1" ht="18" customHeight="1">
      <c r="A245" s="2079" t="s">
        <v>5679</v>
      </c>
    </row>
    <row r="246" spans="1:1" ht="18" customHeight="1">
      <c r="A246" s="2079" t="s">
        <v>5680</v>
      </c>
    </row>
    <row r="247" spans="1:1" ht="18" customHeight="1">
      <c r="A247" s="2079" t="s">
        <v>5681</v>
      </c>
    </row>
    <row r="248" spans="1:1" ht="18" customHeight="1">
      <c r="A248" s="2079" t="s">
        <v>5682</v>
      </c>
    </row>
    <row r="249" spans="1:1" ht="18" customHeight="1">
      <c r="A249" s="2079" t="s">
        <v>5683</v>
      </c>
    </row>
    <row r="250" spans="1:1" ht="18" customHeight="1">
      <c r="A250" s="2079" t="s">
        <v>5684</v>
      </c>
    </row>
    <row r="251" spans="1:1" ht="18" customHeight="1">
      <c r="A251" s="2079" t="s">
        <v>5685</v>
      </c>
    </row>
    <row r="252" spans="1:1" ht="18" customHeight="1">
      <c r="A252" s="2079" t="s">
        <v>5686</v>
      </c>
    </row>
    <row r="253" spans="1:1" ht="18" customHeight="1">
      <c r="A253" s="2079" t="s">
        <v>5687</v>
      </c>
    </row>
    <row r="254" spans="1:1" ht="18" customHeight="1">
      <c r="A254" s="2079" t="s">
        <v>5688</v>
      </c>
    </row>
    <row r="255" spans="1:1" ht="18" customHeight="1">
      <c r="A255" s="2079" t="s">
        <v>5689</v>
      </c>
    </row>
    <row r="256" spans="1:1" ht="18" customHeight="1">
      <c r="A256" s="2079" t="s">
        <v>5690</v>
      </c>
    </row>
    <row r="257" spans="1:1" ht="18" customHeight="1">
      <c r="A257" s="2079" t="s">
        <v>5691</v>
      </c>
    </row>
    <row r="258" spans="1:1" ht="18" customHeight="1">
      <c r="A258" s="2079" t="s">
        <v>5692</v>
      </c>
    </row>
    <row r="259" spans="1:1" ht="18" customHeight="1">
      <c r="A259" s="2079" t="s">
        <v>5693</v>
      </c>
    </row>
    <row r="260" spans="1:1" ht="18" customHeight="1">
      <c r="A260" s="2079" t="s">
        <v>5694</v>
      </c>
    </row>
    <row r="261" spans="1:1" ht="18" customHeight="1">
      <c r="A261" s="2079" t="s">
        <v>5695</v>
      </c>
    </row>
    <row r="262" spans="1:1" ht="18" customHeight="1">
      <c r="A262" s="2079" t="s">
        <v>5696</v>
      </c>
    </row>
    <row r="263" spans="1:1" ht="18" customHeight="1">
      <c r="A263" s="2079" t="s">
        <v>5697</v>
      </c>
    </row>
    <row r="264" spans="1:1" ht="18" customHeight="1">
      <c r="A264" s="2079" t="s">
        <v>5698</v>
      </c>
    </row>
    <row r="265" spans="1:1" ht="18" customHeight="1">
      <c r="A265" s="2079" t="s">
        <v>5699</v>
      </c>
    </row>
    <row r="266" spans="1:1" ht="18" customHeight="1">
      <c r="A266" s="2079" t="s">
        <v>5700</v>
      </c>
    </row>
    <row r="267" spans="1:1" ht="18" customHeight="1">
      <c r="A267" s="2079" t="s">
        <v>5701</v>
      </c>
    </row>
    <row r="268" spans="1:1" ht="18" customHeight="1">
      <c r="A268" s="2079" t="s">
        <v>5702</v>
      </c>
    </row>
    <row r="269" spans="1:1" ht="18" customHeight="1">
      <c r="A269" s="2079" t="s">
        <v>5703</v>
      </c>
    </row>
    <row r="270" spans="1:1" ht="18" customHeight="1">
      <c r="A270" s="2079" t="s">
        <v>5704</v>
      </c>
    </row>
    <row r="271" spans="1:1" ht="18" customHeight="1">
      <c r="A271" s="2079" t="s">
        <v>5705</v>
      </c>
    </row>
    <row r="272" spans="1:1" ht="18" customHeight="1">
      <c r="A272" s="2079" t="s">
        <v>5706</v>
      </c>
    </row>
    <row r="273" spans="1:1" ht="18" customHeight="1">
      <c r="A273" s="2079" t="s">
        <v>5707</v>
      </c>
    </row>
    <row r="274" spans="1:1" ht="18" customHeight="1">
      <c r="A274" s="2079" t="s">
        <v>5708</v>
      </c>
    </row>
    <row r="275" spans="1:1" ht="18" customHeight="1">
      <c r="A275" s="2079" t="s">
        <v>5709</v>
      </c>
    </row>
    <row r="276" spans="1:1" ht="18" customHeight="1">
      <c r="A276" s="2079" t="s">
        <v>5710</v>
      </c>
    </row>
    <row r="277" spans="1:1" ht="18" customHeight="1">
      <c r="A277" s="2079" t="s">
        <v>5711</v>
      </c>
    </row>
    <row r="278" spans="1:1" ht="18" customHeight="1">
      <c r="A278" s="2079" t="s">
        <v>5712</v>
      </c>
    </row>
    <row r="279" spans="1:1" ht="18" customHeight="1">
      <c r="A279" s="2079" t="s">
        <v>5713</v>
      </c>
    </row>
    <row r="280" spans="1:1" ht="18" customHeight="1">
      <c r="A280" s="2079" t="s">
        <v>5714</v>
      </c>
    </row>
    <row r="281" spans="1:1" ht="18" customHeight="1">
      <c r="A281" s="2079" t="s">
        <v>5715</v>
      </c>
    </row>
    <row r="282" spans="1:1" ht="18" customHeight="1">
      <c r="A282" s="2079" t="s">
        <v>5716</v>
      </c>
    </row>
    <row r="283" spans="1:1" ht="18" customHeight="1">
      <c r="A283" s="2079" t="s">
        <v>5717</v>
      </c>
    </row>
    <row r="284" spans="1:1" ht="18" customHeight="1">
      <c r="A284" s="2079" t="s">
        <v>5718</v>
      </c>
    </row>
    <row r="285" spans="1:1" ht="18" customHeight="1">
      <c r="A285" s="2079" t="s">
        <v>5719</v>
      </c>
    </row>
    <row r="286" spans="1:1" ht="18" customHeight="1">
      <c r="A286" s="2079" t="s">
        <v>5657</v>
      </c>
    </row>
    <row r="287" spans="1:1" ht="18" customHeight="1">
      <c r="A287" s="2079" t="s">
        <v>5720</v>
      </c>
    </row>
    <row r="288" spans="1:1" ht="18" customHeight="1">
      <c r="A288" s="2079" t="s">
        <v>5721</v>
      </c>
    </row>
    <row r="289" spans="1:1" ht="18" customHeight="1">
      <c r="A289" s="2079" t="s">
        <v>5722</v>
      </c>
    </row>
    <row r="290" spans="1:1" ht="18" customHeight="1">
      <c r="A290" s="2079" t="s">
        <v>5723</v>
      </c>
    </row>
    <row r="291" spans="1:1" ht="18" customHeight="1">
      <c r="A291" s="2079" t="s">
        <v>5724</v>
      </c>
    </row>
    <row r="292" spans="1:1" ht="18" customHeight="1">
      <c r="A292" s="2079" t="s">
        <v>5725</v>
      </c>
    </row>
    <row r="293" spans="1:1" ht="18" customHeight="1">
      <c r="A293" s="2079" t="s">
        <v>5726</v>
      </c>
    </row>
    <row r="294" spans="1:1" ht="18" customHeight="1">
      <c r="A294" s="2079" t="s">
        <v>5727</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A1:AB1"/>
    <mergeCell ref="A3:AB3"/>
    <mergeCell ref="I8:AA8"/>
    <mergeCell ref="J12:N12"/>
    <mergeCell ref="J13:N13"/>
    <mergeCell ref="J14:N14"/>
    <mergeCell ref="M28:P28"/>
    <mergeCell ref="R28:Z28"/>
    <mergeCell ref="J29:K29"/>
    <mergeCell ref="M29:O29"/>
    <mergeCell ref="T29:V29"/>
    <mergeCell ref="J30:K30"/>
    <mergeCell ref="M30:O30"/>
    <mergeCell ref="T30:V30"/>
    <mergeCell ref="M15:N15"/>
    <mergeCell ref="T15:U15"/>
    <mergeCell ref="O20:P20"/>
    <mergeCell ref="I24:N24"/>
    <mergeCell ref="R24:X24"/>
    <mergeCell ref="K27:N27"/>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L40:N40"/>
    <mergeCell ref="Q40:S40"/>
    <mergeCell ref="W40:Y40"/>
    <mergeCell ref="K45:O45"/>
    <mergeCell ref="K46:O46"/>
    <mergeCell ref="I47:O47"/>
    <mergeCell ref="L38:N38"/>
    <mergeCell ref="Q38:S38"/>
    <mergeCell ref="W38:Y38"/>
    <mergeCell ref="J39:K39"/>
    <mergeCell ref="L39:N39"/>
    <mergeCell ref="Q39:S39"/>
    <mergeCell ref="W39:Y39"/>
    <mergeCell ref="J60:O60"/>
    <mergeCell ref="L61:O61"/>
    <mergeCell ref="J63:O63"/>
    <mergeCell ref="L64:O64"/>
    <mergeCell ref="G66:O66"/>
    <mergeCell ref="O68:Q68"/>
    <mergeCell ref="K50:O50"/>
    <mergeCell ref="K51:O51"/>
    <mergeCell ref="I52:O52"/>
    <mergeCell ref="G54:O54"/>
    <mergeCell ref="O58:Q58"/>
    <mergeCell ref="O59:Q59"/>
    <mergeCell ref="G81:O81"/>
    <mergeCell ref="O86:Q86"/>
    <mergeCell ref="O87:Q87"/>
    <mergeCell ref="J88:O88"/>
    <mergeCell ref="G91:O91"/>
    <mergeCell ref="G99:O99"/>
    <mergeCell ref="O69:Q69"/>
    <mergeCell ref="J70:O70"/>
    <mergeCell ref="L71:O71"/>
    <mergeCell ref="L75:O75"/>
    <mergeCell ref="I76:O76"/>
    <mergeCell ref="I78:O78"/>
    <mergeCell ref="I119:O119"/>
    <mergeCell ref="K121:O121"/>
    <mergeCell ref="K122:O122"/>
    <mergeCell ref="I123:O123"/>
    <mergeCell ref="G125:O125"/>
    <mergeCell ref="O129:Q129"/>
    <mergeCell ref="O104:Q104"/>
    <mergeCell ref="O105:Q105"/>
    <mergeCell ref="J107:O107"/>
    <mergeCell ref="G109:O109"/>
    <mergeCell ref="K117:O117"/>
    <mergeCell ref="K118:O118"/>
    <mergeCell ref="O140:Q140"/>
    <mergeCell ref="O141:Q141"/>
    <mergeCell ref="J142:O142"/>
    <mergeCell ref="L143:O143"/>
    <mergeCell ref="G150:O150"/>
    <mergeCell ref="O155:Q155"/>
    <mergeCell ref="O130:Q130"/>
    <mergeCell ref="J131:O131"/>
    <mergeCell ref="L132:O132"/>
    <mergeCell ref="J134:O134"/>
    <mergeCell ref="L135:O135"/>
    <mergeCell ref="G137:O137"/>
    <mergeCell ref="G171:O171"/>
    <mergeCell ref="O174:Q174"/>
    <mergeCell ref="O175:Q175"/>
    <mergeCell ref="J176:O176"/>
    <mergeCell ref="G178:O178"/>
    <mergeCell ref="G184:O184"/>
    <mergeCell ref="O156:Q156"/>
    <mergeCell ref="J157:O157"/>
    <mergeCell ref="G160:O160"/>
    <mergeCell ref="K167:O167"/>
    <mergeCell ref="K168:O168"/>
    <mergeCell ref="I169:O169"/>
    <mergeCell ref="E215:Z215"/>
    <mergeCell ref="J197:O197"/>
    <mergeCell ref="L198:O198"/>
    <mergeCell ref="O187:Q187"/>
    <mergeCell ref="O188:Q188"/>
    <mergeCell ref="J189:O189"/>
    <mergeCell ref="G191:O191"/>
    <mergeCell ref="O195:Q195"/>
    <mergeCell ref="O196:Q196"/>
  </mergeCells>
  <phoneticPr fontId="136"/>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2315</vt:i4>
      </vt:variant>
    </vt:vector>
  </HeadingPairs>
  <TitlesOfParts>
    <vt:vector size="2319" baseType="lpstr">
      <vt:lpstr>建築確認申請事前調査票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井ノ上 紳一郎</cp:lastModifiedBy>
  <cp:lastPrinted>2024-01-26T05:49:00Z</cp:lastPrinted>
  <dcterms:created xsi:type="dcterms:W3CDTF">2016-04-05T10:41:15Z</dcterms:created>
  <dcterms:modified xsi:type="dcterms:W3CDTF">2024-01-26T05:49:38Z</dcterms:modified>
</cp:coreProperties>
</file>